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myteam.dpo.cz/webdav/ContractEntity/X61974757_1_272_15422_1/5.Před vypsáním VŘ/"/>
    </mc:Choice>
  </mc:AlternateContent>
  <bookViews>
    <workbookView xWindow="0" yWindow="0" windowWidth="28800" windowHeight="12150"/>
  </bookViews>
  <sheets>
    <sheet name="Rekapitulace stavby" sheetId="1" r:id="rId1"/>
    <sheet name="1_1_2020 DD - Kolej 7 " sheetId="2" r:id="rId2"/>
    <sheet name="2_1_2020 DD - Kolej 9" sheetId="3" r:id="rId3"/>
    <sheet name="3_1_2020 DD - Kolej 10" sheetId="4" r:id="rId4"/>
  </sheets>
  <definedNames>
    <definedName name="_xlnm._FilterDatabase" localSheetId="1" hidden="1">'1_1_2020 DD - Kolej 7 '!$C$126:$K$155</definedName>
    <definedName name="_xlnm._FilterDatabase" localSheetId="2" hidden="1">'2_1_2020 DD - Kolej 9'!$C$126:$K$155</definedName>
    <definedName name="_xlnm._FilterDatabase" localSheetId="3" hidden="1">'3_1_2020 DD - Kolej 10'!$C$126:$K$155</definedName>
    <definedName name="_xlnm.Print_Titles" localSheetId="1">'1_1_2020 DD - Kolej 7 '!$126:$126</definedName>
    <definedName name="_xlnm.Print_Titles" localSheetId="2">'2_1_2020 DD - Kolej 9'!$126:$126</definedName>
    <definedName name="_xlnm.Print_Titles" localSheetId="3">'3_1_2020 DD - Kolej 10'!$126:$126</definedName>
    <definedName name="_xlnm.Print_Titles" localSheetId="0">'Rekapitulace stavby'!$92:$92</definedName>
    <definedName name="_xlnm.Print_Area" localSheetId="1">'1_1_2020 DD - Kolej 7 '!$C$114:$J$155</definedName>
    <definedName name="_xlnm.Print_Area" localSheetId="2">'2_1_2020 DD - Kolej 9'!$C$114:$J$155</definedName>
    <definedName name="_xlnm.Print_Area" localSheetId="3">'3_1_2020 DD - Kolej 10'!$C$114:$J$155</definedName>
    <definedName name="_xlnm.Print_Area" localSheetId="0">'Rekapitulace stavby'!$D$4:$AO$76,'Rekapitulace stavby'!$C$82:$AQ$98</definedName>
  </definedNames>
  <calcPr calcId="162913"/>
</workbook>
</file>

<file path=xl/calcChain.xml><?xml version="1.0" encoding="utf-8"?>
<calcChain xmlns="http://schemas.openxmlformats.org/spreadsheetml/2006/main">
  <c r="J37" i="4" l="1"/>
  <c r="J36" i="4"/>
  <c r="AY97" i="1" s="1"/>
  <c r="J35" i="4"/>
  <c r="AX97" i="1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T150" i="4" s="1"/>
  <c r="T149" i="4" s="1"/>
  <c r="R151" i="4"/>
  <c r="R150" i="4" s="1"/>
  <c r="R149" i="4" s="1"/>
  <c r="P151" i="4"/>
  <c r="P150" i="4"/>
  <c r="P149" i="4" s="1"/>
  <c r="BI148" i="4"/>
  <c r="BH148" i="4"/>
  <c r="BG148" i="4"/>
  <c r="BF148" i="4"/>
  <c r="T148" i="4"/>
  <c r="T147" i="4"/>
  <c r="R148" i="4"/>
  <c r="R147" i="4" s="1"/>
  <c r="P148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T131" i="4"/>
  <c r="R132" i="4"/>
  <c r="R131" i="4" s="1"/>
  <c r="P132" i="4"/>
  <c r="P131" i="4"/>
  <c r="BI130" i="4"/>
  <c r="BH130" i="4"/>
  <c r="BG130" i="4"/>
  <c r="BF130" i="4"/>
  <c r="T130" i="4"/>
  <c r="T129" i="4" s="1"/>
  <c r="R130" i="4"/>
  <c r="R129" i="4"/>
  <c r="P130" i="4"/>
  <c r="P129" i="4" s="1"/>
  <c r="F121" i="4"/>
  <c r="E119" i="4"/>
  <c r="F89" i="4"/>
  <c r="E87" i="4"/>
  <c r="J24" i="4"/>
  <c r="E24" i="4"/>
  <c r="J124" i="4"/>
  <c r="J23" i="4"/>
  <c r="J21" i="4"/>
  <c r="E21" i="4"/>
  <c r="J123" i="4"/>
  <c r="J20" i="4"/>
  <c r="J18" i="4"/>
  <c r="E18" i="4"/>
  <c r="F124" i="4"/>
  <c r="J17" i="4"/>
  <c r="J15" i="4"/>
  <c r="E15" i="4"/>
  <c r="F123" i="4"/>
  <c r="J14" i="4"/>
  <c r="J12" i="4"/>
  <c r="J121" i="4"/>
  <c r="E7" i="4"/>
  <c r="E117" i="4" s="1"/>
  <c r="J37" i="3"/>
  <c r="J36" i="3"/>
  <c r="AY96" i="1"/>
  <c r="J35" i="3"/>
  <c r="AX96" i="1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T150" i="3" s="1"/>
  <c r="T149" i="3" s="1"/>
  <c r="R151" i="3"/>
  <c r="R150" i="3"/>
  <c r="R149" i="3" s="1"/>
  <c r="P151" i="3"/>
  <c r="P150" i="3"/>
  <c r="P149" i="3"/>
  <c r="BI148" i="3"/>
  <c r="BH148" i="3"/>
  <c r="BG148" i="3"/>
  <c r="BF148" i="3"/>
  <c r="T148" i="3"/>
  <c r="T147" i="3"/>
  <c r="R148" i="3"/>
  <c r="R147" i="3"/>
  <c r="P148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T131" i="3" s="1"/>
  <c r="R132" i="3"/>
  <c r="R131" i="3"/>
  <c r="P132" i="3"/>
  <c r="P131" i="3" s="1"/>
  <c r="BI130" i="3"/>
  <c r="BH130" i="3"/>
  <c r="BG130" i="3"/>
  <c r="BF130" i="3"/>
  <c r="T130" i="3"/>
  <c r="T129" i="3"/>
  <c r="R130" i="3"/>
  <c r="R129" i="3" s="1"/>
  <c r="P130" i="3"/>
  <c r="P129" i="3"/>
  <c r="F121" i="3"/>
  <c r="E119" i="3"/>
  <c r="F89" i="3"/>
  <c r="E87" i="3"/>
  <c r="J24" i="3"/>
  <c r="E24" i="3"/>
  <c r="J124" i="3"/>
  <c r="J23" i="3"/>
  <c r="J21" i="3"/>
  <c r="E21" i="3"/>
  <c r="J123" i="3"/>
  <c r="J20" i="3"/>
  <c r="J18" i="3"/>
  <c r="E18" i="3"/>
  <c r="F92" i="3"/>
  <c r="J17" i="3"/>
  <c r="J15" i="3"/>
  <c r="E15" i="3"/>
  <c r="F123" i="3"/>
  <c r="J14" i="3"/>
  <c r="J12" i="3"/>
  <c r="J121" i="3"/>
  <c r="E7" i="3"/>
  <c r="E117" i="3"/>
  <c r="J37" i="2"/>
  <c r="J36" i="2"/>
  <c r="AY95" i="1"/>
  <c r="J35" i="2"/>
  <c r="AX95" i="1" s="1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T150" i="2"/>
  <c r="T149" i="2" s="1"/>
  <c r="R151" i="2"/>
  <c r="R150" i="2"/>
  <c r="R149" i="2"/>
  <c r="P151" i="2"/>
  <c r="P150" i="2"/>
  <c r="P149" i="2"/>
  <c r="BI148" i="2"/>
  <c r="BH148" i="2"/>
  <c r="BG148" i="2"/>
  <c r="BF148" i="2"/>
  <c r="T148" i="2"/>
  <c r="T147" i="2" s="1"/>
  <c r="R148" i="2"/>
  <c r="R147" i="2"/>
  <c r="P148" i="2"/>
  <c r="P147" i="2" s="1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T131" i="2" s="1"/>
  <c r="R132" i="2"/>
  <c r="R131" i="2"/>
  <c r="P132" i="2"/>
  <c r="P131" i="2" s="1"/>
  <c r="BI130" i="2"/>
  <c r="BH130" i="2"/>
  <c r="BG130" i="2"/>
  <c r="BF130" i="2"/>
  <c r="T130" i="2"/>
  <c r="T129" i="2"/>
  <c r="R130" i="2"/>
  <c r="R129" i="2" s="1"/>
  <c r="P130" i="2"/>
  <c r="P129" i="2"/>
  <c r="F121" i="2"/>
  <c r="E119" i="2"/>
  <c r="F89" i="2"/>
  <c r="E87" i="2"/>
  <c r="J24" i="2"/>
  <c r="E24" i="2"/>
  <c r="J124" i="2"/>
  <c r="J23" i="2"/>
  <c r="J21" i="2"/>
  <c r="E21" i="2"/>
  <c r="J123" i="2"/>
  <c r="J20" i="2"/>
  <c r="J18" i="2"/>
  <c r="E18" i="2"/>
  <c r="F92" i="2"/>
  <c r="J17" i="2"/>
  <c r="J15" i="2"/>
  <c r="E15" i="2"/>
  <c r="F91" i="2"/>
  <c r="J14" i="2"/>
  <c r="J12" i="2"/>
  <c r="J121" i="2" s="1"/>
  <c r="E7" i="2"/>
  <c r="E117" i="2"/>
  <c r="L90" i="1"/>
  <c r="AM90" i="1"/>
  <c r="AM89" i="1"/>
  <c r="L89" i="1"/>
  <c r="AM87" i="1"/>
  <c r="L87" i="1"/>
  <c r="L85" i="1"/>
  <c r="L84" i="1"/>
  <c r="BK155" i="4"/>
  <c r="J155" i="4"/>
  <c r="BK154" i="4"/>
  <c r="J154" i="4"/>
  <c r="BK153" i="4"/>
  <c r="J153" i="4"/>
  <c r="BK151" i="4"/>
  <c r="J151" i="4"/>
  <c r="BK148" i="4"/>
  <c r="J148" i="4"/>
  <c r="BK146" i="4"/>
  <c r="J146" i="4"/>
  <c r="BK145" i="4"/>
  <c r="J145" i="4"/>
  <c r="BK144" i="4"/>
  <c r="J144" i="4"/>
  <c r="BK143" i="4"/>
  <c r="J143" i="4"/>
  <c r="BK141" i="4"/>
  <c r="J141" i="4"/>
  <c r="BK140" i="4"/>
  <c r="J140" i="4"/>
  <c r="BK138" i="4"/>
  <c r="J138" i="4"/>
  <c r="BK137" i="4"/>
  <c r="J137" i="4"/>
  <c r="BK135" i="4"/>
  <c r="BK134" i="4"/>
  <c r="J132" i="4"/>
  <c r="J130" i="4"/>
  <c r="J155" i="3"/>
  <c r="J154" i="3"/>
  <c r="BK153" i="3"/>
  <c r="J151" i="3"/>
  <c r="J148" i="3"/>
  <c r="J146" i="3"/>
  <c r="BK145" i="3"/>
  <c r="BK144" i="3"/>
  <c r="J143" i="3"/>
  <c r="J141" i="3"/>
  <c r="BK155" i="2"/>
  <c r="J154" i="2"/>
  <c r="BK153" i="2"/>
  <c r="J151" i="2"/>
  <c r="BK148" i="2"/>
  <c r="BK146" i="2"/>
  <c r="J145" i="2"/>
  <c r="J144" i="2"/>
  <c r="J143" i="2"/>
  <c r="J141" i="2"/>
  <c r="BK140" i="2"/>
  <c r="BK138" i="2"/>
  <c r="J137" i="2"/>
  <c r="BK135" i="2"/>
  <c r="J134" i="2"/>
  <c r="BK132" i="2"/>
  <c r="J130" i="2"/>
  <c r="AS94" i="1"/>
  <c r="J135" i="4"/>
  <c r="J134" i="4"/>
  <c r="BK132" i="4"/>
  <c r="BK130" i="4"/>
  <c r="BK155" i="3"/>
  <c r="BK154" i="3"/>
  <c r="J153" i="3"/>
  <c r="BK151" i="3"/>
  <c r="BK148" i="3"/>
  <c r="BK146" i="3"/>
  <c r="J145" i="3"/>
  <c r="J144" i="3"/>
  <c r="BK143" i="3"/>
  <c r="BK141" i="3"/>
  <c r="BK140" i="3"/>
  <c r="J140" i="3"/>
  <c r="BK138" i="3"/>
  <c r="J138" i="3"/>
  <c r="BK137" i="3"/>
  <c r="J137" i="3"/>
  <c r="BK135" i="3"/>
  <c r="J135" i="3"/>
  <c r="BK134" i="3"/>
  <c r="J134" i="3"/>
  <c r="BK132" i="3"/>
  <c r="J132" i="3"/>
  <c r="BK130" i="3"/>
  <c r="J130" i="3"/>
  <c r="J155" i="2"/>
  <c r="BK154" i="2"/>
  <c r="J153" i="2"/>
  <c r="BK151" i="2"/>
  <c r="J148" i="2"/>
  <c r="J146" i="2"/>
  <c r="BK145" i="2"/>
  <c r="BK144" i="2"/>
  <c r="BK143" i="2"/>
  <c r="BK141" i="2"/>
  <c r="J140" i="2"/>
  <c r="J138" i="2"/>
  <c r="BK137" i="2"/>
  <c r="J135" i="2"/>
  <c r="BK134" i="2"/>
  <c r="J132" i="2"/>
  <c r="BK130" i="2"/>
  <c r="BK133" i="2" l="1"/>
  <c r="J133" i="2"/>
  <c r="J100" i="2"/>
  <c r="R133" i="2"/>
  <c r="R128" i="2" s="1"/>
  <c r="R127" i="2" s="1"/>
  <c r="BK136" i="2"/>
  <c r="J136" i="2"/>
  <c r="J101" i="2" s="1"/>
  <c r="R136" i="2"/>
  <c r="BK139" i="2"/>
  <c r="J139" i="2"/>
  <c r="J102" i="2" s="1"/>
  <c r="R139" i="2"/>
  <c r="BK142" i="2"/>
  <c r="J142" i="2"/>
  <c r="J103" i="2" s="1"/>
  <c r="T142" i="2"/>
  <c r="P152" i="2"/>
  <c r="R152" i="2"/>
  <c r="P133" i="2"/>
  <c r="P128" i="2" s="1"/>
  <c r="P127" i="2" s="1"/>
  <c r="AU95" i="1" s="1"/>
  <c r="T133" i="2"/>
  <c r="T128" i="2" s="1"/>
  <c r="T127" i="2" s="1"/>
  <c r="P136" i="2"/>
  <c r="T136" i="2"/>
  <c r="P139" i="2"/>
  <c r="T139" i="2"/>
  <c r="P142" i="2"/>
  <c r="R142" i="2"/>
  <c r="BK152" i="2"/>
  <c r="J152" i="2"/>
  <c r="J107" i="2"/>
  <c r="T152" i="2"/>
  <c r="BK133" i="3"/>
  <c r="J133" i="3"/>
  <c r="J100" i="3"/>
  <c r="P133" i="3"/>
  <c r="P128" i="3" s="1"/>
  <c r="P127" i="3" s="1"/>
  <c r="AU96" i="1" s="1"/>
  <c r="R133" i="3"/>
  <c r="R128" i="3" s="1"/>
  <c r="R127" i="3" s="1"/>
  <c r="T133" i="3"/>
  <c r="T128" i="3" s="1"/>
  <c r="T127" i="3" s="1"/>
  <c r="BK136" i="3"/>
  <c r="J136" i="3"/>
  <c r="J101" i="3" s="1"/>
  <c r="P136" i="3"/>
  <c r="R136" i="3"/>
  <c r="T136" i="3"/>
  <c r="BK139" i="3"/>
  <c r="J139" i="3" s="1"/>
  <c r="J102" i="3" s="1"/>
  <c r="P139" i="3"/>
  <c r="R139" i="3"/>
  <c r="T139" i="3"/>
  <c r="BK142" i="3"/>
  <c r="J142" i="3"/>
  <c r="J103" i="3" s="1"/>
  <c r="P142" i="3"/>
  <c r="R142" i="3"/>
  <c r="T142" i="3"/>
  <c r="BK152" i="3"/>
  <c r="J152" i="3" s="1"/>
  <c r="J107" i="3" s="1"/>
  <c r="P152" i="3"/>
  <c r="R152" i="3"/>
  <c r="T152" i="3"/>
  <c r="BK133" i="4"/>
  <c r="J133" i="4"/>
  <c r="J100" i="4" s="1"/>
  <c r="P133" i="4"/>
  <c r="R133" i="4"/>
  <c r="T133" i="4"/>
  <c r="T128" i="4" s="1"/>
  <c r="T127" i="4" s="1"/>
  <c r="BK136" i="4"/>
  <c r="J136" i="4" s="1"/>
  <c r="J101" i="4" s="1"/>
  <c r="P136" i="4"/>
  <c r="P128" i="4" s="1"/>
  <c r="P127" i="4" s="1"/>
  <c r="AU97" i="1" s="1"/>
  <c r="R136" i="4"/>
  <c r="R128" i="4" s="1"/>
  <c r="R127" i="4" s="1"/>
  <c r="T136" i="4"/>
  <c r="BK139" i="4"/>
  <c r="J139" i="4"/>
  <c r="J102" i="4"/>
  <c r="P139" i="4"/>
  <c r="R139" i="4"/>
  <c r="T139" i="4"/>
  <c r="BK142" i="4"/>
  <c r="J142" i="4" s="1"/>
  <c r="J103" i="4" s="1"/>
  <c r="P142" i="4"/>
  <c r="R142" i="4"/>
  <c r="T142" i="4"/>
  <c r="BK152" i="4"/>
  <c r="J152" i="4"/>
  <c r="J107" i="4"/>
  <c r="P152" i="4"/>
  <c r="R152" i="4"/>
  <c r="T152" i="4"/>
  <c r="E85" i="2"/>
  <c r="J89" i="2"/>
  <c r="J91" i="2"/>
  <c r="J92" i="2"/>
  <c r="F123" i="2"/>
  <c r="F124" i="2"/>
  <c r="BE138" i="2"/>
  <c r="BE141" i="2"/>
  <c r="BE143" i="2"/>
  <c r="BE144" i="2"/>
  <c r="BE146" i="2"/>
  <c r="BE151" i="2"/>
  <c r="BE153" i="2"/>
  <c r="BE155" i="2"/>
  <c r="BK150" i="2"/>
  <c r="BK149" i="2"/>
  <c r="J149" i="2"/>
  <c r="J105" i="2" s="1"/>
  <c r="F91" i="3"/>
  <c r="J92" i="3"/>
  <c r="F124" i="3"/>
  <c r="BE130" i="3"/>
  <c r="BE132" i="3"/>
  <c r="BE134" i="3"/>
  <c r="BE135" i="3"/>
  <c r="BE137" i="3"/>
  <c r="BE138" i="3"/>
  <c r="BE140" i="3"/>
  <c r="BE141" i="3"/>
  <c r="BE143" i="3"/>
  <c r="BE146" i="3"/>
  <c r="BE148" i="3"/>
  <c r="BE151" i="3"/>
  <c r="BE154" i="3"/>
  <c r="BK129" i="3"/>
  <c r="J129" i="3"/>
  <c r="J98" i="3"/>
  <c r="BK131" i="3"/>
  <c r="J131" i="3" s="1"/>
  <c r="J99" i="3" s="1"/>
  <c r="BE134" i="4"/>
  <c r="BE130" i="2"/>
  <c r="BE132" i="2"/>
  <c r="BE134" i="2"/>
  <c r="BE135" i="2"/>
  <c r="BE137" i="2"/>
  <c r="BE140" i="2"/>
  <c r="BE145" i="2"/>
  <c r="BE148" i="2"/>
  <c r="BE154" i="2"/>
  <c r="BK129" i="2"/>
  <c r="J129" i="2"/>
  <c r="J98" i="2"/>
  <c r="BK131" i="2"/>
  <c r="J131" i="2" s="1"/>
  <c r="J99" i="2" s="1"/>
  <c r="BK147" i="2"/>
  <c r="J147" i="2" s="1"/>
  <c r="J104" i="2" s="1"/>
  <c r="E85" i="3"/>
  <c r="J89" i="3"/>
  <c r="J91" i="3"/>
  <c r="BE144" i="3"/>
  <c r="BE145" i="3"/>
  <c r="BE153" i="3"/>
  <c r="BE155" i="3"/>
  <c r="BK147" i="3"/>
  <c r="J147" i="3"/>
  <c r="J104" i="3"/>
  <c r="BK150" i="3"/>
  <c r="J150" i="3" s="1"/>
  <c r="J106" i="3" s="1"/>
  <c r="E85" i="4"/>
  <c r="J89" i="4"/>
  <c r="F91" i="4"/>
  <c r="J91" i="4"/>
  <c r="F92" i="4"/>
  <c r="J92" i="4"/>
  <c r="BE130" i="4"/>
  <c r="BE132" i="4"/>
  <c r="BE135" i="4"/>
  <c r="BE137" i="4"/>
  <c r="BE138" i="4"/>
  <c r="BE140" i="4"/>
  <c r="BE141" i="4"/>
  <c r="BE143" i="4"/>
  <c r="BE144" i="4"/>
  <c r="BE145" i="4"/>
  <c r="BE146" i="4"/>
  <c r="BE148" i="4"/>
  <c r="BE151" i="4"/>
  <c r="BE153" i="4"/>
  <c r="BE154" i="4"/>
  <c r="BE155" i="4"/>
  <c r="BK129" i="4"/>
  <c r="J129" i="4"/>
  <c r="J98" i="4"/>
  <c r="BK131" i="4"/>
  <c r="J131" i="4" s="1"/>
  <c r="J99" i="4" s="1"/>
  <c r="BK147" i="4"/>
  <c r="J147" i="4" s="1"/>
  <c r="J104" i="4" s="1"/>
  <c r="BK150" i="4"/>
  <c r="J150" i="4"/>
  <c r="J106" i="4" s="1"/>
  <c r="J34" i="2"/>
  <c r="AW95" i="1"/>
  <c r="F36" i="3"/>
  <c r="BC96" i="1" s="1"/>
  <c r="F34" i="2"/>
  <c r="BA95" i="1" s="1"/>
  <c r="F36" i="2"/>
  <c r="BC95" i="1" s="1"/>
  <c r="F34" i="3"/>
  <c r="BA96" i="1" s="1"/>
  <c r="F37" i="3"/>
  <c r="BD96" i="1" s="1"/>
  <c r="J34" i="4"/>
  <c r="AW97" i="1" s="1"/>
  <c r="F36" i="4"/>
  <c r="BC97" i="1" s="1"/>
  <c r="F37" i="2"/>
  <c r="BD95" i="1" s="1"/>
  <c r="J34" i="3"/>
  <c r="AW96" i="1" s="1"/>
  <c r="F35" i="2"/>
  <c r="BB95" i="1" s="1"/>
  <c r="F35" i="3"/>
  <c r="BB96" i="1" s="1"/>
  <c r="F34" i="4"/>
  <c r="BA97" i="1" s="1"/>
  <c r="F35" i="4"/>
  <c r="BB97" i="1" s="1"/>
  <c r="F37" i="4"/>
  <c r="BD97" i="1" s="1"/>
  <c r="BK128" i="2" l="1"/>
  <c r="J128" i="2" s="1"/>
  <c r="J97" i="2" s="1"/>
  <c r="J150" i="2"/>
  <c r="J106" i="2" s="1"/>
  <c r="BK128" i="3"/>
  <c r="J128" i="3"/>
  <c r="J97" i="3"/>
  <c r="BK149" i="3"/>
  <c r="J149" i="3" s="1"/>
  <c r="J105" i="3" s="1"/>
  <c r="BK128" i="4"/>
  <c r="J128" i="4" s="1"/>
  <c r="J97" i="4" s="1"/>
  <c r="BK149" i="4"/>
  <c r="J149" i="4"/>
  <c r="J105" i="4" s="1"/>
  <c r="AU94" i="1"/>
  <c r="BB94" i="1"/>
  <c r="W31" i="1"/>
  <c r="BD94" i="1"/>
  <c r="W33" i="1" s="1"/>
  <c r="F33" i="3"/>
  <c r="AZ96" i="1"/>
  <c r="J33" i="3"/>
  <c r="AV96" i="1" s="1"/>
  <c r="AT96" i="1" s="1"/>
  <c r="J33" i="4"/>
  <c r="AV97" i="1" s="1"/>
  <c r="AT97" i="1" s="1"/>
  <c r="BA94" i="1"/>
  <c r="W30" i="1"/>
  <c r="BC94" i="1"/>
  <c r="W32" i="1" s="1"/>
  <c r="J33" i="2"/>
  <c r="AV95" i="1"/>
  <c r="AT95" i="1" s="1"/>
  <c r="F33" i="2"/>
  <c r="AZ95" i="1"/>
  <c r="F33" i="4"/>
  <c r="AZ97" i="1" s="1"/>
  <c r="BK127" i="2" l="1"/>
  <c r="J127" i="2"/>
  <c r="J96" i="2"/>
  <c r="BK127" i="3"/>
  <c r="J127" i="3" s="1"/>
  <c r="J30" i="3" s="1"/>
  <c r="AG96" i="1" s="1"/>
  <c r="AN96" i="1" s="1"/>
  <c r="BK127" i="4"/>
  <c r="J127" i="4"/>
  <c r="J96" i="4"/>
  <c r="AZ94" i="1"/>
  <c r="W29" i="1"/>
  <c r="AW94" i="1"/>
  <c r="AK30" i="1"/>
  <c r="AX94" i="1"/>
  <c r="AY94" i="1"/>
  <c r="J39" i="3" l="1"/>
  <c r="J96" i="3"/>
  <c r="AV94" i="1"/>
  <c r="AK29" i="1"/>
  <c r="J30" i="2"/>
  <c r="AG95" i="1"/>
  <c r="AN95" i="1"/>
  <c r="J30" i="4"/>
  <c r="AG97" i="1" s="1"/>
  <c r="AN97" i="1" s="1"/>
  <c r="J39" i="2" l="1"/>
  <c r="J39" i="4"/>
  <c r="AG94" i="1"/>
  <c r="AK26" i="1"/>
  <c r="AK35" i="1" s="1"/>
  <c r="AT94" i="1"/>
  <c r="AN94" i="1" l="1"/>
</calcChain>
</file>

<file path=xl/sharedStrings.xml><?xml version="1.0" encoding="utf-8"?>
<sst xmlns="http://schemas.openxmlformats.org/spreadsheetml/2006/main" count="1427" uniqueCount="251">
  <si>
    <t>Export Komplet</t>
  </si>
  <si>
    <t/>
  </si>
  <si>
    <t>2.0</t>
  </si>
  <si>
    <t>ZAMOK</t>
  </si>
  <si>
    <t>False</t>
  </si>
  <si>
    <t>{dcd002eb-63c8-4fb7-9167-d38ad4ab525f}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</si>
  <si>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</si>
  <si>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</si>
  <si>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</si>
  <si>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</si>
  <si>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</si>
  <si>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</si>
  <si>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</si>
  <si>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</si>
  <si>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1_2020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</si>
  <si>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</si>
  <si>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</si>
  <si>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podlah kolejí - tramvaje Moravská Ostrava II</t>
  </si>
  <si>
    <t>KSO:</t>
  </si>
  <si>
    <t>CC-CZ:</t>
  </si>
  <si>
    <t>Místo:</t>
  </si>
  <si>
    <t xml:space="preserve"> </t>
  </si>
  <si>
    <t>Datum:</t>
  </si>
  <si>
    <t>8. 1. 2020</t>
  </si>
  <si>
    <t>Zadavatel:</t>
  </si>
  <si>
    <t>IČ:</t>
  </si>
  <si>
    <t>DOPRAVNÍ PODNIK OSTRAVA a.s., Poděbradova 494/2, M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</si>
  <si>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</si>
  <si>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</si>
  <si>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</si>
  <si>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</si>
  <si>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</si>
  <si>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</si>
  <si>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</si>
  <si>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</si>
  <si>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</si>
  <si>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</si>
  <si>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</si>
  <si>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</si>
  <si>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</si>
  <si>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</si>
  <si>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</si>
  <si>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</si>
  <si>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</si>
  <si>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</si>
  <si>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</si>
  <si>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</si>
  <si>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</si>
  <si>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</si>
  <si>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</si>
  <si>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</si>
  <si>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</si>
  <si>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</si>
  <si>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</si>
  <si>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</si>
  <si>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</si>
  <si>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</si>
  <si>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</si>
  <si>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</si>
  <si>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</si>
  <si>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</si>
  <si>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</si>
  <si>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</si>
  <si>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</si>
  <si>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</si>
  <si>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</si>
  <si>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</si>
  <si>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</si>
  <si>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</si>
  <si>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</si>
  <si>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</si>
  <si>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</si>
  <si>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</si>
  <si>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</si>
  <si>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</si>
  <si>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</si>
  <si>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</si>
  <si>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</si>
  <si>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</si>
  <si>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</si>
  <si>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1_1_2020 DD</t>
  </si>
  <si>
    <t xml:space="preserve">Kolej 7 </t>
  </si>
  <si>
    <t>STA</t>
  </si>
  <si>
    <t>1</t>
  </si>
  <si>
    <t>{d0a8ad35-6742-4010-91f9-6f5ab25badd0}</t>
  </si>
  <si>
    <t>2</t>
  </si>
  <si>
    <t>2_1_2020 DD</t>
  </si>
  <si>
    <t>Kolej 9</t>
  </si>
  <si>
    <t>{8ebd9495-e1f7-43ff-a253-6bf46d5909fb}</t>
  </si>
  <si>
    <t>3_1_2020 DD</t>
  </si>
  <si>
    <t>Kolej 10</t>
  </si>
  <si>
    <t>{a2c90556-73cd-4543-bc3d-bbf15eef515d}</t>
  </si>
  <si>
    <t>KRYCÍ LIST SOUPISU PRACÍ</t>
  </si>
  <si>
    <t>Objekt:</t>
  </si>
  <si>
    <t xml:space="preserve">1_1_2020 DD - Kolej 7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</si>
  <si>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</si>
  <si>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</si>
  <si>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</si>
  <si>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</si>
  <si>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</si>
  <si>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</si>
  <si>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</si>
  <si>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</si>
  <si>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</si>
  <si>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</si>
  <si>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</si>
  <si>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</si>
  <si>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</si>
  <si>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</si>
  <si>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742 - Elektroinstalace - slaboproud</t>
  </si>
  <si>
    <t>R - Možná práce DPO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</si>
  <si>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</si>
  <si>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</si>
  <si>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</si>
  <si>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</si>
  <si>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</si>
  <si>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</si>
  <si>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</si>
  <si>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</si>
  <si>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</si>
  <si>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</si>
  <si>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</si>
  <si>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</si>
  <si>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</si>
  <si>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</si>
  <si>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</si>
  <si>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</si>
  <si>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</si>
  <si>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</si>
  <si>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272322...</t>
  </si>
  <si>
    <t xml:space="preserve">Doplnění podlah betonem C30/37 XA2 se zvýšenými nároky na prostředí </t>
  </si>
  <si>
    <t>m3</t>
  </si>
  <si>
    <t>4</t>
  </si>
  <si>
    <t>1606972655</t>
  </si>
  <si>
    <t>3</t>
  </si>
  <si>
    <t>Svislé a kompletní konstrukce</t>
  </si>
  <si>
    <t>319231...</t>
  </si>
  <si>
    <t>Podřezáním řetězovou pilou pod kolejnicemi</t>
  </si>
  <si>
    <t>m2</t>
  </si>
  <si>
    <t>-1196512516</t>
  </si>
  <si>
    <t>Vodorovné konstrukce</t>
  </si>
  <si>
    <t>413352115</t>
  </si>
  <si>
    <t>Zřízení podpěrné konstrukce nosníků výšky podepření do 4 m pro nosník výšky přes 100 cm</t>
  </si>
  <si>
    <t>1440140609</t>
  </si>
  <si>
    <t>413352116</t>
  </si>
  <si>
    <t>Odstranění podpěrné konstrukce nosníků výšky podepření do 4 m pro nosník výšky přes 100 cm</t>
  </si>
  <si>
    <t>-2054815492</t>
  </si>
  <si>
    <t>6</t>
  </si>
  <si>
    <t>Úpravy povrchů, podlahy a osazování výplní</t>
  </si>
  <si>
    <t>5</t>
  </si>
  <si>
    <t>631362021</t>
  </si>
  <si>
    <t>Výztuž mazanin svařovanými sítěmi Kari</t>
  </si>
  <si>
    <t>t</t>
  </si>
  <si>
    <t>1060421978</t>
  </si>
  <si>
    <t>R1.1</t>
  </si>
  <si>
    <t>Vložení dilatace Intertech nebo podobné</t>
  </si>
  <si>
    <t>m</t>
  </si>
  <si>
    <t>685191927</t>
  </si>
  <si>
    <t>9</t>
  </si>
  <si>
    <t>Ostatní konstrukce a práce, bourání</t>
  </si>
  <si>
    <t>7</t>
  </si>
  <si>
    <t>919735124</t>
  </si>
  <si>
    <t>Řezání stávajícího betonového krytu hl do 200 mm</t>
  </si>
  <si>
    <t>-1323018385</t>
  </si>
  <si>
    <t>8</t>
  </si>
  <si>
    <t>961044111</t>
  </si>
  <si>
    <t>Bourání základů z betonu prostého</t>
  </si>
  <si>
    <t>-318605406</t>
  </si>
  <si>
    <t>997</t>
  </si>
  <si>
    <t>Přesun sutě</t>
  </si>
  <si>
    <t>997013111</t>
  </si>
  <si>
    <t>Vnitrostaveništní doprava suti a vybouraných hmot pro budovy v do 6 m s použitím mechanizace</t>
  </si>
  <si>
    <t>-904364553</t>
  </si>
  <si>
    <t>10</t>
  </si>
  <si>
    <t>997013501</t>
  </si>
  <si>
    <t>Odvoz suti a vybouraných hmot na skládku nebo meziskládku do 1 km se složením</t>
  </si>
  <si>
    <t>-213599970</t>
  </si>
  <si>
    <t>11</t>
  </si>
  <si>
    <t>997013509</t>
  </si>
  <si>
    <t>Příplatek k odvozu suti a vybouraných hmot na skládku ZKD 1 km přes 1 km</t>
  </si>
  <si>
    <t>1716706742</t>
  </si>
  <si>
    <t>12</t>
  </si>
  <si>
    <t>997013801</t>
  </si>
  <si>
    <t>Poplatek za uložení na skládce (skládkovné) stavebního odpadu betonového kód odpadu 170 101</t>
  </si>
  <si>
    <t>505617145</t>
  </si>
  <si>
    <t>998</t>
  </si>
  <si>
    <t>Přesun hmot</t>
  </si>
  <si>
    <t>13</t>
  </si>
  <si>
    <t>998011001</t>
  </si>
  <si>
    <t>Přesun hmot pro budovy zděné v do 6 m</t>
  </si>
  <si>
    <t>2040497583</t>
  </si>
  <si>
    <t>PSV</t>
  </si>
  <si>
    <t>Práce a dodávky PSV</t>
  </si>
  <si>
    <t>742</t>
  </si>
  <si>
    <t>Elektroinstalace - slaboproud</t>
  </si>
  <si>
    <t>14</t>
  </si>
  <si>
    <t>R2</t>
  </si>
  <si>
    <t>Demontáž a zpětná montáž elektoinstace</t>
  </si>
  <si>
    <t>kpl</t>
  </si>
  <si>
    <t>16</t>
  </si>
  <si>
    <t>1948000515</t>
  </si>
  <si>
    <t>R</t>
  </si>
  <si>
    <t>Možná práce DPO</t>
  </si>
  <si>
    <t>M</t>
  </si>
  <si>
    <t>31197011</t>
  </si>
  <si>
    <t>tyč závitová Zn bílý DIN 975 8.8 M24</t>
  </si>
  <si>
    <t>491531861</t>
  </si>
  <si>
    <t>953961116</t>
  </si>
  <si>
    <t>Kotvy chemickým tmelem M 24 hl 210 mm do betonu, ŽB nebo kamene s vyvrtáním otvoru</t>
  </si>
  <si>
    <t>kus</t>
  </si>
  <si>
    <t>-820760593</t>
  </si>
  <si>
    <t>17</t>
  </si>
  <si>
    <t>977131119</t>
  </si>
  <si>
    <t>Vrty příklepovými vrtáky D do 32 mm do cihelného zdiva nebo prostého betonu</t>
  </si>
  <si>
    <t>1806419013</t>
  </si>
  <si>
    <t>2_1_2020 DD - Kolej 9</t>
  </si>
  <si>
    <t>-175951269</t>
  </si>
  <si>
    <t>700957080</t>
  </si>
  <si>
    <t>-159964897</t>
  </si>
  <si>
    <t>-939735512</t>
  </si>
  <si>
    <t>1651439418</t>
  </si>
  <si>
    <t>-1752521828</t>
  </si>
  <si>
    <t>254072318</t>
  </si>
  <si>
    <t>1238276899</t>
  </si>
  <si>
    <t>-1114813761</t>
  </si>
  <si>
    <t>-1720028728</t>
  </si>
  <si>
    <t>-803735335</t>
  </si>
  <si>
    <t>-2007005275</t>
  </si>
  <si>
    <t>1003311318</t>
  </si>
  <si>
    <t>-183453627</t>
  </si>
  <si>
    <t>1123133306</t>
  </si>
  <si>
    <t>1534758076</t>
  </si>
  <si>
    <t>361995216</t>
  </si>
  <si>
    <t>3_1_2020 DD - Kolej 10</t>
  </si>
  <si>
    <t>1939495766</t>
  </si>
  <si>
    <t>-617787321</t>
  </si>
  <si>
    <t>309667839</t>
  </si>
  <si>
    <t>-1703860272</t>
  </si>
  <si>
    <t>-1531733217</t>
  </si>
  <si>
    <t>-357438734</t>
  </si>
  <si>
    <t>801146306</t>
  </si>
  <si>
    <t>-1441317827</t>
  </si>
  <si>
    <t>-1318732432</t>
  </si>
  <si>
    <t>781975447</t>
  </si>
  <si>
    <t>-323453463</t>
  </si>
  <si>
    <t>1902664193</t>
  </si>
  <si>
    <t>-232210823</t>
  </si>
  <si>
    <t>-1804796457</t>
  </si>
  <si>
    <t>1324236343</t>
  </si>
  <si>
    <t>916143904</t>
  </si>
  <si>
    <t>-1187285384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</si>
</sst>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17" t="s">
        <v>14</v>
      </c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19"/>
      <c r="AQ5" s="19"/>
      <c r="AR5" s="17"/>
      <c r="BE5" s="214" t="s">
        <v>15</v>
      </c>
      <c r="BS5" s="14" t="s">
        <v>6</v>
      </c>
    </row>
    <row r="6" spans="1:74" s="1" customFormat="1" ht="36.950000000000003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19" t="s">
        <v>17</v>
      </c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19"/>
      <c r="AQ6" s="19"/>
      <c r="AR6" s="17"/>
      <c r="BE6" s="215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15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 t="s">
        <v>23</v>
      </c>
      <c r="AO8" s="19"/>
      <c r="AP8" s="19"/>
      <c r="AQ8" s="19"/>
      <c r="AR8" s="17"/>
      <c r="BE8" s="215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15"/>
      <c r="BS9" s="14" t="s">
        <v>6</v>
      </c>
    </row>
    <row r="10" spans="1:74" s="1" customFormat="1" ht="12" customHeight="1">
      <c r="B10" s="18"/>
      <c r="C10" s="19"/>
      <c r="D10" s="26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15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15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15"/>
      <c r="BS12" s="14" t="s">
        <v>6</v>
      </c>
    </row>
    <row r="13" spans="1:74" s="1" customFormat="1" ht="12" customHeight="1">
      <c r="B13" s="18"/>
      <c r="C13" s="19"/>
      <c r="D13" s="26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25</v>
      </c>
      <c r="AL13" s="19"/>
      <c r="AM13" s="19"/>
      <c r="AN13" s="28" t="s">
        <v>29</v>
      </c>
      <c r="AO13" s="19"/>
      <c r="AP13" s="19"/>
      <c r="AQ13" s="19"/>
      <c r="AR13" s="17"/>
      <c r="BE13" s="215"/>
      <c r="BS13" s="14" t="s">
        <v>6</v>
      </c>
    </row>
    <row r="14" spans="1:74" ht="12.75">
      <c r="B14" s="18"/>
      <c r="C14" s="19"/>
      <c r="D14" s="19"/>
      <c r="E14" s="220" t="s">
        <v>29</v>
      </c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6" t="s">
        <v>27</v>
      </c>
      <c r="AL14" s="19"/>
      <c r="AM14" s="19"/>
      <c r="AN14" s="28" t="s">
        <v>29</v>
      </c>
      <c r="AO14" s="19"/>
      <c r="AP14" s="19"/>
      <c r="AQ14" s="19"/>
      <c r="AR14" s="17"/>
      <c r="BE14" s="215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15"/>
      <c r="BS15" s="14" t="s">
        <v>4</v>
      </c>
    </row>
    <row r="16" spans="1:74" s="1" customFormat="1" ht="12" customHeight="1">
      <c r="B16" s="18"/>
      <c r="C16" s="19"/>
      <c r="D16" s="26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15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15"/>
      <c r="BS17" s="14" t="s">
        <v>31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15"/>
      <c r="BS18" s="14" t="s">
        <v>6</v>
      </c>
    </row>
    <row r="19" spans="1:71" s="1" customFormat="1" ht="12" customHeight="1">
      <c r="B19" s="18"/>
      <c r="C19" s="19"/>
      <c r="D19" s="26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15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15"/>
      <c r="BS20" s="14" t="s">
        <v>31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15"/>
    </row>
    <row r="22" spans="1:71" s="1" customFormat="1" ht="12" customHeight="1">
      <c r="B22" s="18"/>
      <c r="C22" s="19"/>
      <c r="D22" s="26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15"/>
    </row>
    <row r="23" spans="1:71" s="1" customFormat="1" ht="47.25" customHeight="1">
      <c r="B23" s="18"/>
      <c r="C23" s="19"/>
      <c r="D23" s="19"/>
      <c r="E23" s="222" t="s">
        <v>34</v>
      </c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19"/>
      <c r="AP23" s="19"/>
      <c r="AQ23" s="19"/>
      <c r="AR23" s="17"/>
      <c r="BE23" s="215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15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15"/>
    </row>
    <row r="26" spans="1:71" s="2" customFormat="1" ht="25.9" customHeight="1">
      <c r="A26" s="31"/>
      <c r="B26" s="32"/>
      <c r="C26" s="33"/>
      <c r="D26" s="34" t="s">
        <v>35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23">
        <f>ROUND(AG94,2)</f>
        <v>0</v>
      </c>
      <c r="AL26" s="224"/>
      <c r="AM26" s="224"/>
      <c r="AN26" s="224"/>
      <c r="AO26" s="224"/>
      <c r="AP26" s="33"/>
      <c r="AQ26" s="33"/>
      <c r="AR26" s="36"/>
      <c r="BE26" s="215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15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25" t="s">
        <v>36</v>
      </c>
      <c r="M28" s="225"/>
      <c r="N28" s="225"/>
      <c r="O28" s="225"/>
      <c r="P28" s="225"/>
      <c r="Q28" s="33"/>
      <c r="R28" s="33"/>
      <c r="S28" s="33"/>
      <c r="T28" s="33"/>
      <c r="U28" s="33"/>
      <c r="V28" s="33"/>
      <c r="W28" s="225" t="s">
        <v>37</v>
      </c>
      <c r="X28" s="225"/>
      <c r="Y28" s="225"/>
      <c r="Z28" s="225"/>
      <c r="AA28" s="225"/>
      <c r="AB28" s="225"/>
      <c r="AC28" s="225"/>
      <c r="AD28" s="225"/>
      <c r="AE28" s="225"/>
      <c r="AF28" s="33"/>
      <c r="AG28" s="33"/>
      <c r="AH28" s="33"/>
      <c r="AI28" s="33"/>
      <c r="AJ28" s="33"/>
      <c r="AK28" s="225" t="s">
        <v>38</v>
      </c>
      <c r="AL28" s="225"/>
      <c r="AM28" s="225"/>
      <c r="AN28" s="225"/>
      <c r="AO28" s="225"/>
      <c r="AP28" s="33"/>
      <c r="AQ28" s="33"/>
      <c r="AR28" s="36"/>
      <c r="BE28" s="215"/>
    </row>
    <row r="29" spans="1:71" s="3" customFormat="1" ht="14.45" customHeight="1">
      <c r="B29" s="37"/>
      <c r="C29" s="38"/>
      <c r="D29" s="26" t="s">
        <v>39</v>
      </c>
      <c r="E29" s="38"/>
      <c r="F29" s="26" t="s">
        <v>40</v>
      </c>
      <c r="G29" s="38"/>
      <c r="H29" s="38"/>
      <c r="I29" s="38"/>
      <c r="J29" s="38"/>
      <c r="K29" s="38"/>
      <c r="L29" s="228">
        <v>0.21</v>
      </c>
      <c r="M29" s="227"/>
      <c r="N29" s="227"/>
      <c r="O29" s="227"/>
      <c r="P29" s="227"/>
      <c r="Q29" s="38"/>
      <c r="R29" s="38"/>
      <c r="S29" s="38"/>
      <c r="T29" s="38"/>
      <c r="U29" s="38"/>
      <c r="V29" s="38"/>
      <c r="W29" s="226">
        <f>ROUND(AZ94, 2)</f>
        <v>0</v>
      </c>
      <c r="X29" s="227"/>
      <c r="Y29" s="227"/>
      <c r="Z29" s="227"/>
      <c r="AA29" s="227"/>
      <c r="AB29" s="227"/>
      <c r="AC29" s="227"/>
      <c r="AD29" s="227"/>
      <c r="AE29" s="227"/>
      <c r="AF29" s="38"/>
      <c r="AG29" s="38"/>
      <c r="AH29" s="38"/>
      <c r="AI29" s="38"/>
      <c r="AJ29" s="38"/>
      <c r="AK29" s="226">
        <f>ROUND(AV94, 2)</f>
        <v>0</v>
      </c>
      <c r="AL29" s="227"/>
      <c r="AM29" s="227"/>
      <c r="AN29" s="227"/>
      <c r="AO29" s="227"/>
      <c r="AP29" s="38"/>
      <c r="AQ29" s="38"/>
      <c r="AR29" s="39"/>
      <c r="BE29" s="216"/>
    </row>
    <row r="30" spans="1:71" s="3" customFormat="1" ht="14.45" customHeight="1">
      <c r="B30" s="37"/>
      <c r="C30" s="38"/>
      <c r="D30" s="38"/>
      <c r="E30" s="38"/>
      <c r="F30" s="26" t="s">
        <v>41</v>
      </c>
      <c r="G30" s="38"/>
      <c r="H30" s="38"/>
      <c r="I30" s="38"/>
      <c r="J30" s="38"/>
      <c r="K30" s="38"/>
      <c r="L30" s="228">
        <v>0.15</v>
      </c>
      <c r="M30" s="227"/>
      <c r="N30" s="227"/>
      <c r="O30" s="227"/>
      <c r="P30" s="227"/>
      <c r="Q30" s="38"/>
      <c r="R30" s="38"/>
      <c r="S30" s="38"/>
      <c r="T30" s="38"/>
      <c r="U30" s="38"/>
      <c r="V30" s="38"/>
      <c r="W30" s="226">
        <f>ROUND(BA94, 2)</f>
        <v>0</v>
      </c>
      <c r="X30" s="227"/>
      <c r="Y30" s="227"/>
      <c r="Z30" s="227"/>
      <c r="AA30" s="227"/>
      <c r="AB30" s="227"/>
      <c r="AC30" s="227"/>
      <c r="AD30" s="227"/>
      <c r="AE30" s="227"/>
      <c r="AF30" s="38"/>
      <c r="AG30" s="38"/>
      <c r="AH30" s="38"/>
      <c r="AI30" s="38"/>
      <c r="AJ30" s="38"/>
      <c r="AK30" s="226">
        <f>ROUND(AW94, 2)</f>
        <v>0</v>
      </c>
      <c r="AL30" s="227"/>
      <c r="AM30" s="227"/>
      <c r="AN30" s="227"/>
      <c r="AO30" s="227"/>
      <c r="AP30" s="38"/>
      <c r="AQ30" s="38"/>
      <c r="AR30" s="39"/>
      <c r="BE30" s="216"/>
    </row>
    <row r="31" spans="1:71" s="3" customFormat="1" ht="14.45" hidden="1" customHeight="1">
      <c r="B31" s="37"/>
      <c r="C31" s="38"/>
      <c r="D31" s="38"/>
      <c r="E31" s="38"/>
      <c r="F31" s="26" t="s">
        <v>42</v>
      </c>
      <c r="G31" s="38"/>
      <c r="H31" s="38"/>
      <c r="I31" s="38"/>
      <c r="J31" s="38"/>
      <c r="K31" s="38"/>
      <c r="L31" s="228">
        <v>0.21</v>
      </c>
      <c r="M31" s="227"/>
      <c r="N31" s="227"/>
      <c r="O31" s="227"/>
      <c r="P31" s="227"/>
      <c r="Q31" s="38"/>
      <c r="R31" s="38"/>
      <c r="S31" s="38"/>
      <c r="T31" s="38"/>
      <c r="U31" s="38"/>
      <c r="V31" s="38"/>
      <c r="W31" s="226">
        <f>ROUND(BB94, 2)</f>
        <v>0</v>
      </c>
      <c r="X31" s="227"/>
      <c r="Y31" s="227"/>
      <c r="Z31" s="227"/>
      <c r="AA31" s="227"/>
      <c r="AB31" s="227"/>
      <c r="AC31" s="227"/>
      <c r="AD31" s="227"/>
      <c r="AE31" s="227"/>
      <c r="AF31" s="38"/>
      <c r="AG31" s="38"/>
      <c r="AH31" s="38"/>
      <c r="AI31" s="38"/>
      <c r="AJ31" s="38"/>
      <c r="AK31" s="226">
        <v>0</v>
      </c>
      <c r="AL31" s="227"/>
      <c r="AM31" s="227"/>
      <c r="AN31" s="227"/>
      <c r="AO31" s="227"/>
      <c r="AP31" s="38"/>
      <c r="AQ31" s="38"/>
      <c r="AR31" s="39"/>
      <c r="BE31" s="216"/>
    </row>
    <row r="32" spans="1:71" s="3" customFormat="1" ht="14.45" hidden="1" customHeight="1">
      <c r="B32" s="37"/>
      <c r="C32" s="38"/>
      <c r="D32" s="38"/>
      <c r="E32" s="38"/>
      <c r="F32" s="26" t="s">
        <v>43</v>
      </c>
      <c r="G32" s="38"/>
      <c r="H32" s="38"/>
      <c r="I32" s="38"/>
      <c r="J32" s="38"/>
      <c r="K32" s="38"/>
      <c r="L32" s="228">
        <v>0.15</v>
      </c>
      <c r="M32" s="227"/>
      <c r="N32" s="227"/>
      <c r="O32" s="227"/>
      <c r="P32" s="227"/>
      <c r="Q32" s="38"/>
      <c r="R32" s="38"/>
      <c r="S32" s="38"/>
      <c r="T32" s="38"/>
      <c r="U32" s="38"/>
      <c r="V32" s="38"/>
      <c r="W32" s="226">
        <f>ROUND(BC94, 2)</f>
        <v>0</v>
      </c>
      <c r="X32" s="227"/>
      <c r="Y32" s="227"/>
      <c r="Z32" s="227"/>
      <c r="AA32" s="227"/>
      <c r="AB32" s="227"/>
      <c r="AC32" s="227"/>
      <c r="AD32" s="227"/>
      <c r="AE32" s="227"/>
      <c r="AF32" s="38"/>
      <c r="AG32" s="38"/>
      <c r="AH32" s="38"/>
      <c r="AI32" s="38"/>
      <c r="AJ32" s="38"/>
      <c r="AK32" s="226">
        <v>0</v>
      </c>
      <c r="AL32" s="227"/>
      <c r="AM32" s="227"/>
      <c r="AN32" s="227"/>
      <c r="AO32" s="227"/>
      <c r="AP32" s="38"/>
      <c r="AQ32" s="38"/>
      <c r="AR32" s="39"/>
      <c r="BE32" s="216"/>
    </row>
    <row r="33" spans="1:57" s="3" customFormat="1" ht="14.45" hidden="1" customHeight="1">
      <c r="B33" s="37"/>
      <c r="C33" s="38"/>
      <c r="D33" s="38"/>
      <c r="E33" s="38"/>
      <c r="F33" s="26" t="s">
        <v>44</v>
      </c>
      <c r="G33" s="38"/>
      <c r="H33" s="38"/>
      <c r="I33" s="38"/>
      <c r="J33" s="38"/>
      <c r="K33" s="38"/>
      <c r="L33" s="228">
        <v>0</v>
      </c>
      <c r="M33" s="227"/>
      <c r="N33" s="227"/>
      <c r="O33" s="227"/>
      <c r="P33" s="227"/>
      <c r="Q33" s="38"/>
      <c r="R33" s="38"/>
      <c r="S33" s="38"/>
      <c r="T33" s="38"/>
      <c r="U33" s="38"/>
      <c r="V33" s="38"/>
      <c r="W33" s="226">
        <f>ROUND(BD94, 2)</f>
        <v>0</v>
      </c>
      <c r="X33" s="227"/>
      <c r="Y33" s="227"/>
      <c r="Z33" s="227"/>
      <c r="AA33" s="227"/>
      <c r="AB33" s="227"/>
      <c r="AC33" s="227"/>
      <c r="AD33" s="227"/>
      <c r="AE33" s="227"/>
      <c r="AF33" s="38"/>
      <c r="AG33" s="38"/>
      <c r="AH33" s="38"/>
      <c r="AI33" s="38"/>
      <c r="AJ33" s="38"/>
      <c r="AK33" s="226">
        <v>0</v>
      </c>
      <c r="AL33" s="227"/>
      <c r="AM33" s="227"/>
      <c r="AN33" s="227"/>
      <c r="AO33" s="227"/>
      <c r="AP33" s="38"/>
      <c r="AQ33" s="38"/>
      <c r="AR33" s="39"/>
      <c r="BE33" s="216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15"/>
    </row>
    <row r="35" spans="1:57" s="2" customFormat="1" ht="25.9" customHeight="1">
      <c r="A35" s="31"/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29" t="s">
        <v>47</v>
      </c>
      <c r="Y35" s="230"/>
      <c r="Z35" s="230"/>
      <c r="AA35" s="230"/>
      <c r="AB35" s="230"/>
      <c r="AC35" s="42"/>
      <c r="AD35" s="42"/>
      <c r="AE35" s="42"/>
      <c r="AF35" s="42"/>
      <c r="AG35" s="42"/>
      <c r="AH35" s="42"/>
      <c r="AI35" s="42"/>
      <c r="AJ35" s="42"/>
      <c r="AK35" s="231">
        <f>SUM(AK26:AK33)</f>
        <v>0</v>
      </c>
      <c r="AL35" s="230"/>
      <c r="AM35" s="230"/>
      <c r="AN35" s="230"/>
      <c r="AO35" s="232"/>
      <c r="AP35" s="40"/>
      <c r="AQ35" s="40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4"/>
      <c r="C49" s="45"/>
      <c r="D49" s="46" t="s">
        <v>48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49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 ht="11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1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1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1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1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1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1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1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1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1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49" t="s">
        <v>50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51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50</v>
      </c>
      <c r="AI60" s="35"/>
      <c r="AJ60" s="35"/>
      <c r="AK60" s="35"/>
      <c r="AL60" s="35"/>
      <c r="AM60" s="49" t="s">
        <v>51</v>
      </c>
      <c r="AN60" s="35"/>
      <c r="AO60" s="35"/>
      <c r="AP60" s="33"/>
      <c r="AQ60" s="33"/>
      <c r="AR60" s="36"/>
      <c r="BE60" s="31"/>
    </row>
    <row r="61" spans="1:57" ht="11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1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1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6" t="s">
        <v>52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53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 ht="11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1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1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1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1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1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1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1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1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1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49" t="s">
        <v>50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51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50</v>
      </c>
      <c r="AI75" s="35"/>
      <c r="AJ75" s="35"/>
      <c r="AK75" s="35"/>
      <c r="AL75" s="35"/>
      <c r="AM75" s="49" t="s">
        <v>51</v>
      </c>
      <c r="AN75" s="35"/>
      <c r="AO75" s="35"/>
      <c r="AP75" s="33"/>
      <c r="AQ75" s="33"/>
      <c r="AR75" s="36"/>
      <c r="BE75" s="31"/>
    </row>
    <row r="76" spans="1:57" s="2" customFormat="1" ht="11.25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1" s="2" customFormat="1" ht="6.95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4.95" customHeight="1">
      <c r="A82" s="31"/>
      <c r="B82" s="32"/>
      <c r="C82" s="20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13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1_2020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6.950000000000003" customHeight="1"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233" t="str">
        <f>K6</f>
        <v>Oprava podlah kolejí - tramvaje Moravská Ostrava II</v>
      </c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34"/>
      <c r="AL85" s="234"/>
      <c r="AM85" s="234"/>
      <c r="AN85" s="234"/>
      <c r="AO85" s="234"/>
      <c r="AP85" s="60"/>
      <c r="AQ85" s="60"/>
      <c r="AR85" s="61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35" t="str">
        <f>IF(AN8= "","",AN8)</f>
        <v>8. 1. 2020</v>
      </c>
      <c r="AN87" s="235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6" t="s">
        <v>24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>DOPRAVNÍ PODNIK OSTRAVA a.s., Poděbradova 494/2, M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30</v>
      </c>
      <c r="AJ89" s="33"/>
      <c r="AK89" s="33"/>
      <c r="AL89" s="33"/>
      <c r="AM89" s="236" t="str">
        <f>IF(E17="","",E17)</f>
        <v xml:space="preserve"> </v>
      </c>
      <c r="AN89" s="237"/>
      <c r="AO89" s="237"/>
      <c r="AP89" s="237"/>
      <c r="AQ89" s="33"/>
      <c r="AR89" s="36"/>
      <c r="AS89" s="238" t="s">
        <v>55</v>
      </c>
      <c r="AT89" s="239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15.2" customHeight="1">
      <c r="A90" s="31"/>
      <c r="B90" s="32"/>
      <c r="C90" s="26" t="s">
        <v>28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32</v>
      </c>
      <c r="AJ90" s="33"/>
      <c r="AK90" s="33"/>
      <c r="AL90" s="33"/>
      <c r="AM90" s="236" t="str">
        <f>IF(E20="","",E20)</f>
        <v xml:space="preserve"> </v>
      </c>
      <c r="AN90" s="237"/>
      <c r="AO90" s="237"/>
      <c r="AP90" s="237"/>
      <c r="AQ90" s="33"/>
      <c r="AR90" s="36"/>
      <c r="AS90" s="240"/>
      <c r="AT90" s="241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42"/>
      <c r="AT91" s="243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244" t="s">
        <v>56</v>
      </c>
      <c r="D92" s="245"/>
      <c r="E92" s="245"/>
      <c r="F92" s="245"/>
      <c r="G92" s="245"/>
      <c r="H92" s="70"/>
      <c r="I92" s="246" t="s">
        <v>57</v>
      </c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47" t="s">
        <v>58</v>
      </c>
      <c r="AH92" s="245"/>
      <c r="AI92" s="245"/>
      <c r="AJ92" s="245"/>
      <c r="AK92" s="245"/>
      <c r="AL92" s="245"/>
      <c r="AM92" s="245"/>
      <c r="AN92" s="246" t="s">
        <v>59</v>
      </c>
      <c r="AO92" s="245"/>
      <c r="AP92" s="248"/>
      <c r="AQ92" s="71" t="s">
        <v>60</v>
      </c>
      <c r="AR92" s="36"/>
      <c r="AS92" s="72" t="s">
        <v>61</v>
      </c>
      <c r="AT92" s="73" t="s">
        <v>62</v>
      </c>
      <c r="AU92" s="73" t="s">
        <v>63</v>
      </c>
      <c r="AV92" s="73" t="s">
        <v>64</v>
      </c>
      <c r="AW92" s="73" t="s">
        <v>65</v>
      </c>
      <c r="AX92" s="73" t="s">
        <v>66</v>
      </c>
      <c r="AY92" s="73" t="s">
        <v>67</v>
      </c>
      <c r="AZ92" s="73" t="s">
        <v>68</v>
      </c>
      <c r="BA92" s="73" t="s">
        <v>69</v>
      </c>
      <c r="BB92" s="73" t="s">
        <v>70</v>
      </c>
      <c r="BC92" s="73" t="s">
        <v>71</v>
      </c>
      <c r="BD92" s="74" t="s">
        <v>72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50000000000003" customHeight="1">
      <c r="B94" s="78"/>
      <c r="C94" s="79" t="s">
        <v>73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52">
        <f>ROUND(SUM(AG95:AG97),2)</f>
        <v>0</v>
      </c>
      <c r="AH94" s="252"/>
      <c r="AI94" s="252"/>
      <c r="AJ94" s="252"/>
      <c r="AK94" s="252"/>
      <c r="AL94" s="252"/>
      <c r="AM94" s="252"/>
      <c r="AN94" s="253">
        <f>SUM(AG94,AT94)</f>
        <v>0</v>
      </c>
      <c r="AO94" s="253"/>
      <c r="AP94" s="253"/>
      <c r="AQ94" s="82" t="s">
        <v>1</v>
      </c>
      <c r="AR94" s="83"/>
      <c r="AS94" s="84">
        <f>ROUND(SUM(AS95:AS97),2)</f>
        <v>0</v>
      </c>
      <c r="AT94" s="85">
        <f>ROUND(SUM(AV94:AW94),2)</f>
        <v>0</v>
      </c>
      <c r="AU94" s="86">
        <f>ROUND(SUM(AU95:AU97),5)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ROUND(SUM(AZ95:AZ97),2)</f>
        <v>0</v>
      </c>
      <c r="BA94" s="85">
        <f>ROUND(SUM(BA95:BA97),2)</f>
        <v>0</v>
      </c>
      <c r="BB94" s="85">
        <f>ROUND(SUM(BB95:BB97),2)</f>
        <v>0</v>
      </c>
      <c r="BC94" s="85">
        <f>ROUND(SUM(BC95:BC97),2)</f>
        <v>0</v>
      </c>
      <c r="BD94" s="87">
        <f>ROUND(SUM(BD95:BD97),2)</f>
        <v>0</v>
      </c>
      <c r="BS94" s="88" t="s">
        <v>74</v>
      </c>
      <c r="BT94" s="88" t="s">
        <v>75</v>
      </c>
      <c r="BU94" s="89" t="s">
        <v>76</v>
      </c>
      <c r="BV94" s="88" t="s">
        <v>77</v>
      </c>
      <c r="BW94" s="88" t="s">
        <v>5</v>
      </c>
      <c r="BX94" s="88" t="s">
        <v>78</v>
      </c>
      <c r="CL94" s="88" t="s">
        <v>1</v>
      </c>
    </row>
    <row r="95" spans="1:91" s="7" customFormat="1" ht="24.75" customHeight="1">
      <c r="A95" s="90" t="s">
        <v>79</v>
      </c>
      <c r="B95" s="91"/>
      <c r="C95" s="92"/>
      <c r="D95" s="251" t="s">
        <v>80</v>
      </c>
      <c r="E95" s="251"/>
      <c r="F95" s="251"/>
      <c r="G95" s="251"/>
      <c r="H95" s="251"/>
      <c r="I95" s="93"/>
      <c r="J95" s="251" t="s">
        <v>81</v>
      </c>
      <c r="K95" s="251"/>
      <c r="L95" s="251"/>
      <c r="M95" s="251"/>
      <c r="N95" s="251"/>
      <c r="O95" s="251"/>
      <c r="P95" s="251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49">
        <f>'1_1_2020 DD - Kolej 7 '!J30</f>
        <v>0</v>
      </c>
      <c r="AH95" s="250"/>
      <c r="AI95" s="250"/>
      <c r="AJ95" s="250"/>
      <c r="AK95" s="250"/>
      <c r="AL95" s="250"/>
      <c r="AM95" s="250"/>
      <c r="AN95" s="249">
        <f>SUM(AG95,AT95)</f>
        <v>0</v>
      </c>
      <c r="AO95" s="250"/>
      <c r="AP95" s="250"/>
      <c r="AQ95" s="94" t="s">
        <v>82</v>
      </c>
      <c r="AR95" s="95"/>
      <c r="AS95" s="96">
        <v>0</v>
      </c>
      <c r="AT95" s="97">
        <f>ROUND(SUM(AV95:AW95),2)</f>
        <v>0</v>
      </c>
      <c r="AU95" s="98">
        <f>'1_1_2020 DD - Kolej 7 '!P127</f>
        <v>0</v>
      </c>
      <c r="AV95" s="97">
        <f>'1_1_2020 DD - Kolej 7 '!J33</f>
        <v>0</v>
      </c>
      <c r="AW95" s="97">
        <f>'1_1_2020 DD - Kolej 7 '!J34</f>
        <v>0</v>
      </c>
      <c r="AX95" s="97">
        <f>'1_1_2020 DD - Kolej 7 '!J35</f>
        <v>0</v>
      </c>
      <c r="AY95" s="97">
        <f>'1_1_2020 DD - Kolej 7 '!J36</f>
        <v>0</v>
      </c>
      <c r="AZ95" s="97">
        <f>'1_1_2020 DD - Kolej 7 '!F33</f>
        <v>0</v>
      </c>
      <c r="BA95" s="97">
        <f>'1_1_2020 DD - Kolej 7 '!F34</f>
        <v>0</v>
      </c>
      <c r="BB95" s="97">
        <f>'1_1_2020 DD - Kolej 7 '!F35</f>
        <v>0</v>
      </c>
      <c r="BC95" s="97">
        <f>'1_1_2020 DD - Kolej 7 '!F36</f>
        <v>0</v>
      </c>
      <c r="BD95" s="99">
        <f>'1_1_2020 DD - Kolej 7 '!F37</f>
        <v>0</v>
      </c>
      <c r="BT95" s="100" t="s">
        <v>83</v>
      </c>
      <c r="BV95" s="100" t="s">
        <v>77</v>
      </c>
      <c r="BW95" s="100" t="s">
        <v>84</v>
      </c>
      <c r="BX95" s="100" t="s">
        <v>5</v>
      </c>
      <c r="CL95" s="100" t="s">
        <v>1</v>
      </c>
      <c r="CM95" s="100" t="s">
        <v>85</v>
      </c>
    </row>
    <row r="96" spans="1:91" s="7" customFormat="1" ht="24.75" customHeight="1">
      <c r="A96" s="90" t="s">
        <v>79</v>
      </c>
      <c r="B96" s="91"/>
      <c r="C96" s="92"/>
      <c r="D96" s="251" t="s">
        <v>86</v>
      </c>
      <c r="E96" s="251"/>
      <c r="F96" s="251"/>
      <c r="G96" s="251"/>
      <c r="H96" s="251"/>
      <c r="I96" s="93"/>
      <c r="J96" s="251" t="s">
        <v>87</v>
      </c>
      <c r="K96" s="251"/>
      <c r="L96" s="251"/>
      <c r="M96" s="251"/>
      <c r="N96" s="251"/>
      <c r="O96" s="251"/>
      <c r="P96" s="251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49">
        <f>'2_1_2020 DD - Kolej 9'!J30</f>
        <v>0</v>
      </c>
      <c r="AH96" s="250"/>
      <c r="AI96" s="250"/>
      <c r="AJ96" s="250"/>
      <c r="AK96" s="250"/>
      <c r="AL96" s="250"/>
      <c r="AM96" s="250"/>
      <c r="AN96" s="249">
        <f>SUM(AG96,AT96)</f>
        <v>0</v>
      </c>
      <c r="AO96" s="250"/>
      <c r="AP96" s="250"/>
      <c r="AQ96" s="94" t="s">
        <v>82</v>
      </c>
      <c r="AR96" s="95"/>
      <c r="AS96" s="96">
        <v>0</v>
      </c>
      <c r="AT96" s="97">
        <f>ROUND(SUM(AV96:AW96),2)</f>
        <v>0</v>
      </c>
      <c r="AU96" s="98">
        <f>'2_1_2020 DD - Kolej 9'!P127</f>
        <v>0</v>
      </c>
      <c r="AV96" s="97">
        <f>'2_1_2020 DD - Kolej 9'!J33</f>
        <v>0</v>
      </c>
      <c r="AW96" s="97">
        <f>'2_1_2020 DD - Kolej 9'!J34</f>
        <v>0</v>
      </c>
      <c r="AX96" s="97">
        <f>'2_1_2020 DD - Kolej 9'!J35</f>
        <v>0</v>
      </c>
      <c r="AY96" s="97">
        <f>'2_1_2020 DD - Kolej 9'!J36</f>
        <v>0</v>
      </c>
      <c r="AZ96" s="97">
        <f>'2_1_2020 DD - Kolej 9'!F33</f>
        <v>0</v>
      </c>
      <c r="BA96" s="97">
        <f>'2_1_2020 DD - Kolej 9'!F34</f>
        <v>0</v>
      </c>
      <c r="BB96" s="97">
        <f>'2_1_2020 DD - Kolej 9'!F35</f>
        <v>0</v>
      </c>
      <c r="BC96" s="97">
        <f>'2_1_2020 DD - Kolej 9'!F36</f>
        <v>0</v>
      </c>
      <c r="BD96" s="99">
        <f>'2_1_2020 DD - Kolej 9'!F37</f>
        <v>0</v>
      </c>
      <c r="BT96" s="100" t="s">
        <v>83</v>
      </c>
      <c r="BV96" s="100" t="s">
        <v>77</v>
      </c>
      <c r="BW96" s="100" t="s">
        <v>88</v>
      </c>
      <c r="BX96" s="100" t="s">
        <v>5</v>
      </c>
      <c r="CL96" s="100" t="s">
        <v>1</v>
      </c>
      <c r="CM96" s="100" t="s">
        <v>85</v>
      </c>
    </row>
    <row r="97" spans="1:91" s="7" customFormat="1" ht="24.75" customHeight="1">
      <c r="A97" s="90" t="s">
        <v>79</v>
      </c>
      <c r="B97" s="91"/>
      <c r="C97" s="92"/>
      <c r="D97" s="251" t="s">
        <v>89</v>
      </c>
      <c r="E97" s="251"/>
      <c r="F97" s="251"/>
      <c r="G97" s="251"/>
      <c r="H97" s="251"/>
      <c r="I97" s="93"/>
      <c r="J97" s="251" t="s">
        <v>90</v>
      </c>
      <c r="K97" s="251"/>
      <c r="L97" s="251"/>
      <c r="M97" s="251"/>
      <c r="N97" s="251"/>
      <c r="O97" s="251"/>
      <c r="P97" s="251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49">
        <f>'3_1_2020 DD - Kolej 10'!J30</f>
        <v>0</v>
      </c>
      <c r="AH97" s="250"/>
      <c r="AI97" s="250"/>
      <c r="AJ97" s="250"/>
      <c r="AK97" s="250"/>
      <c r="AL97" s="250"/>
      <c r="AM97" s="250"/>
      <c r="AN97" s="249">
        <f>SUM(AG97,AT97)</f>
        <v>0</v>
      </c>
      <c r="AO97" s="250"/>
      <c r="AP97" s="250"/>
      <c r="AQ97" s="94" t="s">
        <v>82</v>
      </c>
      <c r="AR97" s="95"/>
      <c r="AS97" s="101">
        <v>0</v>
      </c>
      <c r="AT97" s="102">
        <f>ROUND(SUM(AV97:AW97),2)</f>
        <v>0</v>
      </c>
      <c r="AU97" s="103">
        <f>'3_1_2020 DD - Kolej 10'!P127</f>
        <v>0</v>
      </c>
      <c r="AV97" s="102">
        <f>'3_1_2020 DD - Kolej 10'!J33</f>
        <v>0</v>
      </c>
      <c r="AW97" s="102">
        <f>'3_1_2020 DD - Kolej 10'!J34</f>
        <v>0</v>
      </c>
      <c r="AX97" s="102">
        <f>'3_1_2020 DD - Kolej 10'!J35</f>
        <v>0</v>
      </c>
      <c r="AY97" s="102">
        <f>'3_1_2020 DD - Kolej 10'!J36</f>
        <v>0</v>
      </c>
      <c r="AZ97" s="102">
        <f>'3_1_2020 DD - Kolej 10'!F33</f>
        <v>0</v>
      </c>
      <c r="BA97" s="102">
        <f>'3_1_2020 DD - Kolej 10'!F34</f>
        <v>0</v>
      </c>
      <c r="BB97" s="102">
        <f>'3_1_2020 DD - Kolej 10'!F35</f>
        <v>0</v>
      </c>
      <c r="BC97" s="102">
        <f>'3_1_2020 DD - Kolej 10'!F36</f>
        <v>0</v>
      </c>
      <c r="BD97" s="104">
        <f>'3_1_2020 DD - Kolej 10'!F37</f>
        <v>0</v>
      </c>
      <c r="BT97" s="100" t="s">
        <v>83</v>
      </c>
      <c r="BV97" s="100" t="s">
        <v>77</v>
      </c>
      <c r="BW97" s="100" t="s">
        <v>91</v>
      </c>
      <c r="BX97" s="100" t="s">
        <v>5</v>
      </c>
      <c r="CL97" s="100" t="s">
        <v>1</v>
      </c>
      <c r="CM97" s="100" t="s">
        <v>85</v>
      </c>
    </row>
    <row r="98" spans="1:91" s="2" customFormat="1" ht="30" customHeight="1">
      <c r="A98" s="31"/>
      <c r="B98" s="32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6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91" s="2" customFormat="1" ht="6.95" customHeight="1">
      <c r="A99" s="31"/>
      <c r="B99" s="51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36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</sheetData>
  <sheetProtection algorithmName="SHA-512" hashValue="D3aadYhAsZOpVd2PjA57s90sHPjWlMNAd6X14JpBEqU/s+F+g9gHIwMwIV/EABrIlyz9X4yhNfZ0RpB2QxbXeA==" saltValue="BCK2TqzdeeWB3jIEXSOUne9YEdAUNZngwPHLUJ7j6b2T8Ru8hcPfaWmv0FFxxfCp26x0ZqKToGR+zLAcm7EGdA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_1_2020 DD - Kolej 7 '!C2" display="/"/>
    <hyperlink ref="A96" location="'2_1_2020 DD - Kolej 9'!C2" display="/"/>
    <hyperlink ref="A97" location="'3_1_2020 DD - Kolej 10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4" t="s">
        <v>84</v>
      </c>
    </row>
    <row r="3" spans="1:46" s="1" customFormat="1" ht="6.95" hidden="1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85</v>
      </c>
    </row>
    <row r="4" spans="1:46" s="1" customFormat="1" ht="24.95" hidden="1" customHeight="1">
      <c r="B4" s="17"/>
      <c r="D4" s="107" t="s">
        <v>92</v>
      </c>
      <c r="L4" s="17"/>
      <c r="M4" s="108" t="s">
        <v>10</v>
      </c>
      <c r="AT4" s="14" t="s">
        <v>4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109" t="s">
        <v>16</v>
      </c>
      <c r="L6" s="17"/>
    </row>
    <row r="7" spans="1:46" s="1" customFormat="1" ht="16.5" hidden="1" customHeight="1">
      <c r="B7" s="17"/>
      <c r="E7" s="255" t="str">
        <f>'Rekapitulace stavby'!K6</f>
        <v>Oprava podlah kolejí - tramvaje Moravská Ostrava II</v>
      </c>
      <c r="F7" s="256"/>
      <c r="G7" s="256"/>
      <c r="H7" s="256"/>
      <c r="L7" s="17"/>
    </row>
    <row r="8" spans="1:46" s="2" customFormat="1" ht="12" hidden="1" customHeight="1">
      <c r="A8" s="31"/>
      <c r="B8" s="36"/>
      <c r="C8" s="31"/>
      <c r="D8" s="109" t="s">
        <v>93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hidden="1" customHeight="1">
      <c r="A9" s="31"/>
      <c r="B9" s="36"/>
      <c r="C9" s="31"/>
      <c r="D9" s="31"/>
      <c r="E9" s="257" t="s">
        <v>94</v>
      </c>
      <c r="F9" s="258"/>
      <c r="G9" s="258"/>
      <c r="H9" s="258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 hidden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hidden="1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hidden="1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8. 1. 2020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hidden="1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hidden="1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hidden="1" customHeight="1">
      <c r="A15" s="31"/>
      <c r="B15" s="36"/>
      <c r="C15" s="31"/>
      <c r="D15" s="31"/>
      <c r="E15" s="110" t="str">
        <f>IF('Rekapitulace stavby'!E11="","",'Rekapitulace stavby'!E11)</f>
        <v>DOPRAVNÍ PODNIK OSTRAVA a.s., Poděbradova 494/2, M</v>
      </c>
      <c r="F15" s="31"/>
      <c r="G15" s="31"/>
      <c r="H15" s="31"/>
      <c r="I15" s="109" t="s">
        <v>27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hidden="1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hidden="1" customHeight="1">
      <c r="A17" s="31"/>
      <c r="B17" s="36"/>
      <c r="C17" s="31"/>
      <c r="D17" s="109" t="s">
        <v>28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hidden="1" customHeight="1">
      <c r="A18" s="31"/>
      <c r="B18" s="36"/>
      <c r="C18" s="31"/>
      <c r="D18" s="31"/>
      <c r="E18" s="259" t="str">
        <f>'Rekapitulace stavby'!E14</f>
        <v>Vyplň údaj</v>
      </c>
      <c r="F18" s="260"/>
      <c r="G18" s="260"/>
      <c r="H18" s="260"/>
      <c r="I18" s="109" t="s">
        <v>27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hidden="1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hidden="1" customHeight="1">
      <c r="A20" s="31"/>
      <c r="B20" s="36"/>
      <c r="C20" s="31"/>
      <c r="D20" s="109" t="s">
        <v>30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hidden="1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27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hidden="1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hidden="1" customHeight="1">
      <c r="A23" s="31"/>
      <c r="B23" s="36"/>
      <c r="C23" s="31"/>
      <c r="D23" s="109" t="s">
        <v>32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hidden="1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27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hidden="1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hidden="1" customHeight="1">
      <c r="A26" s="31"/>
      <c r="B26" s="36"/>
      <c r="C26" s="31"/>
      <c r="D26" s="109" t="s">
        <v>33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hidden="1" customHeight="1">
      <c r="A27" s="112"/>
      <c r="B27" s="113"/>
      <c r="C27" s="112"/>
      <c r="D27" s="112"/>
      <c r="E27" s="261" t="s">
        <v>1</v>
      </c>
      <c r="F27" s="261"/>
      <c r="G27" s="261"/>
      <c r="H27" s="261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hidden="1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hidden="1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hidden="1" customHeight="1">
      <c r="A30" s="31"/>
      <c r="B30" s="36"/>
      <c r="C30" s="31"/>
      <c r="D30" s="116" t="s">
        <v>35</v>
      </c>
      <c r="E30" s="31"/>
      <c r="F30" s="31"/>
      <c r="G30" s="31"/>
      <c r="H30" s="31"/>
      <c r="I30" s="31"/>
      <c r="J30" s="117">
        <f>ROUND(J127,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hidden="1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hidden="1" customHeight="1">
      <c r="A32" s="31"/>
      <c r="B32" s="36"/>
      <c r="C32" s="31"/>
      <c r="D32" s="31"/>
      <c r="E32" s="31"/>
      <c r="F32" s="118" t="s">
        <v>37</v>
      </c>
      <c r="G32" s="31"/>
      <c r="H32" s="31"/>
      <c r="I32" s="118" t="s">
        <v>36</v>
      </c>
      <c r="J32" s="118" t="s">
        <v>38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hidden="1" customHeight="1">
      <c r="A33" s="31"/>
      <c r="B33" s="36"/>
      <c r="C33" s="31"/>
      <c r="D33" s="119" t="s">
        <v>39</v>
      </c>
      <c r="E33" s="109" t="s">
        <v>40</v>
      </c>
      <c r="F33" s="120">
        <f>ROUND((SUM(BE127:BE155)),  2)</f>
        <v>0</v>
      </c>
      <c r="G33" s="31"/>
      <c r="H33" s="31"/>
      <c r="I33" s="121">
        <v>0.21</v>
      </c>
      <c r="J33" s="120">
        <f>ROUND(((SUM(BE127:BE155))*I33),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6"/>
      <c r="C34" s="31"/>
      <c r="D34" s="31"/>
      <c r="E34" s="109" t="s">
        <v>41</v>
      </c>
      <c r="F34" s="120">
        <f>ROUND((SUM(BF127:BF155)),  2)</f>
        <v>0</v>
      </c>
      <c r="G34" s="31"/>
      <c r="H34" s="31"/>
      <c r="I34" s="121">
        <v>0.15</v>
      </c>
      <c r="J34" s="120">
        <f>ROUND(((SUM(BF127:BF155))*I34),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42</v>
      </c>
      <c r="F35" s="120">
        <f>ROUND((SUM(BG127:BG155)),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43</v>
      </c>
      <c r="F36" s="120">
        <f>ROUND((SUM(BH127:BH155)),  2)</f>
        <v>0</v>
      </c>
      <c r="G36" s="31"/>
      <c r="H36" s="31"/>
      <c r="I36" s="121">
        <v>0.15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44</v>
      </c>
      <c r="F37" s="120">
        <f>ROUND((SUM(BI127:BI155)),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hidden="1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hidden="1" customHeight="1">
      <c r="A39" s="31"/>
      <c r="B39" s="36"/>
      <c r="C39" s="122"/>
      <c r="D39" s="123" t="s">
        <v>45</v>
      </c>
      <c r="E39" s="124"/>
      <c r="F39" s="124"/>
      <c r="G39" s="125" t="s">
        <v>46</v>
      </c>
      <c r="H39" s="126" t="s">
        <v>47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hidden="1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8"/>
      <c r="D50" s="129" t="s">
        <v>48</v>
      </c>
      <c r="E50" s="130"/>
      <c r="F50" s="130"/>
      <c r="G50" s="129" t="s">
        <v>49</v>
      </c>
      <c r="H50" s="130"/>
      <c r="I50" s="130"/>
      <c r="J50" s="130"/>
      <c r="K50" s="130"/>
      <c r="L50" s="48"/>
    </row>
    <row r="51" spans="1:31" ht="11.25" hidden="1">
      <c r="B51" s="17"/>
      <c r="L51" s="17"/>
    </row>
    <row r="52" spans="1:31" ht="11.25" hidden="1">
      <c r="B52" s="17"/>
      <c r="L52" s="17"/>
    </row>
    <row r="53" spans="1:31" ht="11.25" hidden="1">
      <c r="B53" s="17"/>
      <c r="L53" s="17"/>
    </row>
    <row r="54" spans="1:31" ht="11.25" hidden="1">
      <c r="B54" s="17"/>
      <c r="L54" s="17"/>
    </row>
    <row r="55" spans="1:31" ht="11.25" hidden="1">
      <c r="B55" s="17"/>
      <c r="L55" s="17"/>
    </row>
    <row r="56" spans="1:31" ht="11.25" hidden="1">
      <c r="B56" s="17"/>
      <c r="L56" s="17"/>
    </row>
    <row r="57" spans="1:31" ht="11.25" hidden="1">
      <c r="B57" s="17"/>
      <c r="L57" s="17"/>
    </row>
    <row r="58" spans="1:31" ht="11.25" hidden="1">
      <c r="B58" s="17"/>
      <c r="L58" s="17"/>
    </row>
    <row r="59" spans="1:31" ht="11.25" hidden="1">
      <c r="B59" s="17"/>
      <c r="L59" s="17"/>
    </row>
    <row r="60" spans="1:31" ht="11.25" hidden="1">
      <c r="B60" s="17"/>
      <c r="L60" s="17"/>
    </row>
    <row r="61" spans="1:31" s="2" customFormat="1" ht="12.75" hidden="1">
      <c r="A61" s="31"/>
      <c r="B61" s="36"/>
      <c r="C61" s="31"/>
      <c r="D61" s="131" t="s">
        <v>50</v>
      </c>
      <c r="E61" s="132"/>
      <c r="F61" s="133" t="s">
        <v>51</v>
      </c>
      <c r="G61" s="131" t="s">
        <v>50</v>
      </c>
      <c r="H61" s="132"/>
      <c r="I61" s="132"/>
      <c r="J61" s="134" t="s">
        <v>51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 hidden="1">
      <c r="B62" s="17"/>
      <c r="L62" s="17"/>
    </row>
    <row r="63" spans="1:31" ht="11.25" hidden="1">
      <c r="B63" s="17"/>
      <c r="L63" s="17"/>
    </row>
    <row r="64" spans="1:31" ht="11.25" hidden="1">
      <c r="B64" s="17"/>
      <c r="L64" s="17"/>
    </row>
    <row r="65" spans="1:31" s="2" customFormat="1" ht="12.75" hidden="1">
      <c r="A65" s="31"/>
      <c r="B65" s="36"/>
      <c r="C65" s="31"/>
      <c r="D65" s="129" t="s">
        <v>52</v>
      </c>
      <c r="E65" s="135"/>
      <c r="F65" s="135"/>
      <c r="G65" s="129" t="s">
        <v>53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 hidden="1">
      <c r="B66" s="17"/>
      <c r="L66" s="17"/>
    </row>
    <row r="67" spans="1:31" ht="11.25" hidden="1">
      <c r="B67" s="17"/>
      <c r="L67" s="17"/>
    </row>
    <row r="68" spans="1:31" ht="11.25" hidden="1">
      <c r="B68" s="17"/>
      <c r="L68" s="17"/>
    </row>
    <row r="69" spans="1:31" ht="11.25" hidden="1">
      <c r="B69" s="17"/>
      <c r="L69" s="17"/>
    </row>
    <row r="70" spans="1:31" ht="11.25" hidden="1">
      <c r="B70" s="17"/>
      <c r="L70" s="17"/>
    </row>
    <row r="71" spans="1:31" ht="11.25" hidden="1">
      <c r="B71" s="17"/>
      <c r="L71" s="17"/>
    </row>
    <row r="72" spans="1:31" ht="11.25" hidden="1">
      <c r="B72" s="17"/>
      <c r="L72" s="17"/>
    </row>
    <row r="73" spans="1:31" ht="11.25" hidden="1">
      <c r="B73" s="17"/>
      <c r="L73" s="17"/>
    </row>
    <row r="74" spans="1:31" ht="11.25" hidden="1">
      <c r="B74" s="17"/>
      <c r="L74" s="17"/>
    </row>
    <row r="75" spans="1:31" ht="11.25" hidden="1">
      <c r="B75" s="17"/>
      <c r="L75" s="17"/>
    </row>
    <row r="76" spans="1:31" s="2" customFormat="1" ht="12.75" hidden="1">
      <c r="A76" s="31"/>
      <c r="B76" s="36"/>
      <c r="C76" s="31"/>
      <c r="D76" s="131" t="s">
        <v>50</v>
      </c>
      <c r="E76" s="132"/>
      <c r="F76" s="133" t="s">
        <v>51</v>
      </c>
      <c r="G76" s="131" t="s">
        <v>50</v>
      </c>
      <c r="H76" s="132"/>
      <c r="I76" s="132"/>
      <c r="J76" s="134" t="s">
        <v>51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hidden="1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95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62" t="str">
        <f>E7</f>
        <v>Oprava podlah kolejí - tramvaje Moravská Ostrava II</v>
      </c>
      <c r="F85" s="263"/>
      <c r="G85" s="263"/>
      <c r="H85" s="263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93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33" t="str">
        <f>E9</f>
        <v xml:space="preserve">1_1_2020 DD - Kolej 7 </v>
      </c>
      <c r="F87" s="264"/>
      <c r="G87" s="264"/>
      <c r="H87" s="264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8. 1. 2020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24</v>
      </c>
      <c r="D91" s="33"/>
      <c r="E91" s="33"/>
      <c r="F91" s="24" t="str">
        <f>E15</f>
        <v>DOPRAVNÍ PODNIK OSTRAVA a.s., Poděbradova 494/2, M</v>
      </c>
      <c r="G91" s="33"/>
      <c r="H91" s="33"/>
      <c r="I91" s="26" t="s">
        <v>30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26" t="s">
        <v>32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0" t="s">
        <v>96</v>
      </c>
      <c r="D94" s="141"/>
      <c r="E94" s="141"/>
      <c r="F94" s="141"/>
      <c r="G94" s="141"/>
      <c r="H94" s="141"/>
      <c r="I94" s="141"/>
      <c r="J94" s="142" t="s">
        <v>97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43" t="s">
        <v>98</v>
      </c>
      <c r="D96" s="33"/>
      <c r="E96" s="33"/>
      <c r="F96" s="33"/>
      <c r="G96" s="33"/>
      <c r="H96" s="33"/>
      <c r="I96" s="33"/>
      <c r="J96" s="81">
        <f>J127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99</v>
      </c>
    </row>
    <row r="97" spans="1:31" s="9" customFormat="1" ht="24.95" hidden="1" customHeight="1">
      <c r="B97" s="144"/>
      <c r="C97" s="145"/>
      <c r="D97" s="146" t="s">
        <v>100</v>
      </c>
      <c r="E97" s="147"/>
      <c r="F97" s="147"/>
      <c r="G97" s="147"/>
      <c r="H97" s="147"/>
      <c r="I97" s="147"/>
      <c r="J97" s="148">
        <f>J128</f>
        <v>0</v>
      </c>
      <c r="K97" s="145"/>
      <c r="L97" s="149"/>
    </row>
    <row r="98" spans="1:31" s="10" customFormat="1" ht="19.899999999999999" hidden="1" customHeight="1">
      <c r="B98" s="150"/>
      <c r="C98" s="151"/>
      <c r="D98" s="152" t="s">
        <v>101</v>
      </c>
      <c r="E98" s="153"/>
      <c r="F98" s="153"/>
      <c r="G98" s="153"/>
      <c r="H98" s="153"/>
      <c r="I98" s="153"/>
      <c r="J98" s="154">
        <f>J129</f>
        <v>0</v>
      </c>
      <c r="K98" s="151"/>
      <c r="L98" s="155"/>
    </row>
    <row r="99" spans="1:31" s="10" customFormat="1" ht="19.899999999999999" hidden="1" customHeight="1">
      <c r="B99" s="150"/>
      <c r="C99" s="151"/>
      <c r="D99" s="152" t="s">
        <v>102</v>
      </c>
      <c r="E99" s="153"/>
      <c r="F99" s="153"/>
      <c r="G99" s="153"/>
      <c r="H99" s="153"/>
      <c r="I99" s="153"/>
      <c r="J99" s="154">
        <f>J131</f>
        <v>0</v>
      </c>
      <c r="K99" s="151"/>
      <c r="L99" s="155"/>
    </row>
    <row r="100" spans="1:31" s="10" customFormat="1" ht="19.899999999999999" hidden="1" customHeight="1">
      <c r="B100" s="150"/>
      <c r="C100" s="151"/>
      <c r="D100" s="152" t="s">
        <v>103</v>
      </c>
      <c r="E100" s="153"/>
      <c r="F100" s="153"/>
      <c r="G100" s="153"/>
      <c r="H100" s="153"/>
      <c r="I100" s="153"/>
      <c r="J100" s="154">
        <f>J133</f>
        <v>0</v>
      </c>
      <c r="K100" s="151"/>
      <c r="L100" s="155"/>
    </row>
    <row r="101" spans="1:31" s="10" customFormat="1" ht="19.899999999999999" hidden="1" customHeight="1">
      <c r="B101" s="150"/>
      <c r="C101" s="151"/>
      <c r="D101" s="152" t="s">
        <v>104</v>
      </c>
      <c r="E101" s="153"/>
      <c r="F101" s="153"/>
      <c r="G101" s="153"/>
      <c r="H101" s="153"/>
      <c r="I101" s="153"/>
      <c r="J101" s="154">
        <f>J136</f>
        <v>0</v>
      </c>
      <c r="K101" s="151"/>
      <c r="L101" s="155"/>
    </row>
    <row r="102" spans="1:31" s="10" customFormat="1" ht="19.899999999999999" hidden="1" customHeight="1">
      <c r="B102" s="150"/>
      <c r="C102" s="151"/>
      <c r="D102" s="152" t="s">
        <v>105</v>
      </c>
      <c r="E102" s="153"/>
      <c r="F102" s="153"/>
      <c r="G102" s="153"/>
      <c r="H102" s="153"/>
      <c r="I102" s="153"/>
      <c r="J102" s="154">
        <f>J139</f>
        <v>0</v>
      </c>
      <c r="K102" s="151"/>
      <c r="L102" s="155"/>
    </row>
    <row r="103" spans="1:31" s="10" customFormat="1" ht="19.899999999999999" hidden="1" customHeight="1">
      <c r="B103" s="150"/>
      <c r="C103" s="151"/>
      <c r="D103" s="152" t="s">
        <v>106</v>
      </c>
      <c r="E103" s="153"/>
      <c r="F103" s="153"/>
      <c r="G103" s="153"/>
      <c r="H103" s="153"/>
      <c r="I103" s="153"/>
      <c r="J103" s="154">
        <f>J142</f>
        <v>0</v>
      </c>
      <c r="K103" s="151"/>
      <c r="L103" s="155"/>
    </row>
    <row r="104" spans="1:31" s="10" customFormat="1" ht="19.899999999999999" hidden="1" customHeight="1">
      <c r="B104" s="150"/>
      <c r="C104" s="151"/>
      <c r="D104" s="152" t="s">
        <v>107</v>
      </c>
      <c r="E104" s="153"/>
      <c r="F104" s="153"/>
      <c r="G104" s="153"/>
      <c r="H104" s="153"/>
      <c r="I104" s="153"/>
      <c r="J104" s="154">
        <f>J147</f>
        <v>0</v>
      </c>
      <c r="K104" s="151"/>
      <c r="L104" s="155"/>
    </row>
    <row r="105" spans="1:31" s="9" customFormat="1" ht="24.95" hidden="1" customHeight="1">
      <c r="B105" s="144"/>
      <c r="C105" s="145"/>
      <c r="D105" s="146" t="s">
        <v>108</v>
      </c>
      <c r="E105" s="147"/>
      <c r="F105" s="147"/>
      <c r="G105" s="147"/>
      <c r="H105" s="147"/>
      <c r="I105" s="147"/>
      <c r="J105" s="148">
        <f>J149</f>
        <v>0</v>
      </c>
      <c r="K105" s="145"/>
      <c r="L105" s="149"/>
    </row>
    <row r="106" spans="1:31" s="10" customFormat="1" ht="19.899999999999999" hidden="1" customHeight="1">
      <c r="B106" s="150"/>
      <c r="C106" s="151"/>
      <c r="D106" s="152" t="s">
        <v>109</v>
      </c>
      <c r="E106" s="153"/>
      <c r="F106" s="153"/>
      <c r="G106" s="153"/>
      <c r="H106" s="153"/>
      <c r="I106" s="153"/>
      <c r="J106" s="154">
        <f>J150</f>
        <v>0</v>
      </c>
      <c r="K106" s="151"/>
      <c r="L106" s="155"/>
    </row>
    <row r="107" spans="1:31" s="9" customFormat="1" ht="24.95" hidden="1" customHeight="1">
      <c r="B107" s="144"/>
      <c r="C107" s="145"/>
      <c r="D107" s="146" t="s">
        <v>110</v>
      </c>
      <c r="E107" s="147"/>
      <c r="F107" s="147"/>
      <c r="G107" s="147"/>
      <c r="H107" s="147"/>
      <c r="I107" s="147"/>
      <c r="J107" s="148">
        <f>J152</f>
        <v>0</v>
      </c>
      <c r="K107" s="145"/>
      <c r="L107" s="149"/>
    </row>
    <row r="108" spans="1:31" s="2" customFormat="1" ht="21.75" hidden="1" customHeight="1">
      <c r="A108" s="31"/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5" hidden="1" customHeight="1">
      <c r="A109" s="31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ht="11.25" hidden="1"/>
    <row r="111" spans="1:31" ht="11.25" hidden="1"/>
    <row r="112" spans="1:31" ht="11.25" hidden="1"/>
    <row r="113" spans="1:63" s="2" customFormat="1" ht="6.95" customHeight="1">
      <c r="A113" s="31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24.95" customHeight="1">
      <c r="A114" s="31"/>
      <c r="B114" s="32"/>
      <c r="C114" s="20" t="s">
        <v>111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12" customHeight="1">
      <c r="A116" s="31"/>
      <c r="B116" s="32"/>
      <c r="C116" s="26" t="s">
        <v>16</v>
      </c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6.5" customHeight="1">
      <c r="A117" s="31"/>
      <c r="B117" s="32"/>
      <c r="C117" s="33"/>
      <c r="D117" s="33"/>
      <c r="E117" s="262" t="str">
        <f>E7</f>
        <v>Oprava podlah kolejí - tramvaje Moravská Ostrava II</v>
      </c>
      <c r="F117" s="263"/>
      <c r="G117" s="263"/>
      <c r="H117" s="26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2" customHeight="1">
      <c r="A118" s="31"/>
      <c r="B118" s="32"/>
      <c r="C118" s="26" t="s">
        <v>93</v>
      </c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6.5" customHeight="1">
      <c r="A119" s="31"/>
      <c r="B119" s="32"/>
      <c r="C119" s="33"/>
      <c r="D119" s="33"/>
      <c r="E119" s="233" t="str">
        <f>E9</f>
        <v xml:space="preserve">1_1_2020 DD - Kolej 7 </v>
      </c>
      <c r="F119" s="264"/>
      <c r="G119" s="264"/>
      <c r="H119" s="264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6.9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12" customHeight="1">
      <c r="A121" s="31"/>
      <c r="B121" s="32"/>
      <c r="C121" s="26" t="s">
        <v>20</v>
      </c>
      <c r="D121" s="33"/>
      <c r="E121" s="33"/>
      <c r="F121" s="24" t="str">
        <f>F12</f>
        <v xml:space="preserve"> </v>
      </c>
      <c r="G121" s="33"/>
      <c r="H121" s="33"/>
      <c r="I121" s="26" t="s">
        <v>22</v>
      </c>
      <c r="J121" s="63" t="str">
        <f>IF(J12="","",J12)</f>
        <v>8. 1. 2020</v>
      </c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6.9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2" customHeight="1">
      <c r="A123" s="31"/>
      <c r="B123" s="32"/>
      <c r="C123" s="26" t="s">
        <v>24</v>
      </c>
      <c r="D123" s="33"/>
      <c r="E123" s="33"/>
      <c r="F123" s="24" t="str">
        <f>E15</f>
        <v>DOPRAVNÍ PODNIK OSTRAVA a.s., Poděbradova 494/2, M</v>
      </c>
      <c r="G123" s="33"/>
      <c r="H123" s="33"/>
      <c r="I123" s="26" t="s">
        <v>30</v>
      </c>
      <c r="J123" s="29" t="str">
        <f>E21</f>
        <v xml:space="preserve"> </v>
      </c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28</v>
      </c>
      <c r="D124" s="33"/>
      <c r="E124" s="33"/>
      <c r="F124" s="24" t="str">
        <f>IF(E18="","",E18)</f>
        <v>Vyplň údaj</v>
      </c>
      <c r="G124" s="33"/>
      <c r="H124" s="33"/>
      <c r="I124" s="26" t="s">
        <v>32</v>
      </c>
      <c r="J124" s="29" t="str">
        <f>E24</f>
        <v xml:space="preserve"> </v>
      </c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0.35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11" customFormat="1" ht="29.25" customHeight="1">
      <c r="A126" s="156"/>
      <c r="B126" s="157"/>
      <c r="C126" s="158" t="s">
        <v>112</v>
      </c>
      <c r="D126" s="159" t="s">
        <v>60</v>
      </c>
      <c r="E126" s="159" t="s">
        <v>56</v>
      </c>
      <c r="F126" s="159" t="s">
        <v>57</v>
      </c>
      <c r="G126" s="159" t="s">
        <v>113</v>
      </c>
      <c r="H126" s="159" t="s">
        <v>114</v>
      </c>
      <c r="I126" s="159" t="s">
        <v>115</v>
      </c>
      <c r="J126" s="160" t="s">
        <v>97</v>
      </c>
      <c r="K126" s="161" t="s">
        <v>116</v>
      </c>
      <c r="L126" s="162"/>
      <c r="M126" s="72" t="s">
        <v>1</v>
      </c>
      <c r="N126" s="73" t="s">
        <v>39</v>
      </c>
      <c r="O126" s="73" t="s">
        <v>117</v>
      </c>
      <c r="P126" s="73" t="s">
        <v>118</v>
      </c>
      <c r="Q126" s="73" t="s">
        <v>119</v>
      </c>
      <c r="R126" s="73" t="s">
        <v>120</v>
      </c>
      <c r="S126" s="73" t="s">
        <v>121</v>
      </c>
      <c r="T126" s="74" t="s">
        <v>122</v>
      </c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6"/>
      <c r="AE126" s="156"/>
    </row>
    <row r="127" spans="1:63" s="2" customFormat="1" ht="22.9" customHeight="1">
      <c r="A127" s="31"/>
      <c r="B127" s="32"/>
      <c r="C127" s="79" t="s">
        <v>123</v>
      </c>
      <c r="D127" s="33"/>
      <c r="E127" s="33"/>
      <c r="F127" s="33"/>
      <c r="G127" s="33"/>
      <c r="H127" s="33"/>
      <c r="I127" s="33"/>
      <c r="J127" s="163">
        <f>BK127</f>
        <v>0</v>
      </c>
      <c r="K127" s="33"/>
      <c r="L127" s="36"/>
      <c r="M127" s="75"/>
      <c r="N127" s="164"/>
      <c r="O127" s="76"/>
      <c r="P127" s="165">
        <f>P128+P149+P152</f>
        <v>0</v>
      </c>
      <c r="Q127" s="76"/>
      <c r="R127" s="165">
        <f>R128+R149+R152</f>
        <v>12.604785354933398</v>
      </c>
      <c r="S127" s="76"/>
      <c r="T127" s="166">
        <f>T128+T149+T152</f>
        <v>11.29584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4" t="s">
        <v>74</v>
      </c>
      <c r="AU127" s="14" t="s">
        <v>99</v>
      </c>
      <c r="BK127" s="167">
        <f>BK128+BK149+BK152</f>
        <v>0</v>
      </c>
    </row>
    <row r="128" spans="1:63" s="12" customFormat="1" ht="25.9" customHeight="1">
      <c r="B128" s="168"/>
      <c r="C128" s="169"/>
      <c r="D128" s="170" t="s">
        <v>74</v>
      </c>
      <c r="E128" s="171" t="s">
        <v>124</v>
      </c>
      <c r="F128" s="171" t="s">
        <v>125</v>
      </c>
      <c r="G128" s="169"/>
      <c r="H128" s="169"/>
      <c r="I128" s="172"/>
      <c r="J128" s="173">
        <f>BK128</f>
        <v>0</v>
      </c>
      <c r="K128" s="169"/>
      <c r="L128" s="174"/>
      <c r="M128" s="175"/>
      <c r="N128" s="176"/>
      <c r="O128" s="176"/>
      <c r="P128" s="177">
        <f>P129+P131+P133+P136+P139+P142+P147</f>
        <v>0</v>
      </c>
      <c r="Q128" s="176"/>
      <c r="R128" s="177">
        <f>R129+R131+R133+R136+R139+R142+R147</f>
        <v>12.338606154933398</v>
      </c>
      <c r="S128" s="176"/>
      <c r="T128" s="178">
        <f>T129+T131+T133+T136+T139+T142+T147</f>
        <v>11.183999999999999</v>
      </c>
      <c r="AR128" s="179" t="s">
        <v>83</v>
      </c>
      <c r="AT128" s="180" t="s">
        <v>74</v>
      </c>
      <c r="AU128" s="180" t="s">
        <v>75</v>
      </c>
      <c r="AY128" s="179" t="s">
        <v>126</v>
      </c>
      <c r="BK128" s="181">
        <f>BK129+BK131+BK133+BK136+BK139+BK142+BK147</f>
        <v>0</v>
      </c>
    </row>
    <row r="129" spans="1:65" s="12" customFormat="1" ht="22.9" customHeight="1">
      <c r="B129" s="168"/>
      <c r="C129" s="169"/>
      <c r="D129" s="170" t="s">
        <v>74</v>
      </c>
      <c r="E129" s="182" t="s">
        <v>85</v>
      </c>
      <c r="F129" s="182" t="s">
        <v>127</v>
      </c>
      <c r="G129" s="169"/>
      <c r="H129" s="169"/>
      <c r="I129" s="172"/>
      <c r="J129" s="183">
        <f>BK129</f>
        <v>0</v>
      </c>
      <c r="K129" s="169"/>
      <c r="L129" s="174"/>
      <c r="M129" s="175"/>
      <c r="N129" s="176"/>
      <c r="O129" s="176"/>
      <c r="P129" s="177">
        <f>P130</f>
        <v>0</v>
      </c>
      <c r="Q129" s="176"/>
      <c r="R129" s="177">
        <f>R130</f>
        <v>12.003947969999999</v>
      </c>
      <c r="S129" s="176"/>
      <c r="T129" s="178">
        <f>T130</f>
        <v>0</v>
      </c>
      <c r="AR129" s="179" t="s">
        <v>83</v>
      </c>
      <c r="AT129" s="180" t="s">
        <v>74</v>
      </c>
      <c r="AU129" s="180" t="s">
        <v>83</v>
      </c>
      <c r="AY129" s="179" t="s">
        <v>126</v>
      </c>
      <c r="BK129" s="181">
        <f>BK130</f>
        <v>0</v>
      </c>
    </row>
    <row r="130" spans="1:65" s="2" customFormat="1" ht="24.2" customHeight="1">
      <c r="A130" s="31"/>
      <c r="B130" s="32"/>
      <c r="C130" s="184" t="s">
        <v>83</v>
      </c>
      <c r="D130" s="184" t="s">
        <v>128</v>
      </c>
      <c r="E130" s="185" t="s">
        <v>129</v>
      </c>
      <c r="F130" s="186" t="s">
        <v>130</v>
      </c>
      <c r="G130" s="187" t="s">
        <v>131</v>
      </c>
      <c r="H130" s="188">
        <v>4.8929999999999998</v>
      </c>
      <c r="I130" s="189"/>
      <c r="J130" s="190">
        <f>ROUND(I130*H130,2)</f>
        <v>0</v>
      </c>
      <c r="K130" s="191"/>
      <c r="L130" s="36"/>
      <c r="M130" s="192" t="s">
        <v>1</v>
      </c>
      <c r="N130" s="193" t="s">
        <v>40</v>
      </c>
      <c r="O130" s="68"/>
      <c r="P130" s="194">
        <f>O130*H130</f>
        <v>0</v>
      </c>
      <c r="Q130" s="194">
        <v>2.45329</v>
      </c>
      <c r="R130" s="194">
        <f>Q130*H130</f>
        <v>12.003947969999999</v>
      </c>
      <c r="S130" s="194">
        <v>0</v>
      </c>
      <c r="T130" s="195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6" t="s">
        <v>132</v>
      </c>
      <c r="AT130" s="196" t="s">
        <v>128</v>
      </c>
      <c r="AU130" s="196" t="s">
        <v>85</v>
      </c>
      <c r="AY130" s="14" t="s">
        <v>126</v>
      </c>
      <c r="BE130" s="197">
        <f>IF(N130="základní",J130,0)</f>
        <v>0</v>
      </c>
      <c r="BF130" s="197">
        <f>IF(N130="snížená",J130,0)</f>
        <v>0</v>
      </c>
      <c r="BG130" s="197">
        <f>IF(N130="zákl. přenesená",J130,0)</f>
        <v>0</v>
      </c>
      <c r="BH130" s="197">
        <f>IF(N130="sníž. přenesená",J130,0)</f>
        <v>0</v>
      </c>
      <c r="BI130" s="197">
        <f>IF(N130="nulová",J130,0)</f>
        <v>0</v>
      </c>
      <c r="BJ130" s="14" t="s">
        <v>83</v>
      </c>
      <c r="BK130" s="197">
        <f>ROUND(I130*H130,2)</f>
        <v>0</v>
      </c>
      <c r="BL130" s="14" t="s">
        <v>132</v>
      </c>
      <c r="BM130" s="196" t="s">
        <v>133</v>
      </c>
    </row>
    <row r="131" spans="1:65" s="12" customFormat="1" ht="22.9" customHeight="1">
      <c r="B131" s="168"/>
      <c r="C131" s="169"/>
      <c r="D131" s="170" t="s">
        <v>74</v>
      </c>
      <c r="E131" s="182" t="s">
        <v>134</v>
      </c>
      <c r="F131" s="182" t="s">
        <v>135</v>
      </c>
      <c r="G131" s="169"/>
      <c r="H131" s="169"/>
      <c r="I131" s="172"/>
      <c r="J131" s="183">
        <f>BK131</f>
        <v>0</v>
      </c>
      <c r="K131" s="169"/>
      <c r="L131" s="174"/>
      <c r="M131" s="175"/>
      <c r="N131" s="176"/>
      <c r="O131" s="176"/>
      <c r="P131" s="177">
        <f>P132</f>
        <v>0</v>
      </c>
      <c r="Q131" s="176"/>
      <c r="R131" s="177">
        <f>R132</f>
        <v>8.779882E-2</v>
      </c>
      <c r="S131" s="176"/>
      <c r="T131" s="178">
        <f>T132</f>
        <v>0</v>
      </c>
      <c r="AR131" s="179" t="s">
        <v>83</v>
      </c>
      <c r="AT131" s="180" t="s">
        <v>74</v>
      </c>
      <c r="AU131" s="180" t="s">
        <v>83</v>
      </c>
      <c r="AY131" s="179" t="s">
        <v>126</v>
      </c>
      <c r="BK131" s="181">
        <f>BK132</f>
        <v>0</v>
      </c>
    </row>
    <row r="132" spans="1:65" s="2" customFormat="1" ht="14.45" customHeight="1">
      <c r="A132" s="31"/>
      <c r="B132" s="32"/>
      <c r="C132" s="184" t="s">
        <v>85</v>
      </c>
      <c r="D132" s="184" t="s">
        <v>128</v>
      </c>
      <c r="E132" s="185" t="s">
        <v>136</v>
      </c>
      <c r="F132" s="186" t="s">
        <v>137</v>
      </c>
      <c r="G132" s="187" t="s">
        <v>138</v>
      </c>
      <c r="H132" s="188">
        <v>46</v>
      </c>
      <c r="I132" s="189"/>
      <c r="J132" s="190">
        <f>ROUND(I132*H132,2)</f>
        <v>0</v>
      </c>
      <c r="K132" s="191"/>
      <c r="L132" s="36"/>
      <c r="M132" s="192" t="s">
        <v>1</v>
      </c>
      <c r="N132" s="193" t="s">
        <v>40</v>
      </c>
      <c r="O132" s="68"/>
      <c r="P132" s="194">
        <f>O132*H132</f>
        <v>0</v>
      </c>
      <c r="Q132" s="194">
        <v>1.9086699999999999E-3</v>
      </c>
      <c r="R132" s="194">
        <f>Q132*H132</f>
        <v>8.779882E-2</v>
      </c>
      <c r="S132" s="194">
        <v>0</v>
      </c>
      <c r="T132" s="195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6" t="s">
        <v>132</v>
      </c>
      <c r="AT132" s="196" t="s">
        <v>128</v>
      </c>
      <c r="AU132" s="196" t="s">
        <v>85</v>
      </c>
      <c r="AY132" s="14" t="s">
        <v>126</v>
      </c>
      <c r="BE132" s="197">
        <f>IF(N132="základní",J132,0)</f>
        <v>0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4" t="s">
        <v>83</v>
      </c>
      <c r="BK132" s="197">
        <f>ROUND(I132*H132,2)</f>
        <v>0</v>
      </c>
      <c r="BL132" s="14" t="s">
        <v>132</v>
      </c>
      <c r="BM132" s="196" t="s">
        <v>139</v>
      </c>
    </row>
    <row r="133" spans="1:65" s="12" customFormat="1" ht="22.9" customHeight="1">
      <c r="B133" s="168"/>
      <c r="C133" s="169"/>
      <c r="D133" s="170" t="s">
        <v>74</v>
      </c>
      <c r="E133" s="182" t="s">
        <v>132</v>
      </c>
      <c r="F133" s="182" t="s">
        <v>140</v>
      </c>
      <c r="G133" s="169"/>
      <c r="H133" s="169"/>
      <c r="I133" s="172"/>
      <c r="J133" s="183">
        <f>BK133</f>
        <v>0</v>
      </c>
      <c r="K133" s="169"/>
      <c r="L133" s="174"/>
      <c r="M133" s="175"/>
      <c r="N133" s="176"/>
      <c r="O133" s="176"/>
      <c r="P133" s="177">
        <f>SUM(P134:P135)</f>
        <v>0</v>
      </c>
      <c r="Q133" s="176"/>
      <c r="R133" s="177">
        <f>SUM(R134:R135)</f>
        <v>3.6765758399999997E-3</v>
      </c>
      <c r="S133" s="176"/>
      <c r="T133" s="178">
        <f>SUM(T134:T135)</f>
        <v>0</v>
      </c>
      <c r="AR133" s="179" t="s">
        <v>83</v>
      </c>
      <c r="AT133" s="180" t="s">
        <v>74</v>
      </c>
      <c r="AU133" s="180" t="s">
        <v>83</v>
      </c>
      <c r="AY133" s="179" t="s">
        <v>126</v>
      </c>
      <c r="BK133" s="181">
        <f>SUM(BK134:BK135)</f>
        <v>0</v>
      </c>
    </row>
    <row r="134" spans="1:65" s="2" customFormat="1" ht="24.2" customHeight="1">
      <c r="A134" s="31"/>
      <c r="B134" s="32"/>
      <c r="C134" s="184" t="s">
        <v>134</v>
      </c>
      <c r="D134" s="184" t="s">
        <v>128</v>
      </c>
      <c r="E134" s="185" t="s">
        <v>141</v>
      </c>
      <c r="F134" s="186" t="s">
        <v>142</v>
      </c>
      <c r="G134" s="187" t="s">
        <v>138</v>
      </c>
      <c r="H134" s="188">
        <v>2.282</v>
      </c>
      <c r="I134" s="189"/>
      <c r="J134" s="190">
        <f>ROUND(I134*H134,2)</f>
        <v>0</v>
      </c>
      <c r="K134" s="191"/>
      <c r="L134" s="36"/>
      <c r="M134" s="192" t="s">
        <v>1</v>
      </c>
      <c r="N134" s="193" t="s">
        <v>40</v>
      </c>
      <c r="O134" s="68"/>
      <c r="P134" s="194">
        <f>O134*H134</f>
        <v>0</v>
      </c>
      <c r="Q134" s="194">
        <v>1.61112E-3</v>
      </c>
      <c r="R134" s="194">
        <f>Q134*H134</f>
        <v>3.6765758399999997E-3</v>
      </c>
      <c r="S134" s="194">
        <v>0</v>
      </c>
      <c r="T134" s="195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6" t="s">
        <v>132</v>
      </c>
      <c r="AT134" s="196" t="s">
        <v>128</v>
      </c>
      <c r="AU134" s="196" t="s">
        <v>85</v>
      </c>
      <c r="AY134" s="14" t="s">
        <v>126</v>
      </c>
      <c r="BE134" s="197">
        <f>IF(N134="základní",J134,0)</f>
        <v>0</v>
      </c>
      <c r="BF134" s="197">
        <f>IF(N134="snížená",J134,0)</f>
        <v>0</v>
      </c>
      <c r="BG134" s="197">
        <f>IF(N134="zákl. přenesená",J134,0)</f>
        <v>0</v>
      </c>
      <c r="BH134" s="197">
        <f>IF(N134="sníž. přenesená",J134,0)</f>
        <v>0</v>
      </c>
      <c r="BI134" s="197">
        <f>IF(N134="nulová",J134,0)</f>
        <v>0</v>
      </c>
      <c r="BJ134" s="14" t="s">
        <v>83</v>
      </c>
      <c r="BK134" s="197">
        <f>ROUND(I134*H134,2)</f>
        <v>0</v>
      </c>
      <c r="BL134" s="14" t="s">
        <v>132</v>
      </c>
      <c r="BM134" s="196" t="s">
        <v>143</v>
      </c>
    </row>
    <row r="135" spans="1:65" s="2" customFormat="1" ht="24.2" customHeight="1">
      <c r="A135" s="31"/>
      <c r="B135" s="32"/>
      <c r="C135" s="184" t="s">
        <v>132</v>
      </c>
      <c r="D135" s="184" t="s">
        <v>128</v>
      </c>
      <c r="E135" s="185" t="s">
        <v>144</v>
      </c>
      <c r="F135" s="186" t="s">
        <v>145</v>
      </c>
      <c r="G135" s="187" t="s">
        <v>138</v>
      </c>
      <c r="H135" s="188">
        <v>2.282</v>
      </c>
      <c r="I135" s="189"/>
      <c r="J135" s="190">
        <f>ROUND(I135*H135,2)</f>
        <v>0</v>
      </c>
      <c r="K135" s="191"/>
      <c r="L135" s="36"/>
      <c r="M135" s="192" t="s">
        <v>1</v>
      </c>
      <c r="N135" s="193" t="s">
        <v>40</v>
      </c>
      <c r="O135" s="68"/>
      <c r="P135" s="194">
        <f>O135*H135</f>
        <v>0</v>
      </c>
      <c r="Q135" s="194">
        <v>0</v>
      </c>
      <c r="R135" s="194">
        <f>Q135*H135</f>
        <v>0</v>
      </c>
      <c r="S135" s="194">
        <v>0</v>
      </c>
      <c r="T135" s="195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6" t="s">
        <v>132</v>
      </c>
      <c r="AT135" s="196" t="s">
        <v>128</v>
      </c>
      <c r="AU135" s="196" t="s">
        <v>85</v>
      </c>
      <c r="AY135" s="14" t="s">
        <v>126</v>
      </c>
      <c r="BE135" s="197">
        <f>IF(N135="základní",J135,0)</f>
        <v>0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14" t="s">
        <v>83</v>
      </c>
      <c r="BK135" s="197">
        <f>ROUND(I135*H135,2)</f>
        <v>0</v>
      </c>
      <c r="BL135" s="14" t="s">
        <v>132</v>
      </c>
      <c r="BM135" s="196" t="s">
        <v>146</v>
      </c>
    </row>
    <row r="136" spans="1:65" s="12" customFormat="1" ht="22.9" customHeight="1">
      <c r="B136" s="168"/>
      <c r="C136" s="169"/>
      <c r="D136" s="170" t="s">
        <v>74</v>
      </c>
      <c r="E136" s="182" t="s">
        <v>147</v>
      </c>
      <c r="F136" s="182" t="s">
        <v>148</v>
      </c>
      <c r="G136" s="169"/>
      <c r="H136" s="169"/>
      <c r="I136" s="172"/>
      <c r="J136" s="183">
        <f>BK136</f>
        <v>0</v>
      </c>
      <c r="K136" s="169"/>
      <c r="L136" s="174"/>
      <c r="M136" s="175"/>
      <c r="N136" s="176"/>
      <c r="O136" s="176"/>
      <c r="P136" s="177">
        <f>SUM(P137:P138)</f>
        <v>0</v>
      </c>
      <c r="Q136" s="176"/>
      <c r="R136" s="177">
        <f>SUM(R137:R138)</f>
        <v>0.2359355570934</v>
      </c>
      <c r="S136" s="176"/>
      <c r="T136" s="178">
        <f>SUM(T137:T138)</f>
        <v>0</v>
      </c>
      <c r="AR136" s="179" t="s">
        <v>83</v>
      </c>
      <c r="AT136" s="180" t="s">
        <v>74</v>
      </c>
      <c r="AU136" s="180" t="s">
        <v>83</v>
      </c>
      <c r="AY136" s="179" t="s">
        <v>126</v>
      </c>
      <c r="BK136" s="181">
        <f>SUM(BK137:BK138)</f>
        <v>0</v>
      </c>
    </row>
    <row r="137" spans="1:65" s="2" customFormat="1" ht="14.45" customHeight="1">
      <c r="A137" s="31"/>
      <c r="B137" s="32"/>
      <c r="C137" s="184" t="s">
        <v>149</v>
      </c>
      <c r="D137" s="184" t="s">
        <v>128</v>
      </c>
      <c r="E137" s="185" t="s">
        <v>150</v>
      </c>
      <c r="F137" s="186" t="s">
        <v>151</v>
      </c>
      <c r="G137" s="187" t="s">
        <v>152</v>
      </c>
      <c r="H137" s="188">
        <v>0.222</v>
      </c>
      <c r="I137" s="189"/>
      <c r="J137" s="190">
        <f>ROUND(I137*H137,2)</f>
        <v>0</v>
      </c>
      <c r="K137" s="191"/>
      <c r="L137" s="36"/>
      <c r="M137" s="192" t="s">
        <v>1</v>
      </c>
      <c r="N137" s="193" t="s">
        <v>40</v>
      </c>
      <c r="O137" s="68"/>
      <c r="P137" s="194">
        <f>O137*H137</f>
        <v>0</v>
      </c>
      <c r="Q137" s="194">
        <v>1.0627727796999999</v>
      </c>
      <c r="R137" s="194">
        <f>Q137*H137</f>
        <v>0.2359355570934</v>
      </c>
      <c r="S137" s="194">
        <v>0</v>
      </c>
      <c r="T137" s="195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6" t="s">
        <v>132</v>
      </c>
      <c r="AT137" s="196" t="s">
        <v>128</v>
      </c>
      <c r="AU137" s="196" t="s">
        <v>85</v>
      </c>
      <c r="AY137" s="14" t="s">
        <v>126</v>
      </c>
      <c r="BE137" s="197">
        <f>IF(N137="základní",J137,0)</f>
        <v>0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4" t="s">
        <v>83</v>
      </c>
      <c r="BK137" s="197">
        <f>ROUND(I137*H137,2)</f>
        <v>0</v>
      </c>
      <c r="BL137" s="14" t="s">
        <v>132</v>
      </c>
      <c r="BM137" s="196" t="s">
        <v>153</v>
      </c>
    </row>
    <row r="138" spans="1:65" s="2" customFormat="1" ht="14.45" customHeight="1">
      <c r="A138" s="31"/>
      <c r="B138" s="32"/>
      <c r="C138" s="184" t="s">
        <v>147</v>
      </c>
      <c r="D138" s="184" t="s">
        <v>128</v>
      </c>
      <c r="E138" s="185" t="s">
        <v>154</v>
      </c>
      <c r="F138" s="186" t="s">
        <v>155</v>
      </c>
      <c r="G138" s="187" t="s">
        <v>156</v>
      </c>
      <c r="H138" s="188">
        <v>89.2</v>
      </c>
      <c r="I138" s="189"/>
      <c r="J138" s="190">
        <f>ROUND(I138*H138,2)</f>
        <v>0</v>
      </c>
      <c r="K138" s="191"/>
      <c r="L138" s="36"/>
      <c r="M138" s="192" t="s">
        <v>1</v>
      </c>
      <c r="N138" s="193" t="s">
        <v>40</v>
      </c>
      <c r="O138" s="68"/>
      <c r="P138" s="194">
        <f>O138*H138</f>
        <v>0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6" t="s">
        <v>132</v>
      </c>
      <c r="AT138" s="196" t="s">
        <v>128</v>
      </c>
      <c r="AU138" s="196" t="s">
        <v>85</v>
      </c>
      <c r="AY138" s="14" t="s">
        <v>126</v>
      </c>
      <c r="BE138" s="197">
        <f>IF(N138="základní",J138,0)</f>
        <v>0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4" t="s">
        <v>83</v>
      </c>
      <c r="BK138" s="197">
        <f>ROUND(I138*H138,2)</f>
        <v>0</v>
      </c>
      <c r="BL138" s="14" t="s">
        <v>132</v>
      </c>
      <c r="BM138" s="196" t="s">
        <v>157</v>
      </c>
    </row>
    <row r="139" spans="1:65" s="12" customFormat="1" ht="22.9" customHeight="1">
      <c r="B139" s="168"/>
      <c r="C139" s="169"/>
      <c r="D139" s="170" t="s">
        <v>74</v>
      </c>
      <c r="E139" s="182" t="s">
        <v>158</v>
      </c>
      <c r="F139" s="182" t="s">
        <v>159</v>
      </c>
      <c r="G139" s="169"/>
      <c r="H139" s="169"/>
      <c r="I139" s="172"/>
      <c r="J139" s="183">
        <f>BK139</f>
        <v>0</v>
      </c>
      <c r="K139" s="169"/>
      <c r="L139" s="174"/>
      <c r="M139" s="175"/>
      <c r="N139" s="176"/>
      <c r="O139" s="176"/>
      <c r="P139" s="177">
        <f>SUM(P140:P141)</f>
        <v>0</v>
      </c>
      <c r="Q139" s="176"/>
      <c r="R139" s="177">
        <f>SUM(R140:R141)</f>
        <v>7.2472320000000002E-3</v>
      </c>
      <c r="S139" s="176"/>
      <c r="T139" s="178">
        <f>SUM(T140:T141)</f>
        <v>11.183999999999999</v>
      </c>
      <c r="AR139" s="179" t="s">
        <v>83</v>
      </c>
      <c r="AT139" s="180" t="s">
        <v>74</v>
      </c>
      <c r="AU139" s="180" t="s">
        <v>83</v>
      </c>
      <c r="AY139" s="179" t="s">
        <v>126</v>
      </c>
      <c r="BK139" s="181">
        <f>SUM(BK140:BK141)</f>
        <v>0</v>
      </c>
    </row>
    <row r="140" spans="1:65" s="2" customFormat="1" ht="14.45" customHeight="1">
      <c r="A140" s="31"/>
      <c r="B140" s="32"/>
      <c r="C140" s="184" t="s">
        <v>160</v>
      </c>
      <c r="D140" s="184" t="s">
        <v>128</v>
      </c>
      <c r="E140" s="185" t="s">
        <v>161</v>
      </c>
      <c r="F140" s="186" t="s">
        <v>162</v>
      </c>
      <c r="G140" s="187" t="s">
        <v>156</v>
      </c>
      <c r="H140" s="188">
        <v>93.2</v>
      </c>
      <c r="I140" s="189"/>
      <c r="J140" s="190">
        <f>ROUND(I140*H140,2)</f>
        <v>0</v>
      </c>
      <c r="K140" s="191"/>
      <c r="L140" s="36"/>
      <c r="M140" s="192" t="s">
        <v>1</v>
      </c>
      <c r="N140" s="193" t="s">
        <v>40</v>
      </c>
      <c r="O140" s="68"/>
      <c r="P140" s="194">
        <f>O140*H140</f>
        <v>0</v>
      </c>
      <c r="Q140" s="194">
        <v>7.7760000000000001E-5</v>
      </c>
      <c r="R140" s="194">
        <f>Q140*H140</f>
        <v>7.2472320000000002E-3</v>
      </c>
      <c r="S140" s="194">
        <v>0</v>
      </c>
      <c r="T140" s="195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6" t="s">
        <v>132</v>
      </c>
      <c r="AT140" s="196" t="s">
        <v>128</v>
      </c>
      <c r="AU140" s="196" t="s">
        <v>85</v>
      </c>
      <c r="AY140" s="14" t="s">
        <v>126</v>
      </c>
      <c r="BE140" s="197">
        <f>IF(N140="základní",J140,0)</f>
        <v>0</v>
      </c>
      <c r="BF140" s="197">
        <f>IF(N140="snížená",J140,0)</f>
        <v>0</v>
      </c>
      <c r="BG140" s="197">
        <f>IF(N140="zákl. přenesená",J140,0)</f>
        <v>0</v>
      </c>
      <c r="BH140" s="197">
        <f>IF(N140="sníž. přenesená",J140,0)</f>
        <v>0</v>
      </c>
      <c r="BI140" s="197">
        <f>IF(N140="nulová",J140,0)</f>
        <v>0</v>
      </c>
      <c r="BJ140" s="14" t="s">
        <v>83</v>
      </c>
      <c r="BK140" s="197">
        <f>ROUND(I140*H140,2)</f>
        <v>0</v>
      </c>
      <c r="BL140" s="14" t="s">
        <v>132</v>
      </c>
      <c r="BM140" s="196" t="s">
        <v>163</v>
      </c>
    </row>
    <row r="141" spans="1:65" s="2" customFormat="1" ht="14.45" customHeight="1">
      <c r="A141" s="31"/>
      <c r="B141" s="32"/>
      <c r="C141" s="184" t="s">
        <v>164</v>
      </c>
      <c r="D141" s="184" t="s">
        <v>128</v>
      </c>
      <c r="E141" s="185" t="s">
        <v>165</v>
      </c>
      <c r="F141" s="186" t="s">
        <v>166</v>
      </c>
      <c r="G141" s="187" t="s">
        <v>131</v>
      </c>
      <c r="H141" s="188">
        <v>5.5919999999999996</v>
      </c>
      <c r="I141" s="189"/>
      <c r="J141" s="190">
        <f>ROUND(I141*H141,2)</f>
        <v>0</v>
      </c>
      <c r="K141" s="191"/>
      <c r="L141" s="36"/>
      <c r="M141" s="192" t="s">
        <v>1</v>
      </c>
      <c r="N141" s="193" t="s">
        <v>40</v>
      </c>
      <c r="O141" s="68"/>
      <c r="P141" s="194">
        <f>O141*H141</f>
        <v>0</v>
      </c>
      <c r="Q141" s="194">
        <v>0</v>
      </c>
      <c r="R141" s="194">
        <f>Q141*H141</f>
        <v>0</v>
      </c>
      <c r="S141" s="194">
        <v>2</v>
      </c>
      <c r="T141" s="195">
        <f>S141*H141</f>
        <v>11.183999999999999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6" t="s">
        <v>132</v>
      </c>
      <c r="AT141" s="196" t="s">
        <v>128</v>
      </c>
      <c r="AU141" s="196" t="s">
        <v>85</v>
      </c>
      <c r="AY141" s="14" t="s">
        <v>126</v>
      </c>
      <c r="BE141" s="197">
        <f>IF(N141="základní",J141,0)</f>
        <v>0</v>
      </c>
      <c r="BF141" s="197">
        <f>IF(N141="snížená",J141,0)</f>
        <v>0</v>
      </c>
      <c r="BG141" s="197">
        <f>IF(N141="zákl. přenesená",J141,0)</f>
        <v>0</v>
      </c>
      <c r="BH141" s="197">
        <f>IF(N141="sníž. přenesená",J141,0)</f>
        <v>0</v>
      </c>
      <c r="BI141" s="197">
        <f>IF(N141="nulová",J141,0)</f>
        <v>0</v>
      </c>
      <c r="BJ141" s="14" t="s">
        <v>83</v>
      </c>
      <c r="BK141" s="197">
        <f>ROUND(I141*H141,2)</f>
        <v>0</v>
      </c>
      <c r="BL141" s="14" t="s">
        <v>132</v>
      </c>
      <c r="BM141" s="196" t="s">
        <v>167</v>
      </c>
    </row>
    <row r="142" spans="1:65" s="12" customFormat="1" ht="22.9" customHeight="1">
      <c r="B142" s="168"/>
      <c r="C142" s="169"/>
      <c r="D142" s="170" t="s">
        <v>74</v>
      </c>
      <c r="E142" s="182" t="s">
        <v>168</v>
      </c>
      <c r="F142" s="182" t="s">
        <v>169</v>
      </c>
      <c r="G142" s="169"/>
      <c r="H142" s="169"/>
      <c r="I142" s="172"/>
      <c r="J142" s="183">
        <f>BK142</f>
        <v>0</v>
      </c>
      <c r="K142" s="169"/>
      <c r="L142" s="174"/>
      <c r="M142" s="175"/>
      <c r="N142" s="176"/>
      <c r="O142" s="176"/>
      <c r="P142" s="177">
        <f>SUM(P143:P146)</f>
        <v>0</v>
      </c>
      <c r="Q142" s="176"/>
      <c r="R142" s="177">
        <f>SUM(R143:R146)</f>
        <v>0</v>
      </c>
      <c r="S142" s="176"/>
      <c r="T142" s="178">
        <f>SUM(T143:T146)</f>
        <v>0</v>
      </c>
      <c r="AR142" s="179" t="s">
        <v>83</v>
      </c>
      <c r="AT142" s="180" t="s">
        <v>74</v>
      </c>
      <c r="AU142" s="180" t="s">
        <v>83</v>
      </c>
      <c r="AY142" s="179" t="s">
        <v>126</v>
      </c>
      <c r="BK142" s="181">
        <f>SUM(BK143:BK146)</f>
        <v>0</v>
      </c>
    </row>
    <row r="143" spans="1:65" s="2" customFormat="1" ht="24.2" customHeight="1">
      <c r="A143" s="31"/>
      <c r="B143" s="32"/>
      <c r="C143" s="184" t="s">
        <v>158</v>
      </c>
      <c r="D143" s="184" t="s">
        <v>128</v>
      </c>
      <c r="E143" s="185" t="s">
        <v>170</v>
      </c>
      <c r="F143" s="186" t="s">
        <v>171</v>
      </c>
      <c r="G143" s="187" t="s">
        <v>152</v>
      </c>
      <c r="H143" s="188">
        <v>11.295999999999999</v>
      </c>
      <c r="I143" s="189"/>
      <c r="J143" s="190">
        <f>ROUND(I143*H143,2)</f>
        <v>0</v>
      </c>
      <c r="K143" s="191"/>
      <c r="L143" s="36"/>
      <c r="M143" s="192" t="s">
        <v>1</v>
      </c>
      <c r="N143" s="193" t="s">
        <v>40</v>
      </c>
      <c r="O143" s="68"/>
      <c r="P143" s="194">
        <f>O143*H143</f>
        <v>0</v>
      </c>
      <c r="Q143" s="194">
        <v>0</v>
      </c>
      <c r="R143" s="194">
        <f>Q143*H143</f>
        <v>0</v>
      </c>
      <c r="S143" s="194">
        <v>0</v>
      </c>
      <c r="T143" s="195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6" t="s">
        <v>132</v>
      </c>
      <c r="AT143" s="196" t="s">
        <v>128</v>
      </c>
      <c r="AU143" s="196" t="s">
        <v>85</v>
      </c>
      <c r="AY143" s="14" t="s">
        <v>126</v>
      </c>
      <c r="BE143" s="197">
        <f>IF(N143="základní",J143,0)</f>
        <v>0</v>
      </c>
      <c r="BF143" s="197">
        <f>IF(N143="snížená",J143,0)</f>
        <v>0</v>
      </c>
      <c r="BG143" s="197">
        <f>IF(N143="zákl. přenesená",J143,0)</f>
        <v>0</v>
      </c>
      <c r="BH143" s="197">
        <f>IF(N143="sníž. přenesená",J143,0)</f>
        <v>0</v>
      </c>
      <c r="BI143" s="197">
        <f>IF(N143="nulová",J143,0)</f>
        <v>0</v>
      </c>
      <c r="BJ143" s="14" t="s">
        <v>83</v>
      </c>
      <c r="BK143" s="197">
        <f>ROUND(I143*H143,2)</f>
        <v>0</v>
      </c>
      <c r="BL143" s="14" t="s">
        <v>132</v>
      </c>
      <c r="BM143" s="196" t="s">
        <v>172</v>
      </c>
    </row>
    <row r="144" spans="1:65" s="2" customFormat="1" ht="24.2" customHeight="1">
      <c r="A144" s="31"/>
      <c r="B144" s="32"/>
      <c r="C144" s="184" t="s">
        <v>173</v>
      </c>
      <c r="D144" s="184" t="s">
        <v>128</v>
      </c>
      <c r="E144" s="185" t="s">
        <v>174</v>
      </c>
      <c r="F144" s="186" t="s">
        <v>175</v>
      </c>
      <c r="G144" s="187" t="s">
        <v>152</v>
      </c>
      <c r="H144" s="188">
        <v>11.295999999999999</v>
      </c>
      <c r="I144" s="189"/>
      <c r="J144" s="190">
        <f>ROUND(I144*H144,2)</f>
        <v>0</v>
      </c>
      <c r="K144" s="191"/>
      <c r="L144" s="36"/>
      <c r="M144" s="192" t="s">
        <v>1</v>
      </c>
      <c r="N144" s="193" t="s">
        <v>40</v>
      </c>
      <c r="O144" s="68"/>
      <c r="P144" s="194">
        <f>O144*H144</f>
        <v>0</v>
      </c>
      <c r="Q144" s="194">
        <v>0</v>
      </c>
      <c r="R144" s="194">
        <f>Q144*H144</f>
        <v>0</v>
      </c>
      <c r="S144" s="194">
        <v>0</v>
      </c>
      <c r="T144" s="195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6" t="s">
        <v>132</v>
      </c>
      <c r="AT144" s="196" t="s">
        <v>128</v>
      </c>
      <c r="AU144" s="196" t="s">
        <v>85</v>
      </c>
      <c r="AY144" s="14" t="s">
        <v>126</v>
      </c>
      <c r="BE144" s="197">
        <f>IF(N144="základní",J144,0)</f>
        <v>0</v>
      </c>
      <c r="BF144" s="197">
        <f>IF(N144="snížená",J144,0)</f>
        <v>0</v>
      </c>
      <c r="BG144" s="197">
        <f>IF(N144="zákl. přenesená",J144,0)</f>
        <v>0</v>
      </c>
      <c r="BH144" s="197">
        <f>IF(N144="sníž. přenesená",J144,0)</f>
        <v>0</v>
      </c>
      <c r="BI144" s="197">
        <f>IF(N144="nulová",J144,0)</f>
        <v>0</v>
      </c>
      <c r="BJ144" s="14" t="s">
        <v>83</v>
      </c>
      <c r="BK144" s="197">
        <f>ROUND(I144*H144,2)</f>
        <v>0</v>
      </c>
      <c r="BL144" s="14" t="s">
        <v>132</v>
      </c>
      <c r="BM144" s="196" t="s">
        <v>176</v>
      </c>
    </row>
    <row r="145" spans="1:65" s="2" customFormat="1" ht="24.2" customHeight="1">
      <c r="A145" s="31"/>
      <c r="B145" s="32"/>
      <c r="C145" s="184" t="s">
        <v>177</v>
      </c>
      <c r="D145" s="184" t="s">
        <v>128</v>
      </c>
      <c r="E145" s="185" t="s">
        <v>178</v>
      </c>
      <c r="F145" s="186" t="s">
        <v>179</v>
      </c>
      <c r="G145" s="187" t="s">
        <v>152</v>
      </c>
      <c r="H145" s="188">
        <v>101.664</v>
      </c>
      <c r="I145" s="189"/>
      <c r="J145" s="190">
        <f>ROUND(I145*H145,2)</f>
        <v>0</v>
      </c>
      <c r="K145" s="191"/>
      <c r="L145" s="36"/>
      <c r="M145" s="192" t="s">
        <v>1</v>
      </c>
      <c r="N145" s="193" t="s">
        <v>40</v>
      </c>
      <c r="O145" s="68"/>
      <c r="P145" s="194">
        <f>O145*H145</f>
        <v>0</v>
      </c>
      <c r="Q145" s="194">
        <v>0</v>
      </c>
      <c r="R145" s="194">
        <f>Q145*H145</f>
        <v>0</v>
      </c>
      <c r="S145" s="194">
        <v>0</v>
      </c>
      <c r="T145" s="195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6" t="s">
        <v>132</v>
      </c>
      <c r="AT145" s="196" t="s">
        <v>128</v>
      </c>
      <c r="AU145" s="196" t="s">
        <v>85</v>
      </c>
      <c r="AY145" s="14" t="s">
        <v>126</v>
      </c>
      <c r="BE145" s="197">
        <f>IF(N145="základní",J145,0)</f>
        <v>0</v>
      </c>
      <c r="BF145" s="197">
        <f>IF(N145="snížená",J145,0)</f>
        <v>0</v>
      </c>
      <c r="BG145" s="197">
        <f>IF(N145="zákl. přenesená",J145,0)</f>
        <v>0</v>
      </c>
      <c r="BH145" s="197">
        <f>IF(N145="sníž. přenesená",J145,0)</f>
        <v>0</v>
      </c>
      <c r="BI145" s="197">
        <f>IF(N145="nulová",J145,0)</f>
        <v>0</v>
      </c>
      <c r="BJ145" s="14" t="s">
        <v>83</v>
      </c>
      <c r="BK145" s="197">
        <f>ROUND(I145*H145,2)</f>
        <v>0</v>
      </c>
      <c r="BL145" s="14" t="s">
        <v>132</v>
      </c>
      <c r="BM145" s="196" t="s">
        <v>180</v>
      </c>
    </row>
    <row r="146" spans="1:65" s="2" customFormat="1" ht="24.2" customHeight="1">
      <c r="A146" s="31"/>
      <c r="B146" s="32"/>
      <c r="C146" s="184" t="s">
        <v>181</v>
      </c>
      <c r="D146" s="184" t="s">
        <v>128</v>
      </c>
      <c r="E146" s="185" t="s">
        <v>182</v>
      </c>
      <c r="F146" s="186" t="s">
        <v>183</v>
      </c>
      <c r="G146" s="187" t="s">
        <v>152</v>
      </c>
      <c r="H146" s="188">
        <v>12.605</v>
      </c>
      <c r="I146" s="189"/>
      <c r="J146" s="190">
        <f>ROUND(I146*H146,2)</f>
        <v>0</v>
      </c>
      <c r="K146" s="191"/>
      <c r="L146" s="36"/>
      <c r="M146" s="192" t="s">
        <v>1</v>
      </c>
      <c r="N146" s="193" t="s">
        <v>40</v>
      </c>
      <c r="O146" s="68"/>
      <c r="P146" s="194">
        <f>O146*H146</f>
        <v>0</v>
      </c>
      <c r="Q146" s="194">
        <v>0</v>
      </c>
      <c r="R146" s="194">
        <f>Q146*H146</f>
        <v>0</v>
      </c>
      <c r="S146" s="194">
        <v>0</v>
      </c>
      <c r="T146" s="195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6" t="s">
        <v>132</v>
      </c>
      <c r="AT146" s="196" t="s">
        <v>128</v>
      </c>
      <c r="AU146" s="196" t="s">
        <v>85</v>
      </c>
      <c r="AY146" s="14" t="s">
        <v>126</v>
      </c>
      <c r="BE146" s="197">
        <f>IF(N146="základní",J146,0)</f>
        <v>0</v>
      </c>
      <c r="BF146" s="197">
        <f>IF(N146="snížená",J146,0)</f>
        <v>0</v>
      </c>
      <c r="BG146" s="197">
        <f>IF(N146="zákl. přenesená",J146,0)</f>
        <v>0</v>
      </c>
      <c r="BH146" s="197">
        <f>IF(N146="sníž. přenesená",J146,0)</f>
        <v>0</v>
      </c>
      <c r="BI146" s="197">
        <f>IF(N146="nulová",J146,0)</f>
        <v>0</v>
      </c>
      <c r="BJ146" s="14" t="s">
        <v>83</v>
      </c>
      <c r="BK146" s="197">
        <f>ROUND(I146*H146,2)</f>
        <v>0</v>
      </c>
      <c r="BL146" s="14" t="s">
        <v>132</v>
      </c>
      <c r="BM146" s="196" t="s">
        <v>184</v>
      </c>
    </row>
    <row r="147" spans="1:65" s="12" customFormat="1" ht="22.9" customHeight="1">
      <c r="B147" s="168"/>
      <c r="C147" s="169"/>
      <c r="D147" s="170" t="s">
        <v>74</v>
      </c>
      <c r="E147" s="182" t="s">
        <v>185</v>
      </c>
      <c r="F147" s="182" t="s">
        <v>186</v>
      </c>
      <c r="G147" s="169"/>
      <c r="H147" s="169"/>
      <c r="I147" s="172"/>
      <c r="J147" s="183">
        <f>BK147</f>
        <v>0</v>
      </c>
      <c r="K147" s="169"/>
      <c r="L147" s="174"/>
      <c r="M147" s="175"/>
      <c r="N147" s="176"/>
      <c r="O147" s="176"/>
      <c r="P147" s="177">
        <f>P148</f>
        <v>0</v>
      </c>
      <c r="Q147" s="176"/>
      <c r="R147" s="177">
        <f>R148</f>
        <v>0</v>
      </c>
      <c r="S147" s="176"/>
      <c r="T147" s="178">
        <f>T148</f>
        <v>0</v>
      </c>
      <c r="AR147" s="179" t="s">
        <v>83</v>
      </c>
      <c r="AT147" s="180" t="s">
        <v>74</v>
      </c>
      <c r="AU147" s="180" t="s">
        <v>83</v>
      </c>
      <c r="AY147" s="179" t="s">
        <v>126</v>
      </c>
      <c r="BK147" s="181">
        <f>BK148</f>
        <v>0</v>
      </c>
    </row>
    <row r="148" spans="1:65" s="2" customFormat="1" ht="14.45" customHeight="1">
      <c r="A148" s="31"/>
      <c r="B148" s="32"/>
      <c r="C148" s="184" t="s">
        <v>187</v>
      </c>
      <c r="D148" s="184" t="s">
        <v>128</v>
      </c>
      <c r="E148" s="185" t="s">
        <v>188</v>
      </c>
      <c r="F148" s="186" t="s">
        <v>189</v>
      </c>
      <c r="G148" s="187" t="s">
        <v>152</v>
      </c>
      <c r="H148" s="188">
        <v>12.605</v>
      </c>
      <c r="I148" s="189"/>
      <c r="J148" s="190">
        <f>ROUND(I148*H148,2)</f>
        <v>0</v>
      </c>
      <c r="K148" s="191"/>
      <c r="L148" s="36"/>
      <c r="M148" s="192" t="s">
        <v>1</v>
      </c>
      <c r="N148" s="193" t="s">
        <v>40</v>
      </c>
      <c r="O148" s="68"/>
      <c r="P148" s="194">
        <f>O148*H148</f>
        <v>0</v>
      </c>
      <c r="Q148" s="194">
        <v>0</v>
      </c>
      <c r="R148" s="194">
        <f>Q148*H148</f>
        <v>0</v>
      </c>
      <c r="S148" s="194">
        <v>0</v>
      </c>
      <c r="T148" s="195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6" t="s">
        <v>132</v>
      </c>
      <c r="AT148" s="196" t="s">
        <v>128</v>
      </c>
      <c r="AU148" s="196" t="s">
        <v>85</v>
      </c>
      <c r="AY148" s="14" t="s">
        <v>126</v>
      </c>
      <c r="BE148" s="197">
        <f>IF(N148="základní",J148,0)</f>
        <v>0</v>
      </c>
      <c r="BF148" s="197">
        <f>IF(N148="snížená",J148,0)</f>
        <v>0</v>
      </c>
      <c r="BG148" s="197">
        <f>IF(N148="zákl. přenesená",J148,0)</f>
        <v>0</v>
      </c>
      <c r="BH148" s="197">
        <f>IF(N148="sníž. přenesená",J148,0)</f>
        <v>0</v>
      </c>
      <c r="BI148" s="197">
        <f>IF(N148="nulová",J148,0)</f>
        <v>0</v>
      </c>
      <c r="BJ148" s="14" t="s">
        <v>83</v>
      </c>
      <c r="BK148" s="197">
        <f>ROUND(I148*H148,2)</f>
        <v>0</v>
      </c>
      <c r="BL148" s="14" t="s">
        <v>132</v>
      </c>
      <c r="BM148" s="196" t="s">
        <v>190</v>
      </c>
    </row>
    <row r="149" spans="1:65" s="12" customFormat="1" ht="25.9" customHeight="1">
      <c r="B149" s="168"/>
      <c r="C149" s="169"/>
      <c r="D149" s="170" t="s">
        <v>74</v>
      </c>
      <c r="E149" s="171" t="s">
        <v>191</v>
      </c>
      <c r="F149" s="171" t="s">
        <v>192</v>
      </c>
      <c r="G149" s="169"/>
      <c r="H149" s="169"/>
      <c r="I149" s="172"/>
      <c r="J149" s="173">
        <f>BK149</f>
        <v>0</v>
      </c>
      <c r="K149" s="169"/>
      <c r="L149" s="174"/>
      <c r="M149" s="175"/>
      <c r="N149" s="176"/>
      <c r="O149" s="176"/>
      <c r="P149" s="177">
        <f>P150</f>
        <v>0</v>
      </c>
      <c r="Q149" s="176"/>
      <c r="R149" s="177">
        <f>R150</f>
        <v>0</v>
      </c>
      <c r="S149" s="176"/>
      <c r="T149" s="178">
        <f>T150</f>
        <v>0</v>
      </c>
      <c r="AR149" s="179" t="s">
        <v>85</v>
      </c>
      <c r="AT149" s="180" t="s">
        <v>74</v>
      </c>
      <c r="AU149" s="180" t="s">
        <v>75</v>
      </c>
      <c r="AY149" s="179" t="s">
        <v>126</v>
      </c>
      <c r="BK149" s="181">
        <f>BK150</f>
        <v>0</v>
      </c>
    </row>
    <row r="150" spans="1:65" s="12" customFormat="1" ht="22.9" customHeight="1">
      <c r="B150" s="168"/>
      <c r="C150" s="169"/>
      <c r="D150" s="170" t="s">
        <v>74</v>
      </c>
      <c r="E150" s="182" t="s">
        <v>193</v>
      </c>
      <c r="F150" s="182" t="s">
        <v>194</v>
      </c>
      <c r="G150" s="169"/>
      <c r="H150" s="169"/>
      <c r="I150" s="172"/>
      <c r="J150" s="183">
        <f>BK150</f>
        <v>0</v>
      </c>
      <c r="K150" s="169"/>
      <c r="L150" s="174"/>
      <c r="M150" s="175"/>
      <c r="N150" s="176"/>
      <c r="O150" s="176"/>
      <c r="P150" s="177">
        <f>P151</f>
        <v>0</v>
      </c>
      <c r="Q150" s="176"/>
      <c r="R150" s="177">
        <f>R151</f>
        <v>0</v>
      </c>
      <c r="S150" s="176"/>
      <c r="T150" s="178">
        <f>T151</f>
        <v>0</v>
      </c>
      <c r="AR150" s="179" t="s">
        <v>85</v>
      </c>
      <c r="AT150" s="180" t="s">
        <v>74</v>
      </c>
      <c r="AU150" s="180" t="s">
        <v>83</v>
      </c>
      <c r="AY150" s="179" t="s">
        <v>126</v>
      </c>
      <c r="BK150" s="181">
        <f>BK151</f>
        <v>0</v>
      </c>
    </row>
    <row r="151" spans="1:65" s="2" customFormat="1" ht="14.45" customHeight="1">
      <c r="A151" s="31"/>
      <c r="B151" s="32"/>
      <c r="C151" s="184" t="s">
        <v>195</v>
      </c>
      <c r="D151" s="184" t="s">
        <v>128</v>
      </c>
      <c r="E151" s="185" t="s">
        <v>196</v>
      </c>
      <c r="F151" s="186" t="s">
        <v>197</v>
      </c>
      <c r="G151" s="187" t="s">
        <v>198</v>
      </c>
      <c r="H151" s="188">
        <v>1</v>
      </c>
      <c r="I151" s="189"/>
      <c r="J151" s="190">
        <f>ROUND(I151*H151,2)</f>
        <v>0</v>
      </c>
      <c r="K151" s="191"/>
      <c r="L151" s="36"/>
      <c r="M151" s="192" t="s">
        <v>1</v>
      </c>
      <c r="N151" s="193" t="s">
        <v>40</v>
      </c>
      <c r="O151" s="68"/>
      <c r="P151" s="194">
        <f>O151*H151</f>
        <v>0</v>
      </c>
      <c r="Q151" s="194">
        <v>0</v>
      </c>
      <c r="R151" s="194">
        <f>Q151*H151</f>
        <v>0</v>
      </c>
      <c r="S151" s="194">
        <v>0</v>
      </c>
      <c r="T151" s="195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6" t="s">
        <v>199</v>
      </c>
      <c r="AT151" s="196" t="s">
        <v>128</v>
      </c>
      <c r="AU151" s="196" t="s">
        <v>85</v>
      </c>
      <c r="AY151" s="14" t="s">
        <v>126</v>
      </c>
      <c r="BE151" s="197">
        <f>IF(N151="základní",J151,0)</f>
        <v>0</v>
      </c>
      <c r="BF151" s="197">
        <f>IF(N151="snížená",J151,0)</f>
        <v>0</v>
      </c>
      <c r="BG151" s="197">
        <f>IF(N151="zákl. přenesená",J151,0)</f>
        <v>0</v>
      </c>
      <c r="BH151" s="197">
        <f>IF(N151="sníž. přenesená",J151,0)</f>
        <v>0</v>
      </c>
      <c r="BI151" s="197">
        <f>IF(N151="nulová",J151,0)</f>
        <v>0</v>
      </c>
      <c r="BJ151" s="14" t="s">
        <v>83</v>
      </c>
      <c r="BK151" s="197">
        <f>ROUND(I151*H151,2)</f>
        <v>0</v>
      </c>
      <c r="BL151" s="14" t="s">
        <v>199</v>
      </c>
      <c r="BM151" s="196" t="s">
        <v>200</v>
      </c>
    </row>
    <row r="152" spans="1:65" s="12" customFormat="1" ht="25.9" customHeight="1">
      <c r="B152" s="168"/>
      <c r="C152" s="169"/>
      <c r="D152" s="170" t="s">
        <v>74</v>
      </c>
      <c r="E152" s="171" t="s">
        <v>201</v>
      </c>
      <c r="F152" s="171" t="s">
        <v>202</v>
      </c>
      <c r="G152" s="169"/>
      <c r="H152" s="169"/>
      <c r="I152" s="172"/>
      <c r="J152" s="173">
        <f>BK152</f>
        <v>0</v>
      </c>
      <c r="K152" s="169"/>
      <c r="L152" s="174"/>
      <c r="M152" s="175"/>
      <c r="N152" s="176"/>
      <c r="O152" s="176"/>
      <c r="P152" s="177">
        <f>SUM(P153:P155)</f>
        <v>0</v>
      </c>
      <c r="Q152" s="176"/>
      <c r="R152" s="177">
        <f>SUM(R153:R155)</f>
        <v>0.2661792</v>
      </c>
      <c r="S152" s="176"/>
      <c r="T152" s="178">
        <f>SUM(T153:T155)</f>
        <v>0.11184000000000001</v>
      </c>
      <c r="AR152" s="179" t="s">
        <v>132</v>
      </c>
      <c r="AT152" s="180" t="s">
        <v>74</v>
      </c>
      <c r="AU152" s="180" t="s">
        <v>75</v>
      </c>
      <c r="AY152" s="179" t="s">
        <v>126</v>
      </c>
      <c r="BK152" s="181">
        <f>SUM(BK153:BK155)</f>
        <v>0</v>
      </c>
    </row>
    <row r="153" spans="1:65" s="2" customFormat="1" ht="14.45" customHeight="1">
      <c r="A153" s="31"/>
      <c r="B153" s="32"/>
      <c r="C153" s="198" t="s">
        <v>8</v>
      </c>
      <c r="D153" s="198" t="s">
        <v>203</v>
      </c>
      <c r="E153" s="199" t="s">
        <v>204</v>
      </c>
      <c r="F153" s="200" t="s">
        <v>205</v>
      </c>
      <c r="G153" s="201" t="s">
        <v>156</v>
      </c>
      <c r="H153" s="202">
        <v>70.831999999999994</v>
      </c>
      <c r="I153" s="203"/>
      <c r="J153" s="204">
        <f>ROUND(I153*H153,2)</f>
        <v>0</v>
      </c>
      <c r="K153" s="205"/>
      <c r="L153" s="206"/>
      <c r="M153" s="207" t="s">
        <v>1</v>
      </c>
      <c r="N153" s="208" t="s">
        <v>40</v>
      </c>
      <c r="O153" s="68"/>
      <c r="P153" s="194">
        <f>O153*H153</f>
        <v>0</v>
      </c>
      <c r="Q153" s="194">
        <v>3.5000000000000001E-3</v>
      </c>
      <c r="R153" s="194">
        <f>Q153*H153</f>
        <v>0.24791199999999999</v>
      </c>
      <c r="S153" s="194">
        <v>0</v>
      </c>
      <c r="T153" s="195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6" t="s">
        <v>164</v>
      </c>
      <c r="AT153" s="196" t="s">
        <v>203</v>
      </c>
      <c r="AU153" s="196" t="s">
        <v>83</v>
      </c>
      <c r="AY153" s="14" t="s">
        <v>126</v>
      </c>
      <c r="BE153" s="197">
        <f>IF(N153="základní",J153,0)</f>
        <v>0</v>
      </c>
      <c r="BF153" s="197">
        <f>IF(N153="snížená",J153,0)</f>
        <v>0</v>
      </c>
      <c r="BG153" s="197">
        <f>IF(N153="zákl. přenesená",J153,0)</f>
        <v>0</v>
      </c>
      <c r="BH153" s="197">
        <f>IF(N153="sníž. přenesená",J153,0)</f>
        <v>0</v>
      </c>
      <c r="BI153" s="197">
        <f>IF(N153="nulová",J153,0)</f>
        <v>0</v>
      </c>
      <c r="BJ153" s="14" t="s">
        <v>83</v>
      </c>
      <c r="BK153" s="197">
        <f>ROUND(I153*H153,2)</f>
        <v>0</v>
      </c>
      <c r="BL153" s="14" t="s">
        <v>132</v>
      </c>
      <c r="BM153" s="196" t="s">
        <v>206</v>
      </c>
    </row>
    <row r="154" spans="1:65" s="2" customFormat="1" ht="24.2" customHeight="1">
      <c r="A154" s="31"/>
      <c r="B154" s="32"/>
      <c r="C154" s="184" t="s">
        <v>199</v>
      </c>
      <c r="D154" s="184" t="s">
        <v>128</v>
      </c>
      <c r="E154" s="185" t="s">
        <v>207</v>
      </c>
      <c r="F154" s="186" t="s">
        <v>208</v>
      </c>
      <c r="G154" s="187" t="s">
        <v>209</v>
      </c>
      <c r="H154" s="188">
        <v>186.4</v>
      </c>
      <c r="I154" s="189"/>
      <c r="J154" s="190">
        <f>ROUND(I154*H154,2)</f>
        <v>0</v>
      </c>
      <c r="K154" s="191"/>
      <c r="L154" s="36"/>
      <c r="M154" s="192" t="s">
        <v>1</v>
      </c>
      <c r="N154" s="193" t="s">
        <v>40</v>
      </c>
      <c r="O154" s="68"/>
      <c r="P154" s="194">
        <f>O154*H154</f>
        <v>0</v>
      </c>
      <c r="Q154" s="194">
        <v>8.0000000000000007E-5</v>
      </c>
      <c r="R154" s="194">
        <f>Q154*H154</f>
        <v>1.4912000000000002E-2</v>
      </c>
      <c r="S154" s="194">
        <v>0</v>
      </c>
      <c r="T154" s="195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6" t="s">
        <v>132</v>
      </c>
      <c r="AT154" s="196" t="s">
        <v>128</v>
      </c>
      <c r="AU154" s="196" t="s">
        <v>83</v>
      </c>
      <c r="AY154" s="14" t="s">
        <v>126</v>
      </c>
      <c r="BE154" s="197">
        <f>IF(N154="základní",J154,0)</f>
        <v>0</v>
      </c>
      <c r="BF154" s="197">
        <f>IF(N154="snížená",J154,0)</f>
        <v>0</v>
      </c>
      <c r="BG154" s="197">
        <f>IF(N154="zákl. přenesená",J154,0)</f>
        <v>0</v>
      </c>
      <c r="BH154" s="197">
        <f>IF(N154="sníž. přenesená",J154,0)</f>
        <v>0</v>
      </c>
      <c r="BI154" s="197">
        <f>IF(N154="nulová",J154,0)</f>
        <v>0</v>
      </c>
      <c r="BJ154" s="14" t="s">
        <v>83</v>
      </c>
      <c r="BK154" s="197">
        <f>ROUND(I154*H154,2)</f>
        <v>0</v>
      </c>
      <c r="BL154" s="14" t="s">
        <v>132</v>
      </c>
      <c r="BM154" s="196" t="s">
        <v>210</v>
      </c>
    </row>
    <row r="155" spans="1:65" s="2" customFormat="1" ht="24.2" customHeight="1">
      <c r="A155" s="31"/>
      <c r="B155" s="32"/>
      <c r="C155" s="184" t="s">
        <v>211</v>
      </c>
      <c r="D155" s="184" t="s">
        <v>128</v>
      </c>
      <c r="E155" s="185" t="s">
        <v>212</v>
      </c>
      <c r="F155" s="186" t="s">
        <v>213</v>
      </c>
      <c r="G155" s="187" t="s">
        <v>156</v>
      </c>
      <c r="H155" s="188">
        <v>37.28</v>
      </c>
      <c r="I155" s="189"/>
      <c r="J155" s="190">
        <f>ROUND(I155*H155,2)</f>
        <v>0</v>
      </c>
      <c r="K155" s="191"/>
      <c r="L155" s="36"/>
      <c r="M155" s="209" t="s">
        <v>1</v>
      </c>
      <c r="N155" s="210" t="s">
        <v>40</v>
      </c>
      <c r="O155" s="211"/>
      <c r="P155" s="212">
        <f>O155*H155</f>
        <v>0</v>
      </c>
      <c r="Q155" s="212">
        <v>9.0000000000000006E-5</v>
      </c>
      <c r="R155" s="212">
        <f>Q155*H155</f>
        <v>3.3552000000000005E-3</v>
      </c>
      <c r="S155" s="212">
        <v>3.0000000000000001E-3</v>
      </c>
      <c r="T155" s="213">
        <f>S155*H155</f>
        <v>0.11184000000000001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6" t="s">
        <v>132</v>
      </c>
      <c r="AT155" s="196" t="s">
        <v>128</v>
      </c>
      <c r="AU155" s="196" t="s">
        <v>83</v>
      </c>
      <c r="AY155" s="14" t="s">
        <v>126</v>
      </c>
      <c r="BE155" s="197">
        <f>IF(N155="základní",J155,0)</f>
        <v>0</v>
      </c>
      <c r="BF155" s="197">
        <f>IF(N155="snížená",J155,0)</f>
        <v>0</v>
      </c>
      <c r="BG155" s="197">
        <f>IF(N155="zákl. přenesená",J155,0)</f>
        <v>0</v>
      </c>
      <c r="BH155" s="197">
        <f>IF(N155="sníž. přenesená",J155,0)</f>
        <v>0</v>
      </c>
      <c r="BI155" s="197">
        <f>IF(N155="nulová",J155,0)</f>
        <v>0</v>
      </c>
      <c r="BJ155" s="14" t="s">
        <v>83</v>
      </c>
      <c r="BK155" s="197">
        <f>ROUND(I155*H155,2)</f>
        <v>0</v>
      </c>
      <c r="BL155" s="14" t="s">
        <v>132</v>
      </c>
      <c r="BM155" s="196" t="s">
        <v>214</v>
      </c>
    </row>
    <row r="156" spans="1:65" s="2" customFormat="1" ht="6.95" customHeight="1">
      <c r="A156" s="31"/>
      <c r="B156" s="51"/>
      <c r="C156" s="52"/>
      <c r="D156" s="52"/>
      <c r="E156" s="52"/>
      <c r="F156" s="52"/>
      <c r="G156" s="52"/>
      <c r="H156" s="52"/>
      <c r="I156" s="52"/>
      <c r="J156" s="52"/>
      <c r="K156" s="52"/>
      <c r="L156" s="36"/>
      <c r="M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</row>
  </sheetData>
  <sheetProtection algorithmName="SHA-512" hashValue="hZbYwqcuVHjSI5IuLaMD776TZKYc1ctGIRGVku0BMZ3wy6jKIp0dS61UUdU/jUUxp4PcA1dG8fx9fcRb31o+5w==" saltValue="sU9OOY8npUK5063gVQoeoeqJu0z1rQ4CvUjJcm5LTBOQWFQ6Chef3hwwQuhk1g/TE16Z+cr0vRIt/LGzo1sjIg==" spinCount="100000" sheet="1" objects="1" scenarios="1" formatColumns="0" formatRows="0" autoFilter="0"/>
  <autoFilter ref="C126:K155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4" t="s">
        <v>88</v>
      </c>
    </row>
    <row r="3" spans="1:46" s="1" customFormat="1" ht="6.95" hidden="1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85</v>
      </c>
    </row>
    <row r="4" spans="1:46" s="1" customFormat="1" ht="24.95" hidden="1" customHeight="1">
      <c r="B4" s="17"/>
      <c r="D4" s="107" t="s">
        <v>92</v>
      </c>
      <c r="L4" s="17"/>
      <c r="M4" s="108" t="s">
        <v>10</v>
      </c>
      <c r="AT4" s="14" t="s">
        <v>4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109" t="s">
        <v>16</v>
      </c>
      <c r="L6" s="17"/>
    </row>
    <row r="7" spans="1:46" s="1" customFormat="1" ht="16.5" hidden="1" customHeight="1">
      <c r="B7" s="17"/>
      <c r="E7" s="255" t="str">
        <f>'Rekapitulace stavby'!K6</f>
        <v>Oprava podlah kolejí - tramvaje Moravská Ostrava II</v>
      </c>
      <c r="F7" s="256"/>
      <c r="G7" s="256"/>
      <c r="H7" s="256"/>
      <c r="L7" s="17"/>
    </row>
    <row r="8" spans="1:46" s="2" customFormat="1" ht="12" hidden="1" customHeight="1">
      <c r="A8" s="31"/>
      <c r="B8" s="36"/>
      <c r="C8" s="31"/>
      <c r="D8" s="109" t="s">
        <v>93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hidden="1" customHeight="1">
      <c r="A9" s="31"/>
      <c r="B9" s="36"/>
      <c r="C9" s="31"/>
      <c r="D9" s="31"/>
      <c r="E9" s="257" t="s">
        <v>215</v>
      </c>
      <c r="F9" s="258"/>
      <c r="G9" s="258"/>
      <c r="H9" s="258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 hidden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hidden="1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hidden="1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8. 1. 2020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hidden="1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hidden="1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hidden="1" customHeight="1">
      <c r="A15" s="31"/>
      <c r="B15" s="36"/>
      <c r="C15" s="31"/>
      <c r="D15" s="31"/>
      <c r="E15" s="110" t="str">
        <f>IF('Rekapitulace stavby'!E11="","",'Rekapitulace stavby'!E11)</f>
        <v>DOPRAVNÍ PODNIK OSTRAVA a.s., Poděbradova 494/2, M</v>
      </c>
      <c r="F15" s="31"/>
      <c r="G15" s="31"/>
      <c r="H15" s="31"/>
      <c r="I15" s="109" t="s">
        <v>27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hidden="1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hidden="1" customHeight="1">
      <c r="A17" s="31"/>
      <c r="B17" s="36"/>
      <c r="C17" s="31"/>
      <c r="D17" s="109" t="s">
        <v>28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hidden="1" customHeight="1">
      <c r="A18" s="31"/>
      <c r="B18" s="36"/>
      <c r="C18" s="31"/>
      <c r="D18" s="31"/>
      <c r="E18" s="259" t="str">
        <f>'Rekapitulace stavby'!E14</f>
        <v>Vyplň údaj</v>
      </c>
      <c r="F18" s="260"/>
      <c r="G18" s="260"/>
      <c r="H18" s="260"/>
      <c r="I18" s="109" t="s">
        <v>27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hidden="1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hidden="1" customHeight="1">
      <c r="A20" s="31"/>
      <c r="B20" s="36"/>
      <c r="C20" s="31"/>
      <c r="D20" s="109" t="s">
        <v>30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hidden="1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27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hidden="1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hidden="1" customHeight="1">
      <c r="A23" s="31"/>
      <c r="B23" s="36"/>
      <c r="C23" s="31"/>
      <c r="D23" s="109" t="s">
        <v>32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hidden="1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27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hidden="1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hidden="1" customHeight="1">
      <c r="A26" s="31"/>
      <c r="B26" s="36"/>
      <c r="C26" s="31"/>
      <c r="D26" s="109" t="s">
        <v>33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hidden="1" customHeight="1">
      <c r="A27" s="112"/>
      <c r="B27" s="113"/>
      <c r="C27" s="112"/>
      <c r="D27" s="112"/>
      <c r="E27" s="261" t="s">
        <v>1</v>
      </c>
      <c r="F27" s="261"/>
      <c r="G27" s="261"/>
      <c r="H27" s="261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hidden="1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hidden="1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hidden="1" customHeight="1">
      <c r="A30" s="31"/>
      <c r="B30" s="36"/>
      <c r="C30" s="31"/>
      <c r="D30" s="116" t="s">
        <v>35</v>
      </c>
      <c r="E30" s="31"/>
      <c r="F30" s="31"/>
      <c r="G30" s="31"/>
      <c r="H30" s="31"/>
      <c r="I30" s="31"/>
      <c r="J30" s="117">
        <f>ROUND(J127,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hidden="1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hidden="1" customHeight="1">
      <c r="A32" s="31"/>
      <c r="B32" s="36"/>
      <c r="C32" s="31"/>
      <c r="D32" s="31"/>
      <c r="E32" s="31"/>
      <c r="F32" s="118" t="s">
        <v>37</v>
      </c>
      <c r="G32" s="31"/>
      <c r="H32" s="31"/>
      <c r="I32" s="118" t="s">
        <v>36</v>
      </c>
      <c r="J32" s="118" t="s">
        <v>38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hidden="1" customHeight="1">
      <c r="A33" s="31"/>
      <c r="B33" s="36"/>
      <c r="C33" s="31"/>
      <c r="D33" s="119" t="s">
        <v>39</v>
      </c>
      <c r="E33" s="109" t="s">
        <v>40</v>
      </c>
      <c r="F33" s="120">
        <f>ROUND((SUM(BE127:BE155)),  2)</f>
        <v>0</v>
      </c>
      <c r="G33" s="31"/>
      <c r="H33" s="31"/>
      <c r="I33" s="121">
        <v>0.21</v>
      </c>
      <c r="J33" s="120">
        <f>ROUND(((SUM(BE127:BE155))*I33),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6"/>
      <c r="C34" s="31"/>
      <c r="D34" s="31"/>
      <c r="E34" s="109" t="s">
        <v>41</v>
      </c>
      <c r="F34" s="120">
        <f>ROUND((SUM(BF127:BF155)),  2)</f>
        <v>0</v>
      </c>
      <c r="G34" s="31"/>
      <c r="H34" s="31"/>
      <c r="I34" s="121">
        <v>0.15</v>
      </c>
      <c r="J34" s="120">
        <f>ROUND(((SUM(BF127:BF155))*I34),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42</v>
      </c>
      <c r="F35" s="120">
        <f>ROUND((SUM(BG127:BG155)),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43</v>
      </c>
      <c r="F36" s="120">
        <f>ROUND((SUM(BH127:BH155)),  2)</f>
        <v>0</v>
      </c>
      <c r="G36" s="31"/>
      <c r="H36" s="31"/>
      <c r="I36" s="121">
        <v>0.15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44</v>
      </c>
      <c r="F37" s="120">
        <f>ROUND((SUM(BI127:BI155)),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hidden="1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hidden="1" customHeight="1">
      <c r="A39" s="31"/>
      <c r="B39" s="36"/>
      <c r="C39" s="122"/>
      <c r="D39" s="123" t="s">
        <v>45</v>
      </c>
      <c r="E39" s="124"/>
      <c r="F39" s="124"/>
      <c r="G39" s="125" t="s">
        <v>46</v>
      </c>
      <c r="H39" s="126" t="s">
        <v>47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hidden="1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8"/>
      <c r="D50" s="129" t="s">
        <v>48</v>
      </c>
      <c r="E50" s="130"/>
      <c r="F50" s="130"/>
      <c r="G50" s="129" t="s">
        <v>49</v>
      </c>
      <c r="H50" s="130"/>
      <c r="I50" s="130"/>
      <c r="J50" s="130"/>
      <c r="K50" s="130"/>
      <c r="L50" s="48"/>
    </row>
    <row r="51" spans="1:31" ht="11.25" hidden="1">
      <c r="B51" s="17"/>
      <c r="L51" s="17"/>
    </row>
    <row r="52" spans="1:31" ht="11.25" hidden="1">
      <c r="B52" s="17"/>
      <c r="L52" s="17"/>
    </row>
    <row r="53" spans="1:31" ht="11.25" hidden="1">
      <c r="B53" s="17"/>
      <c r="L53" s="17"/>
    </row>
    <row r="54" spans="1:31" ht="11.25" hidden="1">
      <c r="B54" s="17"/>
      <c r="L54" s="17"/>
    </row>
    <row r="55" spans="1:31" ht="11.25" hidden="1">
      <c r="B55" s="17"/>
      <c r="L55" s="17"/>
    </row>
    <row r="56" spans="1:31" ht="11.25" hidden="1">
      <c r="B56" s="17"/>
      <c r="L56" s="17"/>
    </row>
    <row r="57" spans="1:31" ht="11.25" hidden="1">
      <c r="B57" s="17"/>
      <c r="L57" s="17"/>
    </row>
    <row r="58" spans="1:31" ht="11.25" hidden="1">
      <c r="B58" s="17"/>
      <c r="L58" s="17"/>
    </row>
    <row r="59" spans="1:31" ht="11.25" hidden="1">
      <c r="B59" s="17"/>
      <c r="L59" s="17"/>
    </row>
    <row r="60" spans="1:31" ht="11.25" hidden="1">
      <c r="B60" s="17"/>
      <c r="L60" s="17"/>
    </row>
    <row r="61" spans="1:31" s="2" customFormat="1" ht="12.75" hidden="1">
      <c r="A61" s="31"/>
      <c r="B61" s="36"/>
      <c r="C61" s="31"/>
      <c r="D61" s="131" t="s">
        <v>50</v>
      </c>
      <c r="E61" s="132"/>
      <c r="F61" s="133" t="s">
        <v>51</v>
      </c>
      <c r="G61" s="131" t="s">
        <v>50</v>
      </c>
      <c r="H61" s="132"/>
      <c r="I61" s="132"/>
      <c r="J61" s="134" t="s">
        <v>51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 hidden="1">
      <c r="B62" s="17"/>
      <c r="L62" s="17"/>
    </row>
    <row r="63" spans="1:31" ht="11.25" hidden="1">
      <c r="B63" s="17"/>
      <c r="L63" s="17"/>
    </row>
    <row r="64" spans="1:31" ht="11.25" hidden="1">
      <c r="B64" s="17"/>
      <c r="L64" s="17"/>
    </row>
    <row r="65" spans="1:31" s="2" customFormat="1" ht="12.75" hidden="1">
      <c r="A65" s="31"/>
      <c r="B65" s="36"/>
      <c r="C65" s="31"/>
      <c r="D65" s="129" t="s">
        <v>52</v>
      </c>
      <c r="E65" s="135"/>
      <c r="F65" s="135"/>
      <c r="G65" s="129" t="s">
        <v>53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 hidden="1">
      <c r="B66" s="17"/>
      <c r="L66" s="17"/>
    </row>
    <row r="67" spans="1:31" ht="11.25" hidden="1">
      <c r="B67" s="17"/>
      <c r="L67" s="17"/>
    </row>
    <row r="68" spans="1:31" ht="11.25" hidden="1">
      <c r="B68" s="17"/>
      <c r="L68" s="17"/>
    </row>
    <row r="69" spans="1:31" ht="11.25" hidden="1">
      <c r="B69" s="17"/>
      <c r="L69" s="17"/>
    </row>
    <row r="70" spans="1:31" ht="11.25" hidden="1">
      <c r="B70" s="17"/>
      <c r="L70" s="17"/>
    </row>
    <row r="71" spans="1:31" ht="11.25" hidden="1">
      <c r="B71" s="17"/>
      <c r="L71" s="17"/>
    </row>
    <row r="72" spans="1:31" ht="11.25" hidden="1">
      <c r="B72" s="17"/>
      <c r="L72" s="17"/>
    </row>
    <row r="73" spans="1:31" ht="11.25" hidden="1">
      <c r="B73" s="17"/>
      <c r="L73" s="17"/>
    </row>
    <row r="74" spans="1:31" ht="11.25" hidden="1">
      <c r="B74" s="17"/>
      <c r="L74" s="17"/>
    </row>
    <row r="75" spans="1:31" ht="11.25" hidden="1">
      <c r="B75" s="17"/>
      <c r="L75" s="17"/>
    </row>
    <row r="76" spans="1:31" s="2" customFormat="1" ht="12.75" hidden="1">
      <c r="A76" s="31"/>
      <c r="B76" s="36"/>
      <c r="C76" s="31"/>
      <c r="D76" s="131" t="s">
        <v>50</v>
      </c>
      <c r="E76" s="132"/>
      <c r="F76" s="133" t="s">
        <v>51</v>
      </c>
      <c r="G76" s="131" t="s">
        <v>50</v>
      </c>
      <c r="H76" s="132"/>
      <c r="I76" s="132"/>
      <c r="J76" s="134" t="s">
        <v>51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hidden="1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95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62" t="str">
        <f>E7</f>
        <v>Oprava podlah kolejí - tramvaje Moravská Ostrava II</v>
      </c>
      <c r="F85" s="263"/>
      <c r="G85" s="263"/>
      <c r="H85" s="263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93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33" t="str">
        <f>E9</f>
        <v>2_1_2020 DD - Kolej 9</v>
      </c>
      <c r="F87" s="264"/>
      <c r="G87" s="264"/>
      <c r="H87" s="264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8. 1. 2020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24</v>
      </c>
      <c r="D91" s="33"/>
      <c r="E91" s="33"/>
      <c r="F91" s="24" t="str">
        <f>E15</f>
        <v>DOPRAVNÍ PODNIK OSTRAVA a.s., Poděbradova 494/2, M</v>
      </c>
      <c r="G91" s="33"/>
      <c r="H91" s="33"/>
      <c r="I91" s="26" t="s">
        <v>30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26" t="s">
        <v>32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0" t="s">
        <v>96</v>
      </c>
      <c r="D94" s="141"/>
      <c r="E94" s="141"/>
      <c r="F94" s="141"/>
      <c r="G94" s="141"/>
      <c r="H94" s="141"/>
      <c r="I94" s="141"/>
      <c r="J94" s="142" t="s">
        <v>97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43" t="s">
        <v>98</v>
      </c>
      <c r="D96" s="33"/>
      <c r="E96" s="33"/>
      <c r="F96" s="33"/>
      <c r="G96" s="33"/>
      <c r="H96" s="33"/>
      <c r="I96" s="33"/>
      <c r="J96" s="81">
        <f>J127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99</v>
      </c>
    </row>
    <row r="97" spans="1:31" s="9" customFormat="1" ht="24.95" hidden="1" customHeight="1">
      <c r="B97" s="144"/>
      <c r="C97" s="145"/>
      <c r="D97" s="146" t="s">
        <v>100</v>
      </c>
      <c r="E97" s="147"/>
      <c r="F97" s="147"/>
      <c r="G97" s="147"/>
      <c r="H97" s="147"/>
      <c r="I97" s="147"/>
      <c r="J97" s="148">
        <f>J128</f>
        <v>0</v>
      </c>
      <c r="K97" s="145"/>
      <c r="L97" s="149"/>
    </row>
    <row r="98" spans="1:31" s="10" customFormat="1" ht="19.899999999999999" hidden="1" customHeight="1">
      <c r="B98" s="150"/>
      <c r="C98" s="151"/>
      <c r="D98" s="152" t="s">
        <v>101</v>
      </c>
      <c r="E98" s="153"/>
      <c r="F98" s="153"/>
      <c r="G98" s="153"/>
      <c r="H98" s="153"/>
      <c r="I98" s="153"/>
      <c r="J98" s="154">
        <f>J129</f>
        <v>0</v>
      </c>
      <c r="K98" s="151"/>
      <c r="L98" s="155"/>
    </row>
    <row r="99" spans="1:31" s="10" customFormat="1" ht="19.899999999999999" hidden="1" customHeight="1">
      <c r="B99" s="150"/>
      <c r="C99" s="151"/>
      <c r="D99" s="152" t="s">
        <v>102</v>
      </c>
      <c r="E99" s="153"/>
      <c r="F99" s="153"/>
      <c r="G99" s="153"/>
      <c r="H99" s="153"/>
      <c r="I99" s="153"/>
      <c r="J99" s="154">
        <f>J131</f>
        <v>0</v>
      </c>
      <c r="K99" s="151"/>
      <c r="L99" s="155"/>
    </row>
    <row r="100" spans="1:31" s="10" customFormat="1" ht="19.899999999999999" hidden="1" customHeight="1">
      <c r="B100" s="150"/>
      <c r="C100" s="151"/>
      <c r="D100" s="152" t="s">
        <v>103</v>
      </c>
      <c r="E100" s="153"/>
      <c r="F100" s="153"/>
      <c r="G100" s="153"/>
      <c r="H100" s="153"/>
      <c r="I100" s="153"/>
      <c r="J100" s="154">
        <f>J133</f>
        <v>0</v>
      </c>
      <c r="K100" s="151"/>
      <c r="L100" s="155"/>
    </row>
    <row r="101" spans="1:31" s="10" customFormat="1" ht="19.899999999999999" hidden="1" customHeight="1">
      <c r="B101" s="150"/>
      <c r="C101" s="151"/>
      <c r="D101" s="152" t="s">
        <v>104</v>
      </c>
      <c r="E101" s="153"/>
      <c r="F101" s="153"/>
      <c r="G101" s="153"/>
      <c r="H101" s="153"/>
      <c r="I101" s="153"/>
      <c r="J101" s="154">
        <f>J136</f>
        <v>0</v>
      </c>
      <c r="K101" s="151"/>
      <c r="L101" s="155"/>
    </row>
    <row r="102" spans="1:31" s="10" customFormat="1" ht="19.899999999999999" hidden="1" customHeight="1">
      <c r="B102" s="150"/>
      <c r="C102" s="151"/>
      <c r="D102" s="152" t="s">
        <v>105</v>
      </c>
      <c r="E102" s="153"/>
      <c r="F102" s="153"/>
      <c r="G102" s="153"/>
      <c r="H102" s="153"/>
      <c r="I102" s="153"/>
      <c r="J102" s="154">
        <f>J139</f>
        <v>0</v>
      </c>
      <c r="K102" s="151"/>
      <c r="L102" s="155"/>
    </row>
    <row r="103" spans="1:31" s="10" customFormat="1" ht="19.899999999999999" hidden="1" customHeight="1">
      <c r="B103" s="150"/>
      <c r="C103" s="151"/>
      <c r="D103" s="152" t="s">
        <v>106</v>
      </c>
      <c r="E103" s="153"/>
      <c r="F103" s="153"/>
      <c r="G103" s="153"/>
      <c r="H103" s="153"/>
      <c r="I103" s="153"/>
      <c r="J103" s="154">
        <f>J142</f>
        <v>0</v>
      </c>
      <c r="K103" s="151"/>
      <c r="L103" s="155"/>
    </row>
    <row r="104" spans="1:31" s="10" customFormat="1" ht="19.899999999999999" hidden="1" customHeight="1">
      <c r="B104" s="150"/>
      <c r="C104" s="151"/>
      <c r="D104" s="152" t="s">
        <v>107</v>
      </c>
      <c r="E104" s="153"/>
      <c r="F104" s="153"/>
      <c r="G104" s="153"/>
      <c r="H104" s="153"/>
      <c r="I104" s="153"/>
      <c r="J104" s="154">
        <f>J147</f>
        <v>0</v>
      </c>
      <c r="K104" s="151"/>
      <c r="L104" s="155"/>
    </row>
    <row r="105" spans="1:31" s="9" customFormat="1" ht="24.95" hidden="1" customHeight="1">
      <c r="B105" s="144"/>
      <c r="C105" s="145"/>
      <c r="D105" s="146" t="s">
        <v>108</v>
      </c>
      <c r="E105" s="147"/>
      <c r="F105" s="147"/>
      <c r="G105" s="147"/>
      <c r="H105" s="147"/>
      <c r="I105" s="147"/>
      <c r="J105" s="148">
        <f>J149</f>
        <v>0</v>
      </c>
      <c r="K105" s="145"/>
      <c r="L105" s="149"/>
    </row>
    <row r="106" spans="1:31" s="10" customFormat="1" ht="19.899999999999999" hidden="1" customHeight="1">
      <c r="B106" s="150"/>
      <c r="C106" s="151"/>
      <c r="D106" s="152" t="s">
        <v>109</v>
      </c>
      <c r="E106" s="153"/>
      <c r="F106" s="153"/>
      <c r="G106" s="153"/>
      <c r="H106" s="153"/>
      <c r="I106" s="153"/>
      <c r="J106" s="154">
        <f>J150</f>
        <v>0</v>
      </c>
      <c r="K106" s="151"/>
      <c r="L106" s="155"/>
    </row>
    <row r="107" spans="1:31" s="9" customFormat="1" ht="24.95" hidden="1" customHeight="1">
      <c r="B107" s="144"/>
      <c r="C107" s="145"/>
      <c r="D107" s="146" t="s">
        <v>110</v>
      </c>
      <c r="E107" s="147"/>
      <c r="F107" s="147"/>
      <c r="G107" s="147"/>
      <c r="H107" s="147"/>
      <c r="I107" s="147"/>
      <c r="J107" s="148">
        <f>J152</f>
        <v>0</v>
      </c>
      <c r="K107" s="145"/>
      <c r="L107" s="149"/>
    </row>
    <row r="108" spans="1:31" s="2" customFormat="1" ht="21.75" hidden="1" customHeight="1">
      <c r="A108" s="31"/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5" hidden="1" customHeight="1">
      <c r="A109" s="31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ht="11.25" hidden="1"/>
    <row r="111" spans="1:31" ht="11.25" hidden="1"/>
    <row r="112" spans="1:31" ht="11.25" hidden="1"/>
    <row r="113" spans="1:63" s="2" customFormat="1" ht="6.95" customHeight="1">
      <c r="A113" s="31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24.95" customHeight="1">
      <c r="A114" s="31"/>
      <c r="B114" s="32"/>
      <c r="C114" s="20" t="s">
        <v>111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12" customHeight="1">
      <c r="A116" s="31"/>
      <c r="B116" s="32"/>
      <c r="C116" s="26" t="s">
        <v>16</v>
      </c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6.5" customHeight="1">
      <c r="A117" s="31"/>
      <c r="B117" s="32"/>
      <c r="C117" s="33"/>
      <c r="D117" s="33"/>
      <c r="E117" s="262" t="str">
        <f>E7</f>
        <v>Oprava podlah kolejí - tramvaje Moravská Ostrava II</v>
      </c>
      <c r="F117" s="263"/>
      <c r="G117" s="263"/>
      <c r="H117" s="26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2" customHeight="1">
      <c r="A118" s="31"/>
      <c r="B118" s="32"/>
      <c r="C118" s="26" t="s">
        <v>93</v>
      </c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6.5" customHeight="1">
      <c r="A119" s="31"/>
      <c r="B119" s="32"/>
      <c r="C119" s="33"/>
      <c r="D119" s="33"/>
      <c r="E119" s="233" t="str">
        <f>E9</f>
        <v>2_1_2020 DD - Kolej 9</v>
      </c>
      <c r="F119" s="264"/>
      <c r="G119" s="264"/>
      <c r="H119" s="264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6.9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12" customHeight="1">
      <c r="A121" s="31"/>
      <c r="B121" s="32"/>
      <c r="C121" s="26" t="s">
        <v>20</v>
      </c>
      <c r="D121" s="33"/>
      <c r="E121" s="33"/>
      <c r="F121" s="24" t="str">
        <f>F12</f>
        <v xml:space="preserve"> </v>
      </c>
      <c r="G121" s="33"/>
      <c r="H121" s="33"/>
      <c r="I121" s="26" t="s">
        <v>22</v>
      </c>
      <c r="J121" s="63" t="str">
        <f>IF(J12="","",J12)</f>
        <v>8. 1. 2020</v>
      </c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6.9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2" customHeight="1">
      <c r="A123" s="31"/>
      <c r="B123" s="32"/>
      <c r="C123" s="26" t="s">
        <v>24</v>
      </c>
      <c r="D123" s="33"/>
      <c r="E123" s="33"/>
      <c r="F123" s="24" t="str">
        <f>E15</f>
        <v>DOPRAVNÍ PODNIK OSTRAVA a.s., Poděbradova 494/2, M</v>
      </c>
      <c r="G123" s="33"/>
      <c r="H123" s="33"/>
      <c r="I123" s="26" t="s">
        <v>30</v>
      </c>
      <c r="J123" s="29" t="str">
        <f>E21</f>
        <v xml:space="preserve"> </v>
      </c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28</v>
      </c>
      <c r="D124" s="33"/>
      <c r="E124" s="33"/>
      <c r="F124" s="24" t="str">
        <f>IF(E18="","",E18)</f>
        <v>Vyplň údaj</v>
      </c>
      <c r="G124" s="33"/>
      <c r="H124" s="33"/>
      <c r="I124" s="26" t="s">
        <v>32</v>
      </c>
      <c r="J124" s="29" t="str">
        <f>E24</f>
        <v xml:space="preserve"> </v>
      </c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0.35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11" customFormat="1" ht="29.25" customHeight="1">
      <c r="A126" s="156"/>
      <c r="B126" s="157"/>
      <c r="C126" s="158" t="s">
        <v>112</v>
      </c>
      <c r="D126" s="159" t="s">
        <v>60</v>
      </c>
      <c r="E126" s="159" t="s">
        <v>56</v>
      </c>
      <c r="F126" s="159" t="s">
        <v>57</v>
      </c>
      <c r="G126" s="159" t="s">
        <v>113</v>
      </c>
      <c r="H126" s="159" t="s">
        <v>114</v>
      </c>
      <c r="I126" s="159" t="s">
        <v>115</v>
      </c>
      <c r="J126" s="160" t="s">
        <v>97</v>
      </c>
      <c r="K126" s="161" t="s">
        <v>116</v>
      </c>
      <c r="L126" s="162"/>
      <c r="M126" s="72" t="s">
        <v>1</v>
      </c>
      <c r="N126" s="73" t="s">
        <v>39</v>
      </c>
      <c r="O126" s="73" t="s">
        <v>117</v>
      </c>
      <c r="P126" s="73" t="s">
        <v>118</v>
      </c>
      <c r="Q126" s="73" t="s">
        <v>119</v>
      </c>
      <c r="R126" s="73" t="s">
        <v>120</v>
      </c>
      <c r="S126" s="73" t="s">
        <v>121</v>
      </c>
      <c r="T126" s="74" t="s">
        <v>122</v>
      </c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6"/>
      <c r="AE126" s="156"/>
    </row>
    <row r="127" spans="1:63" s="2" customFormat="1" ht="22.9" customHeight="1">
      <c r="A127" s="31"/>
      <c r="B127" s="32"/>
      <c r="C127" s="79" t="s">
        <v>123</v>
      </c>
      <c r="D127" s="33"/>
      <c r="E127" s="33"/>
      <c r="F127" s="33"/>
      <c r="G127" s="33"/>
      <c r="H127" s="33"/>
      <c r="I127" s="33"/>
      <c r="J127" s="163">
        <f>BK127</f>
        <v>0</v>
      </c>
      <c r="K127" s="33"/>
      <c r="L127" s="36"/>
      <c r="M127" s="75"/>
      <c r="N127" s="164"/>
      <c r="O127" s="76"/>
      <c r="P127" s="165">
        <f>P128+P149+P152</f>
        <v>0</v>
      </c>
      <c r="Q127" s="76"/>
      <c r="R127" s="165">
        <f>R128+R149+R152</f>
        <v>12.597840021333401</v>
      </c>
      <c r="S127" s="76"/>
      <c r="T127" s="166">
        <f>T128+T149+T152</f>
        <v>11.2896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4" t="s">
        <v>74</v>
      </c>
      <c r="AU127" s="14" t="s">
        <v>99</v>
      </c>
      <c r="BK127" s="167">
        <f>BK128+BK149+BK152</f>
        <v>0</v>
      </c>
    </row>
    <row r="128" spans="1:63" s="12" customFormat="1" ht="25.9" customHeight="1">
      <c r="B128" s="168"/>
      <c r="C128" s="169"/>
      <c r="D128" s="170" t="s">
        <v>74</v>
      </c>
      <c r="E128" s="171" t="s">
        <v>124</v>
      </c>
      <c r="F128" s="171" t="s">
        <v>125</v>
      </c>
      <c r="G128" s="169"/>
      <c r="H128" s="169"/>
      <c r="I128" s="172"/>
      <c r="J128" s="173">
        <f>BK128</f>
        <v>0</v>
      </c>
      <c r="K128" s="169"/>
      <c r="L128" s="174"/>
      <c r="M128" s="175"/>
      <c r="N128" s="176"/>
      <c r="O128" s="176"/>
      <c r="P128" s="177">
        <f>P129+P131+P133+P136+P139+P142+P147</f>
        <v>0</v>
      </c>
      <c r="Q128" s="176"/>
      <c r="R128" s="177">
        <f>R129+R131+R133+R136+R139+R142+R147</f>
        <v>12.3465120213334</v>
      </c>
      <c r="S128" s="176"/>
      <c r="T128" s="178">
        <f>T129+T131+T133+T136+T139+T142+T147</f>
        <v>11.183999999999999</v>
      </c>
      <c r="AR128" s="179" t="s">
        <v>83</v>
      </c>
      <c r="AT128" s="180" t="s">
        <v>74</v>
      </c>
      <c r="AU128" s="180" t="s">
        <v>75</v>
      </c>
      <c r="AY128" s="179" t="s">
        <v>126</v>
      </c>
      <c r="BK128" s="181">
        <f>BK129+BK131+BK133+BK136+BK139+BK142+BK147</f>
        <v>0</v>
      </c>
    </row>
    <row r="129" spans="1:65" s="12" customFormat="1" ht="22.9" customHeight="1">
      <c r="B129" s="168"/>
      <c r="C129" s="169"/>
      <c r="D129" s="170" t="s">
        <v>74</v>
      </c>
      <c r="E129" s="182" t="s">
        <v>85</v>
      </c>
      <c r="F129" s="182" t="s">
        <v>127</v>
      </c>
      <c r="G129" s="169"/>
      <c r="H129" s="169"/>
      <c r="I129" s="172"/>
      <c r="J129" s="183">
        <f>BK129</f>
        <v>0</v>
      </c>
      <c r="K129" s="169"/>
      <c r="L129" s="174"/>
      <c r="M129" s="175"/>
      <c r="N129" s="176"/>
      <c r="O129" s="176"/>
      <c r="P129" s="177">
        <f>P130</f>
        <v>0</v>
      </c>
      <c r="Q129" s="176"/>
      <c r="R129" s="177">
        <f>R130</f>
        <v>12.003947969999999</v>
      </c>
      <c r="S129" s="176"/>
      <c r="T129" s="178">
        <f>T130</f>
        <v>0</v>
      </c>
      <c r="AR129" s="179" t="s">
        <v>83</v>
      </c>
      <c r="AT129" s="180" t="s">
        <v>74</v>
      </c>
      <c r="AU129" s="180" t="s">
        <v>83</v>
      </c>
      <c r="AY129" s="179" t="s">
        <v>126</v>
      </c>
      <c r="BK129" s="181">
        <f>BK130</f>
        <v>0</v>
      </c>
    </row>
    <row r="130" spans="1:65" s="2" customFormat="1" ht="24.2" customHeight="1">
      <c r="A130" s="31"/>
      <c r="B130" s="32"/>
      <c r="C130" s="184" t="s">
        <v>83</v>
      </c>
      <c r="D130" s="184" t="s">
        <v>128</v>
      </c>
      <c r="E130" s="185" t="s">
        <v>129</v>
      </c>
      <c r="F130" s="186" t="s">
        <v>130</v>
      </c>
      <c r="G130" s="187" t="s">
        <v>131</v>
      </c>
      <c r="H130" s="188">
        <v>4.8929999999999998</v>
      </c>
      <c r="I130" s="189"/>
      <c r="J130" s="190">
        <f>ROUND(I130*H130,2)</f>
        <v>0</v>
      </c>
      <c r="K130" s="191"/>
      <c r="L130" s="36"/>
      <c r="M130" s="192" t="s">
        <v>1</v>
      </c>
      <c r="N130" s="193" t="s">
        <v>40</v>
      </c>
      <c r="O130" s="68"/>
      <c r="P130" s="194">
        <f>O130*H130</f>
        <v>0</v>
      </c>
      <c r="Q130" s="194">
        <v>2.45329</v>
      </c>
      <c r="R130" s="194">
        <f>Q130*H130</f>
        <v>12.003947969999999</v>
      </c>
      <c r="S130" s="194">
        <v>0</v>
      </c>
      <c r="T130" s="195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6" t="s">
        <v>132</v>
      </c>
      <c r="AT130" s="196" t="s">
        <v>128</v>
      </c>
      <c r="AU130" s="196" t="s">
        <v>85</v>
      </c>
      <c r="AY130" s="14" t="s">
        <v>126</v>
      </c>
      <c r="BE130" s="197">
        <f>IF(N130="základní",J130,0)</f>
        <v>0</v>
      </c>
      <c r="BF130" s="197">
        <f>IF(N130="snížená",J130,0)</f>
        <v>0</v>
      </c>
      <c r="BG130" s="197">
        <f>IF(N130="zákl. přenesená",J130,0)</f>
        <v>0</v>
      </c>
      <c r="BH130" s="197">
        <f>IF(N130="sníž. přenesená",J130,0)</f>
        <v>0</v>
      </c>
      <c r="BI130" s="197">
        <f>IF(N130="nulová",J130,0)</f>
        <v>0</v>
      </c>
      <c r="BJ130" s="14" t="s">
        <v>83</v>
      </c>
      <c r="BK130" s="197">
        <f>ROUND(I130*H130,2)</f>
        <v>0</v>
      </c>
      <c r="BL130" s="14" t="s">
        <v>132</v>
      </c>
      <c r="BM130" s="196" t="s">
        <v>216</v>
      </c>
    </row>
    <row r="131" spans="1:65" s="12" customFormat="1" ht="22.9" customHeight="1">
      <c r="B131" s="168"/>
      <c r="C131" s="169"/>
      <c r="D131" s="170" t="s">
        <v>74</v>
      </c>
      <c r="E131" s="182" t="s">
        <v>134</v>
      </c>
      <c r="F131" s="182" t="s">
        <v>135</v>
      </c>
      <c r="G131" s="169"/>
      <c r="H131" s="169"/>
      <c r="I131" s="172"/>
      <c r="J131" s="183">
        <f>BK131</f>
        <v>0</v>
      </c>
      <c r="K131" s="169"/>
      <c r="L131" s="174"/>
      <c r="M131" s="175"/>
      <c r="N131" s="176"/>
      <c r="O131" s="176"/>
      <c r="P131" s="177">
        <f>P132</f>
        <v>0</v>
      </c>
      <c r="Q131" s="176"/>
      <c r="R131" s="177">
        <f>R132</f>
        <v>6.0313972E-2</v>
      </c>
      <c r="S131" s="176"/>
      <c r="T131" s="178">
        <f>T132</f>
        <v>0</v>
      </c>
      <c r="AR131" s="179" t="s">
        <v>83</v>
      </c>
      <c r="AT131" s="180" t="s">
        <v>74</v>
      </c>
      <c r="AU131" s="180" t="s">
        <v>83</v>
      </c>
      <c r="AY131" s="179" t="s">
        <v>126</v>
      </c>
      <c r="BK131" s="181">
        <f>BK132</f>
        <v>0</v>
      </c>
    </row>
    <row r="132" spans="1:65" s="2" customFormat="1" ht="14.45" customHeight="1">
      <c r="A132" s="31"/>
      <c r="B132" s="32"/>
      <c r="C132" s="184" t="s">
        <v>85</v>
      </c>
      <c r="D132" s="184" t="s">
        <v>128</v>
      </c>
      <c r="E132" s="185" t="s">
        <v>136</v>
      </c>
      <c r="F132" s="186" t="s">
        <v>137</v>
      </c>
      <c r="G132" s="187" t="s">
        <v>138</v>
      </c>
      <c r="H132" s="188">
        <v>31.6</v>
      </c>
      <c r="I132" s="189"/>
      <c r="J132" s="190">
        <f>ROUND(I132*H132,2)</f>
        <v>0</v>
      </c>
      <c r="K132" s="191"/>
      <c r="L132" s="36"/>
      <c r="M132" s="192" t="s">
        <v>1</v>
      </c>
      <c r="N132" s="193" t="s">
        <v>40</v>
      </c>
      <c r="O132" s="68"/>
      <c r="P132" s="194">
        <f>O132*H132</f>
        <v>0</v>
      </c>
      <c r="Q132" s="194">
        <v>1.9086699999999999E-3</v>
      </c>
      <c r="R132" s="194">
        <f>Q132*H132</f>
        <v>6.0313972E-2</v>
      </c>
      <c r="S132" s="194">
        <v>0</v>
      </c>
      <c r="T132" s="195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6" t="s">
        <v>132</v>
      </c>
      <c r="AT132" s="196" t="s">
        <v>128</v>
      </c>
      <c r="AU132" s="196" t="s">
        <v>85</v>
      </c>
      <c r="AY132" s="14" t="s">
        <v>126</v>
      </c>
      <c r="BE132" s="197">
        <f>IF(N132="základní",J132,0)</f>
        <v>0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4" t="s">
        <v>83</v>
      </c>
      <c r="BK132" s="197">
        <f>ROUND(I132*H132,2)</f>
        <v>0</v>
      </c>
      <c r="BL132" s="14" t="s">
        <v>132</v>
      </c>
      <c r="BM132" s="196" t="s">
        <v>217</v>
      </c>
    </row>
    <row r="133" spans="1:65" s="12" customFormat="1" ht="22.9" customHeight="1">
      <c r="B133" s="168"/>
      <c r="C133" s="169"/>
      <c r="D133" s="170" t="s">
        <v>74</v>
      </c>
      <c r="E133" s="182" t="s">
        <v>132</v>
      </c>
      <c r="F133" s="182" t="s">
        <v>140</v>
      </c>
      <c r="G133" s="169"/>
      <c r="H133" s="169"/>
      <c r="I133" s="172"/>
      <c r="J133" s="183">
        <f>BK133</f>
        <v>0</v>
      </c>
      <c r="K133" s="169"/>
      <c r="L133" s="174"/>
      <c r="M133" s="175"/>
      <c r="N133" s="176"/>
      <c r="O133" s="176"/>
      <c r="P133" s="177">
        <f>SUM(P134:P135)</f>
        <v>0</v>
      </c>
      <c r="Q133" s="176"/>
      <c r="R133" s="177">
        <f>SUM(R134:R135)</f>
        <v>3.8911770239999997E-2</v>
      </c>
      <c r="S133" s="176"/>
      <c r="T133" s="178">
        <f>SUM(T134:T135)</f>
        <v>0</v>
      </c>
      <c r="AR133" s="179" t="s">
        <v>83</v>
      </c>
      <c r="AT133" s="180" t="s">
        <v>74</v>
      </c>
      <c r="AU133" s="180" t="s">
        <v>83</v>
      </c>
      <c r="AY133" s="179" t="s">
        <v>126</v>
      </c>
      <c r="BK133" s="181">
        <f>SUM(BK134:BK135)</f>
        <v>0</v>
      </c>
    </row>
    <row r="134" spans="1:65" s="2" customFormat="1" ht="24.2" customHeight="1">
      <c r="A134" s="31"/>
      <c r="B134" s="32"/>
      <c r="C134" s="184" t="s">
        <v>134</v>
      </c>
      <c r="D134" s="184" t="s">
        <v>128</v>
      </c>
      <c r="E134" s="185" t="s">
        <v>141</v>
      </c>
      <c r="F134" s="186" t="s">
        <v>142</v>
      </c>
      <c r="G134" s="187" t="s">
        <v>138</v>
      </c>
      <c r="H134" s="188">
        <v>24.152000000000001</v>
      </c>
      <c r="I134" s="189"/>
      <c r="J134" s="190">
        <f>ROUND(I134*H134,2)</f>
        <v>0</v>
      </c>
      <c r="K134" s="191"/>
      <c r="L134" s="36"/>
      <c r="M134" s="192" t="s">
        <v>1</v>
      </c>
      <c r="N134" s="193" t="s">
        <v>40</v>
      </c>
      <c r="O134" s="68"/>
      <c r="P134" s="194">
        <f>O134*H134</f>
        <v>0</v>
      </c>
      <c r="Q134" s="194">
        <v>1.61112E-3</v>
      </c>
      <c r="R134" s="194">
        <f>Q134*H134</f>
        <v>3.8911770239999997E-2</v>
      </c>
      <c r="S134" s="194">
        <v>0</v>
      </c>
      <c r="T134" s="195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6" t="s">
        <v>132</v>
      </c>
      <c r="AT134" s="196" t="s">
        <v>128</v>
      </c>
      <c r="AU134" s="196" t="s">
        <v>85</v>
      </c>
      <c r="AY134" s="14" t="s">
        <v>126</v>
      </c>
      <c r="BE134" s="197">
        <f>IF(N134="základní",J134,0)</f>
        <v>0</v>
      </c>
      <c r="BF134" s="197">
        <f>IF(N134="snížená",J134,0)</f>
        <v>0</v>
      </c>
      <c r="BG134" s="197">
        <f>IF(N134="zákl. přenesená",J134,0)</f>
        <v>0</v>
      </c>
      <c r="BH134" s="197">
        <f>IF(N134="sníž. přenesená",J134,0)</f>
        <v>0</v>
      </c>
      <c r="BI134" s="197">
        <f>IF(N134="nulová",J134,0)</f>
        <v>0</v>
      </c>
      <c r="BJ134" s="14" t="s">
        <v>83</v>
      </c>
      <c r="BK134" s="197">
        <f>ROUND(I134*H134,2)</f>
        <v>0</v>
      </c>
      <c r="BL134" s="14" t="s">
        <v>132</v>
      </c>
      <c r="BM134" s="196" t="s">
        <v>218</v>
      </c>
    </row>
    <row r="135" spans="1:65" s="2" customFormat="1" ht="24.2" customHeight="1">
      <c r="A135" s="31"/>
      <c r="B135" s="32"/>
      <c r="C135" s="184" t="s">
        <v>132</v>
      </c>
      <c r="D135" s="184" t="s">
        <v>128</v>
      </c>
      <c r="E135" s="185" t="s">
        <v>144</v>
      </c>
      <c r="F135" s="186" t="s">
        <v>145</v>
      </c>
      <c r="G135" s="187" t="s">
        <v>138</v>
      </c>
      <c r="H135" s="188">
        <v>24.152000000000001</v>
      </c>
      <c r="I135" s="189"/>
      <c r="J135" s="190">
        <f>ROUND(I135*H135,2)</f>
        <v>0</v>
      </c>
      <c r="K135" s="191"/>
      <c r="L135" s="36"/>
      <c r="M135" s="192" t="s">
        <v>1</v>
      </c>
      <c r="N135" s="193" t="s">
        <v>40</v>
      </c>
      <c r="O135" s="68"/>
      <c r="P135" s="194">
        <f>O135*H135</f>
        <v>0</v>
      </c>
      <c r="Q135" s="194">
        <v>0</v>
      </c>
      <c r="R135" s="194">
        <f>Q135*H135</f>
        <v>0</v>
      </c>
      <c r="S135" s="194">
        <v>0</v>
      </c>
      <c r="T135" s="195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6" t="s">
        <v>132</v>
      </c>
      <c r="AT135" s="196" t="s">
        <v>128</v>
      </c>
      <c r="AU135" s="196" t="s">
        <v>85</v>
      </c>
      <c r="AY135" s="14" t="s">
        <v>126</v>
      </c>
      <c r="BE135" s="197">
        <f>IF(N135="základní",J135,0)</f>
        <v>0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14" t="s">
        <v>83</v>
      </c>
      <c r="BK135" s="197">
        <f>ROUND(I135*H135,2)</f>
        <v>0</v>
      </c>
      <c r="BL135" s="14" t="s">
        <v>132</v>
      </c>
      <c r="BM135" s="196" t="s">
        <v>219</v>
      </c>
    </row>
    <row r="136" spans="1:65" s="12" customFormat="1" ht="22.9" customHeight="1">
      <c r="B136" s="168"/>
      <c r="C136" s="169"/>
      <c r="D136" s="170" t="s">
        <v>74</v>
      </c>
      <c r="E136" s="182" t="s">
        <v>147</v>
      </c>
      <c r="F136" s="182" t="s">
        <v>148</v>
      </c>
      <c r="G136" s="169"/>
      <c r="H136" s="169"/>
      <c r="I136" s="172"/>
      <c r="J136" s="183">
        <f>BK136</f>
        <v>0</v>
      </c>
      <c r="K136" s="169"/>
      <c r="L136" s="174"/>
      <c r="M136" s="175"/>
      <c r="N136" s="176"/>
      <c r="O136" s="176"/>
      <c r="P136" s="177">
        <f>SUM(P137:P138)</f>
        <v>0</v>
      </c>
      <c r="Q136" s="176"/>
      <c r="R136" s="177">
        <f>SUM(R137:R138)</f>
        <v>0.2359355570934</v>
      </c>
      <c r="S136" s="176"/>
      <c r="T136" s="178">
        <f>SUM(T137:T138)</f>
        <v>0</v>
      </c>
      <c r="AR136" s="179" t="s">
        <v>83</v>
      </c>
      <c r="AT136" s="180" t="s">
        <v>74</v>
      </c>
      <c r="AU136" s="180" t="s">
        <v>83</v>
      </c>
      <c r="AY136" s="179" t="s">
        <v>126</v>
      </c>
      <c r="BK136" s="181">
        <f>SUM(BK137:BK138)</f>
        <v>0</v>
      </c>
    </row>
    <row r="137" spans="1:65" s="2" customFormat="1" ht="14.45" customHeight="1">
      <c r="A137" s="31"/>
      <c r="B137" s="32"/>
      <c r="C137" s="184" t="s">
        <v>149</v>
      </c>
      <c r="D137" s="184" t="s">
        <v>128</v>
      </c>
      <c r="E137" s="185" t="s">
        <v>150</v>
      </c>
      <c r="F137" s="186" t="s">
        <v>151</v>
      </c>
      <c r="G137" s="187" t="s">
        <v>152</v>
      </c>
      <c r="H137" s="188">
        <v>0.222</v>
      </c>
      <c r="I137" s="189"/>
      <c r="J137" s="190">
        <f>ROUND(I137*H137,2)</f>
        <v>0</v>
      </c>
      <c r="K137" s="191"/>
      <c r="L137" s="36"/>
      <c r="M137" s="192" t="s">
        <v>1</v>
      </c>
      <c r="N137" s="193" t="s">
        <v>40</v>
      </c>
      <c r="O137" s="68"/>
      <c r="P137" s="194">
        <f>O137*H137</f>
        <v>0</v>
      </c>
      <c r="Q137" s="194">
        <v>1.0627727796999999</v>
      </c>
      <c r="R137" s="194">
        <f>Q137*H137</f>
        <v>0.2359355570934</v>
      </c>
      <c r="S137" s="194">
        <v>0</v>
      </c>
      <c r="T137" s="195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6" t="s">
        <v>132</v>
      </c>
      <c r="AT137" s="196" t="s">
        <v>128</v>
      </c>
      <c r="AU137" s="196" t="s">
        <v>85</v>
      </c>
      <c r="AY137" s="14" t="s">
        <v>126</v>
      </c>
      <c r="BE137" s="197">
        <f>IF(N137="základní",J137,0)</f>
        <v>0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4" t="s">
        <v>83</v>
      </c>
      <c r="BK137" s="197">
        <f>ROUND(I137*H137,2)</f>
        <v>0</v>
      </c>
      <c r="BL137" s="14" t="s">
        <v>132</v>
      </c>
      <c r="BM137" s="196" t="s">
        <v>220</v>
      </c>
    </row>
    <row r="138" spans="1:65" s="2" customFormat="1" ht="14.45" customHeight="1">
      <c r="A138" s="31"/>
      <c r="B138" s="32"/>
      <c r="C138" s="184" t="s">
        <v>147</v>
      </c>
      <c r="D138" s="184" t="s">
        <v>128</v>
      </c>
      <c r="E138" s="185" t="s">
        <v>154</v>
      </c>
      <c r="F138" s="186" t="s">
        <v>155</v>
      </c>
      <c r="G138" s="187" t="s">
        <v>156</v>
      </c>
      <c r="H138" s="188">
        <v>89.2</v>
      </c>
      <c r="I138" s="189"/>
      <c r="J138" s="190">
        <f>ROUND(I138*H138,2)</f>
        <v>0</v>
      </c>
      <c r="K138" s="191"/>
      <c r="L138" s="36"/>
      <c r="M138" s="192" t="s">
        <v>1</v>
      </c>
      <c r="N138" s="193" t="s">
        <v>40</v>
      </c>
      <c r="O138" s="68"/>
      <c r="P138" s="194">
        <f>O138*H138</f>
        <v>0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6" t="s">
        <v>132</v>
      </c>
      <c r="AT138" s="196" t="s">
        <v>128</v>
      </c>
      <c r="AU138" s="196" t="s">
        <v>85</v>
      </c>
      <c r="AY138" s="14" t="s">
        <v>126</v>
      </c>
      <c r="BE138" s="197">
        <f>IF(N138="základní",J138,0)</f>
        <v>0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4" t="s">
        <v>83</v>
      </c>
      <c r="BK138" s="197">
        <f>ROUND(I138*H138,2)</f>
        <v>0</v>
      </c>
      <c r="BL138" s="14" t="s">
        <v>132</v>
      </c>
      <c r="BM138" s="196" t="s">
        <v>221</v>
      </c>
    </row>
    <row r="139" spans="1:65" s="12" customFormat="1" ht="22.9" customHeight="1">
      <c r="B139" s="168"/>
      <c r="C139" s="169"/>
      <c r="D139" s="170" t="s">
        <v>74</v>
      </c>
      <c r="E139" s="182" t="s">
        <v>158</v>
      </c>
      <c r="F139" s="182" t="s">
        <v>159</v>
      </c>
      <c r="G139" s="169"/>
      <c r="H139" s="169"/>
      <c r="I139" s="172"/>
      <c r="J139" s="183">
        <f>BK139</f>
        <v>0</v>
      </c>
      <c r="K139" s="169"/>
      <c r="L139" s="174"/>
      <c r="M139" s="175"/>
      <c r="N139" s="176"/>
      <c r="O139" s="176"/>
      <c r="P139" s="177">
        <f>SUM(P140:P141)</f>
        <v>0</v>
      </c>
      <c r="Q139" s="176"/>
      <c r="R139" s="177">
        <f>SUM(R140:R141)</f>
        <v>7.4027520000000003E-3</v>
      </c>
      <c r="S139" s="176"/>
      <c r="T139" s="178">
        <f>SUM(T140:T141)</f>
        <v>11.183999999999999</v>
      </c>
      <c r="AR139" s="179" t="s">
        <v>83</v>
      </c>
      <c r="AT139" s="180" t="s">
        <v>74</v>
      </c>
      <c r="AU139" s="180" t="s">
        <v>83</v>
      </c>
      <c r="AY139" s="179" t="s">
        <v>126</v>
      </c>
      <c r="BK139" s="181">
        <f>SUM(BK140:BK141)</f>
        <v>0</v>
      </c>
    </row>
    <row r="140" spans="1:65" s="2" customFormat="1" ht="14.45" customHeight="1">
      <c r="A140" s="31"/>
      <c r="B140" s="32"/>
      <c r="C140" s="184" t="s">
        <v>160</v>
      </c>
      <c r="D140" s="184" t="s">
        <v>128</v>
      </c>
      <c r="E140" s="185" t="s">
        <v>161</v>
      </c>
      <c r="F140" s="186" t="s">
        <v>162</v>
      </c>
      <c r="G140" s="187" t="s">
        <v>156</v>
      </c>
      <c r="H140" s="188">
        <v>95.2</v>
      </c>
      <c r="I140" s="189"/>
      <c r="J140" s="190">
        <f>ROUND(I140*H140,2)</f>
        <v>0</v>
      </c>
      <c r="K140" s="191"/>
      <c r="L140" s="36"/>
      <c r="M140" s="192" t="s">
        <v>1</v>
      </c>
      <c r="N140" s="193" t="s">
        <v>40</v>
      </c>
      <c r="O140" s="68"/>
      <c r="P140" s="194">
        <f>O140*H140</f>
        <v>0</v>
      </c>
      <c r="Q140" s="194">
        <v>7.7760000000000001E-5</v>
      </c>
      <c r="R140" s="194">
        <f>Q140*H140</f>
        <v>7.4027520000000003E-3</v>
      </c>
      <c r="S140" s="194">
        <v>0</v>
      </c>
      <c r="T140" s="195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6" t="s">
        <v>132</v>
      </c>
      <c r="AT140" s="196" t="s">
        <v>128</v>
      </c>
      <c r="AU140" s="196" t="s">
        <v>85</v>
      </c>
      <c r="AY140" s="14" t="s">
        <v>126</v>
      </c>
      <c r="BE140" s="197">
        <f>IF(N140="základní",J140,0)</f>
        <v>0</v>
      </c>
      <c r="BF140" s="197">
        <f>IF(N140="snížená",J140,0)</f>
        <v>0</v>
      </c>
      <c r="BG140" s="197">
        <f>IF(N140="zákl. přenesená",J140,0)</f>
        <v>0</v>
      </c>
      <c r="BH140" s="197">
        <f>IF(N140="sníž. přenesená",J140,0)</f>
        <v>0</v>
      </c>
      <c r="BI140" s="197">
        <f>IF(N140="nulová",J140,0)</f>
        <v>0</v>
      </c>
      <c r="BJ140" s="14" t="s">
        <v>83</v>
      </c>
      <c r="BK140" s="197">
        <f>ROUND(I140*H140,2)</f>
        <v>0</v>
      </c>
      <c r="BL140" s="14" t="s">
        <v>132</v>
      </c>
      <c r="BM140" s="196" t="s">
        <v>222</v>
      </c>
    </row>
    <row r="141" spans="1:65" s="2" customFormat="1" ht="14.45" customHeight="1">
      <c r="A141" s="31"/>
      <c r="B141" s="32"/>
      <c r="C141" s="184" t="s">
        <v>164</v>
      </c>
      <c r="D141" s="184" t="s">
        <v>128</v>
      </c>
      <c r="E141" s="185" t="s">
        <v>165</v>
      </c>
      <c r="F141" s="186" t="s">
        <v>166</v>
      </c>
      <c r="G141" s="187" t="s">
        <v>131</v>
      </c>
      <c r="H141" s="188">
        <v>5.5919999999999996</v>
      </c>
      <c r="I141" s="189"/>
      <c r="J141" s="190">
        <f>ROUND(I141*H141,2)</f>
        <v>0</v>
      </c>
      <c r="K141" s="191"/>
      <c r="L141" s="36"/>
      <c r="M141" s="192" t="s">
        <v>1</v>
      </c>
      <c r="N141" s="193" t="s">
        <v>40</v>
      </c>
      <c r="O141" s="68"/>
      <c r="P141" s="194">
        <f>O141*H141</f>
        <v>0</v>
      </c>
      <c r="Q141" s="194">
        <v>0</v>
      </c>
      <c r="R141" s="194">
        <f>Q141*H141</f>
        <v>0</v>
      </c>
      <c r="S141" s="194">
        <v>2</v>
      </c>
      <c r="T141" s="195">
        <f>S141*H141</f>
        <v>11.183999999999999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6" t="s">
        <v>132</v>
      </c>
      <c r="AT141" s="196" t="s">
        <v>128</v>
      </c>
      <c r="AU141" s="196" t="s">
        <v>85</v>
      </c>
      <c r="AY141" s="14" t="s">
        <v>126</v>
      </c>
      <c r="BE141" s="197">
        <f>IF(N141="základní",J141,0)</f>
        <v>0</v>
      </c>
      <c r="BF141" s="197">
        <f>IF(N141="snížená",J141,0)</f>
        <v>0</v>
      </c>
      <c r="BG141" s="197">
        <f>IF(N141="zákl. přenesená",J141,0)</f>
        <v>0</v>
      </c>
      <c r="BH141" s="197">
        <f>IF(N141="sníž. přenesená",J141,0)</f>
        <v>0</v>
      </c>
      <c r="BI141" s="197">
        <f>IF(N141="nulová",J141,0)</f>
        <v>0</v>
      </c>
      <c r="BJ141" s="14" t="s">
        <v>83</v>
      </c>
      <c r="BK141" s="197">
        <f>ROUND(I141*H141,2)</f>
        <v>0</v>
      </c>
      <c r="BL141" s="14" t="s">
        <v>132</v>
      </c>
      <c r="BM141" s="196" t="s">
        <v>223</v>
      </c>
    </row>
    <row r="142" spans="1:65" s="12" customFormat="1" ht="22.9" customHeight="1">
      <c r="B142" s="168"/>
      <c r="C142" s="169"/>
      <c r="D142" s="170" t="s">
        <v>74</v>
      </c>
      <c r="E142" s="182" t="s">
        <v>168</v>
      </c>
      <c r="F142" s="182" t="s">
        <v>169</v>
      </c>
      <c r="G142" s="169"/>
      <c r="H142" s="169"/>
      <c r="I142" s="172"/>
      <c r="J142" s="183">
        <f>BK142</f>
        <v>0</v>
      </c>
      <c r="K142" s="169"/>
      <c r="L142" s="174"/>
      <c r="M142" s="175"/>
      <c r="N142" s="176"/>
      <c r="O142" s="176"/>
      <c r="P142" s="177">
        <f>SUM(P143:P146)</f>
        <v>0</v>
      </c>
      <c r="Q142" s="176"/>
      <c r="R142" s="177">
        <f>SUM(R143:R146)</f>
        <v>0</v>
      </c>
      <c r="S142" s="176"/>
      <c r="T142" s="178">
        <f>SUM(T143:T146)</f>
        <v>0</v>
      </c>
      <c r="AR142" s="179" t="s">
        <v>83</v>
      </c>
      <c r="AT142" s="180" t="s">
        <v>74</v>
      </c>
      <c r="AU142" s="180" t="s">
        <v>83</v>
      </c>
      <c r="AY142" s="179" t="s">
        <v>126</v>
      </c>
      <c r="BK142" s="181">
        <f>SUM(BK143:BK146)</f>
        <v>0</v>
      </c>
    </row>
    <row r="143" spans="1:65" s="2" customFormat="1" ht="24.2" customHeight="1">
      <c r="A143" s="31"/>
      <c r="B143" s="32"/>
      <c r="C143" s="184" t="s">
        <v>158</v>
      </c>
      <c r="D143" s="184" t="s">
        <v>128</v>
      </c>
      <c r="E143" s="185" t="s">
        <v>170</v>
      </c>
      <c r="F143" s="186" t="s">
        <v>171</v>
      </c>
      <c r="G143" s="187" t="s">
        <v>152</v>
      </c>
      <c r="H143" s="188">
        <v>11.29</v>
      </c>
      <c r="I143" s="189"/>
      <c r="J143" s="190">
        <f>ROUND(I143*H143,2)</f>
        <v>0</v>
      </c>
      <c r="K143" s="191"/>
      <c r="L143" s="36"/>
      <c r="M143" s="192" t="s">
        <v>1</v>
      </c>
      <c r="N143" s="193" t="s">
        <v>40</v>
      </c>
      <c r="O143" s="68"/>
      <c r="P143" s="194">
        <f>O143*H143</f>
        <v>0</v>
      </c>
      <c r="Q143" s="194">
        <v>0</v>
      </c>
      <c r="R143" s="194">
        <f>Q143*H143</f>
        <v>0</v>
      </c>
      <c r="S143" s="194">
        <v>0</v>
      </c>
      <c r="T143" s="195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6" t="s">
        <v>132</v>
      </c>
      <c r="AT143" s="196" t="s">
        <v>128</v>
      </c>
      <c r="AU143" s="196" t="s">
        <v>85</v>
      </c>
      <c r="AY143" s="14" t="s">
        <v>126</v>
      </c>
      <c r="BE143" s="197">
        <f>IF(N143="základní",J143,0)</f>
        <v>0</v>
      </c>
      <c r="BF143" s="197">
        <f>IF(N143="snížená",J143,0)</f>
        <v>0</v>
      </c>
      <c r="BG143" s="197">
        <f>IF(N143="zákl. přenesená",J143,0)</f>
        <v>0</v>
      </c>
      <c r="BH143" s="197">
        <f>IF(N143="sníž. přenesená",J143,0)</f>
        <v>0</v>
      </c>
      <c r="BI143" s="197">
        <f>IF(N143="nulová",J143,0)</f>
        <v>0</v>
      </c>
      <c r="BJ143" s="14" t="s">
        <v>83</v>
      </c>
      <c r="BK143" s="197">
        <f>ROUND(I143*H143,2)</f>
        <v>0</v>
      </c>
      <c r="BL143" s="14" t="s">
        <v>132</v>
      </c>
      <c r="BM143" s="196" t="s">
        <v>224</v>
      </c>
    </row>
    <row r="144" spans="1:65" s="2" customFormat="1" ht="24.2" customHeight="1">
      <c r="A144" s="31"/>
      <c r="B144" s="32"/>
      <c r="C144" s="184" t="s">
        <v>173</v>
      </c>
      <c r="D144" s="184" t="s">
        <v>128</v>
      </c>
      <c r="E144" s="185" t="s">
        <v>174</v>
      </c>
      <c r="F144" s="186" t="s">
        <v>175</v>
      </c>
      <c r="G144" s="187" t="s">
        <v>152</v>
      </c>
      <c r="H144" s="188">
        <v>11.29</v>
      </c>
      <c r="I144" s="189"/>
      <c r="J144" s="190">
        <f>ROUND(I144*H144,2)</f>
        <v>0</v>
      </c>
      <c r="K144" s="191"/>
      <c r="L144" s="36"/>
      <c r="M144" s="192" t="s">
        <v>1</v>
      </c>
      <c r="N144" s="193" t="s">
        <v>40</v>
      </c>
      <c r="O144" s="68"/>
      <c r="P144" s="194">
        <f>O144*H144</f>
        <v>0</v>
      </c>
      <c r="Q144" s="194">
        <v>0</v>
      </c>
      <c r="R144" s="194">
        <f>Q144*H144</f>
        <v>0</v>
      </c>
      <c r="S144" s="194">
        <v>0</v>
      </c>
      <c r="T144" s="195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6" t="s">
        <v>132</v>
      </c>
      <c r="AT144" s="196" t="s">
        <v>128</v>
      </c>
      <c r="AU144" s="196" t="s">
        <v>85</v>
      </c>
      <c r="AY144" s="14" t="s">
        <v>126</v>
      </c>
      <c r="BE144" s="197">
        <f>IF(N144="základní",J144,0)</f>
        <v>0</v>
      </c>
      <c r="BF144" s="197">
        <f>IF(N144="snížená",J144,0)</f>
        <v>0</v>
      </c>
      <c r="BG144" s="197">
        <f>IF(N144="zákl. přenesená",J144,0)</f>
        <v>0</v>
      </c>
      <c r="BH144" s="197">
        <f>IF(N144="sníž. přenesená",J144,0)</f>
        <v>0</v>
      </c>
      <c r="BI144" s="197">
        <f>IF(N144="nulová",J144,0)</f>
        <v>0</v>
      </c>
      <c r="BJ144" s="14" t="s">
        <v>83</v>
      </c>
      <c r="BK144" s="197">
        <f>ROUND(I144*H144,2)</f>
        <v>0</v>
      </c>
      <c r="BL144" s="14" t="s">
        <v>132</v>
      </c>
      <c r="BM144" s="196" t="s">
        <v>225</v>
      </c>
    </row>
    <row r="145" spans="1:65" s="2" customFormat="1" ht="24.2" customHeight="1">
      <c r="A145" s="31"/>
      <c r="B145" s="32"/>
      <c r="C145" s="184" t="s">
        <v>177</v>
      </c>
      <c r="D145" s="184" t="s">
        <v>128</v>
      </c>
      <c r="E145" s="185" t="s">
        <v>178</v>
      </c>
      <c r="F145" s="186" t="s">
        <v>179</v>
      </c>
      <c r="G145" s="187" t="s">
        <v>152</v>
      </c>
      <c r="H145" s="188">
        <v>101.61</v>
      </c>
      <c r="I145" s="189"/>
      <c r="J145" s="190">
        <f>ROUND(I145*H145,2)</f>
        <v>0</v>
      </c>
      <c r="K145" s="191"/>
      <c r="L145" s="36"/>
      <c r="M145" s="192" t="s">
        <v>1</v>
      </c>
      <c r="N145" s="193" t="s">
        <v>40</v>
      </c>
      <c r="O145" s="68"/>
      <c r="P145" s="194">
        <f>O145*H145</f>
        <v>0</v>
      </c>
      <c r="Q145" s="194">
        <v>0</v>
      </c>
      <c r="R145" s="194">
        <f>Q145*H145</f>
        <v>0</v>
      </c>
      <c r="S145" s="194">
        <v>0</v>
      </c>
      <c r="T145" s="195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6" t="s">
        <v>132</v>
      </c>
      <c r="AT145" s="196" t="s">
        <v>128</v>
      </c>
      <c r="AU145" s="196" t="s">
        <v>85</v>
      </c>
      <c r="AY145" s="14" t="s">
        <v>126</v>
      </c>
      <c r="BE145" s="197">
        <f>IF(N145="základní",J145,0)</f>
        <v>0</v>
      </c>
      <c r="BF145" s="197">
        <f>IF(N145="snížená",J145,0)</f>
        <v>0</v>
      </c>
      <c r="BG145" s="197">
        <f>IF(N145="zákl. přenesená",J145,0)</f>
        <v>0</v>
      </c>
      <c r="BH145" s="197">
        <f>IF(N145="sníž. přenesená",J145,0)</f>
        <v>0</v>
      </c>
      <c r="BI145" s="197">
        <f>IF(N145="nulová",J145,0)</f>
        <v>0</v>
      </c>
      <c r="BJ145" s="14" t="s">
        <v>83</v>
      </c>
      <c r="BK145" s="197">
        <f>ROUND(I145*H145,2)</f>
        <v>0</v>
      </c>
      <c r="BL145" s="14" t="s">
        <v>132</v>
      </c>
      <c r="BM145" s="196" t="s">
        <v>226</v>
      </c>
    </row>
    <row r="146" spans="1:65" s="2" customFormat="1" ht="24.2" customHeight="1">
      <c r="A146" s="31"/>
      <c r="B146" s="32"/>
      <c r="C146" s="184" t="s">
        <v>181</v>
      </c>
      <c r="D146" s="184" t="s">
        <v>128</v>
      </c>
      <c r="E146" s="185" t="s">
        <v>182</v>
      </c>
      <c r="F146" s="186" t="s">
        <v>183</v>
      </c>
      <c r="G146" s="187" t="s">
        <v>152</v>
      </c>
      <c r="H146" s="188">
        <v>12.598000000000001</v>
      </c>
      <c r="I146" s="189"/>
      <c r="J146" s="190">
        <f>ROUND(I146*H146,2)</f>
        <v>0</v>
      </c>
      <c r="K146" s="191"/>
      <c r="L146" s="36"/>
      <c r="M146" s="192" t="s">
        <v>1</v>
      </c>
      <c r="N146" s="193" t="s">
        <v>40</v>
      </c>
      <c r="O146" s="68"/>
      <c r="P146" s="194">
        <f>O146*H146</f>
        <v>0</v>
      </c>
      <c r="Q146" s="194">
        <v>0</v>
      </c>
      <c r="R146" s="194">
        <f>Q146*H146</f>
        <v>0</v>
      </c>
      <c r="S146" s="194">
        <v>0</v>
      </c>
      <c r="T146" s="195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6" t="s">
        <v>132</v>
      </c>
      <c r="AT146" s="196" t="s">
        <v>128</v>
      </c>
      <c r="AU146" s="196" t="s">
        <v>85</v>
      </c>
      <c r="AY146" s="14" t="s">
        <v>126</v>
      </c>
      <c r="BE146" s="197">
        <f>IF(N146="základní",J146,0)</f>
        <v>0</v>
      </c>
      <c r="BF146" s="197">
        <f>IF(N146="snížená",J146,0)</f>
        <v>0</v>
      </c>
      <c r="BG146" s="197">
        <f>IF(N146="zákl. přenesená",J146,0)</f>
        <v>0</v>
      </c>
      <c r="BH146" s="197">
        <f>IF(N146="sníž. přenesená",J146,0)</f>
        <v>0</v>
      </c>
      <c r="BI146" s="197">
        <f>IF(N146="nulová",J146,0)</f>
        <v>0</v>
      </c>
      <c r="BJ146" s="14" t="s">
        <v>83</v>
      </c>
      <c r="BK146" s="197">
        <f>ROUND(I146*H146,2)</f>
        <v>0</v>
      </c>
      <c r="BL146" s="14" t="s">
        <v>132</v>
      </c>
      <c r="BM146" s="196" t="s">
        <v>227</v>
      </c>
    </row>
    <row r="147" spans="1:65" s="12" customFormat="1" ht="22.9" customHeight="1">
      <c r="B147" s="168"/>
      <c r="C147" s="169"/>
      <c r="D147" s="170" t="s">
        <v>74</v>
      </c>
      <c r="E147" s="182" t="s">
        <v>185</v>
      </c>
      <c r="F147" s="182" t="s">
        <v>186</v>
      </c>
      <c r="G147" s="169"/>
      <c r="H147" s="169"/>
      <c r="I147" s="172"/>
      <c r="J147" s="183">
        <f>BK147</f>
        <v>0</v>
      </c>
      <c r="K147" s="169"/>
      <c r="L147" s="174"/>
      <c r="M147" s="175"/>
      <c r="N147" s="176"/>
      <c r="O147" s="176"/>
      <c r="P147" s="177">
        <f>P148</f>
        <v>0</v>
      </c>
      <c r="Q147" s="176"/>
      <c r="R147" s="177">
        <f>R148</f>
        <v>0</v>
      </c>
      <c r="S147" s="176"/>
      <c r="T147" s="178">
        <f>T148</f>
        <v>0</v>
      </c>
      <c r="AR147" s="179" t="s">
        <v>83</v>
      </c>
      <c r="AT147" s="180" t="s">
        <v>74</v>
      </c>
      <c r="AU147" s="180" t="s">
        <v>83</v>
      </c>
      <c r="AY147" s="179" t="s">
        <v>126</v>
      </c>
      <c r="BK147" s="181">
        <f>BK148</f>
        <v>0</v>
      </c>
    </row>
    <row r="148" spans="1:65" s="2" customFormat="1" ht="14.45" customHeight="1">
      <c r="A148" s="31"/>
      <c r="B148" s="32"/>
      <c r="C148" s="184" t="s">
        <v>187</v>
      </c>
      <c r="D148" s="184" t="s">
        <v>128</v>
      </c>
      <c r="E148" s="185" t="s">
        <v>188</v>
      </c>
      <c r="F148" s="186" t="s">
        <v>189</v>
      </c>
      <c r="G148" s="187" t="s">
        <v>152</v>
      </c>
      <c r="H148" s="188">
        <v>12.598000000000001</v>
      </c>
      <c r="I148" s="189"/>
      <c r="J148" s="190">
        <f>ROUND(I148*H148,2)</f>
        <v>0</v>
      </c>
      <c r="K148" s="191"/>
      <c r="L148" s="36"/>
      <c r="M148" s="192" t="s">
        <v>1</v>
      </c>
      <c r="N148" s="193" t="s">
        <v>40</v>
      </c>
      <c r="O148" s="68"/>
      <c r="P148" s="194">
        <f>O148*H148</f>
        <v>0</v>
      </c>
      <c r="Q148" s="194">
        <v>0</v>
      </c>
      <c r="R148" s="194">
        <f>Q148*H148</f>
        <v>0</v>
      </c>
      <c r="S148" s="194">
        <v>0</v>
      </c>
      <c r="T148" s="195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6" t="s">
        <v>132</v>
      </c>
      <c r="AT148" s="196" t="s">
        <v>128</v>
      </c>
      <c r="AU148" s="196" t="s">
        <v>85</v>
      </c>
      <c r="AY148" s="14" t="s">
        <v>126</v>
      </c>
      <c r="BE148" s="197">
        <f>IF(N148="základní",J148,0)</f>
        <v>0</v>
      </c>
      <c r="BF148" s="197">
        <f>IF(N148="snížená",J148,0)</f>
        <v>0</v>
      </c>
      <c r="BG148" s="197">
        <f>IF(N148="zákl. přenesená",J148,0)</f>
        <v>0</v>
      </c>
      <c r="BH148" s="197">
        <f>IF(N148="sníž. přenesená",J148,0)</f>
        <v>0</v>
      </c>
      <c r="BI148" s="197">
        <f>IF(N148="nulová",J148,0)</f>
        <v>0</v>
      </c>
      <c r="BJ148" s="14" t="s">
        <v>83</v>
      </c>
      <c r="BK148" s="197">
        <f>ROUND(I148*H148,2)</f>
        <v>0</v>
      </c>
      <c r="BL148" s="14" t="s">
        <v>132</v>
      </c>
      <c r="BM148" s="196" t="s">
        <v>228</v>
      </c>
    </row>
    <row r="149" spans="1:65" s="12" customFormat="1" ht="25.9" customHeight="1">
      <c r="B149" s="168"/>
      <c r="C149" s="169"/>
      <c r="D149" s="170" t="s">
        <v>74</v>
      </c>
      <c r="E149" s="171" t="s">
        <v>191</v>
      </c>
      <c r="F149" s="171" t="s">
        <v>192</v>
      </c>
      <c r="G149" s="169"/>
      <c r="H149" s="169"/>
      <c r="I149" s="172"/>
      <c r="J149" s="173">
        <f>BK149</f>
        <v>0</v>
      </c>
      <c r="K149" s="169"/>
      <c r="L149" s="174"/>
      <c r="M149" s="175"/>
      <c r="N149" s="176"/>
      <c r="O149" s="176"/>
      <c r="P149" s="177">
        <f>P150</f>
        <v>0</v>
      </c>
      <c r="Q149" s="176"/>
      <c r="R149" s="177">
        <f>R150</f>
        <v>0</v>
      </c>
      <c r="S149" s="176"/>
      <c r="T149" s="178">
        <f>T150</f>
        <v>0</v>
      </c>
      <c r="AR149" s="179" t="s">
        <v>85</v>
      </c>
      <c r="AT149" s="180" t="s">
        <v>74</v>
      </c>
      <c r="AU149" s="180" t="s">
        <v>75</v>
      </c>
      <c r="AY149" s="179" t="s">
        <v>126</v>
      </c>
      <c r="BK149" s="181">
        <f>BK150</f>
        <v>0</v>
      </c>
    </row>
    <row r="150" spans="1:65" s="12" customFormat="1" ht="22.9" customHeight="1">
      <c r="B150" s="168"/>
      <c r="C150" s="169"/>
      <c r="D150" s="170" t="s">
        <v>74</v>
      </c>
      <c r="E150" s="182" t="s">
        <v>193</v>
      </c>
      <c r="F150" s="182" t="s">
        <v>194</v>
      </c>
      <c r="G150" s="169"/>
      <c r="H150" s="169"/>
      <c r="I150" s="172"/>
      <c r="J150" s="183">
        <f>BK150</f>
        <v>0</v>
      </c>
      <c r="K150" s="169"/>
      <c r="L150" s="174"/>
      <c r="M150" s="175"/>
      <c r="N150" s="176"/>
      <c r="O150" s="176"/>
      <c r="P150" s="177">
        <f>P151</f>
        <v>0</v>
      </c>
      <c r="Q150" s="176"/>
      <c r="R150" s="177">
        <f>R151</f>
        <v>0</v>
      </c>
      <c r="S150" s="176"/>
      <c r="T150" s="178">
        <f>T151</f>
        <v>0</v>
      </c>
      <c r="AR150" s="179" t="s">
        <v>85</v>
      </c>
      <c r="AT150" s="180" t="s">
        <v>74</v>
      </c>
      <c r="AU150" s="180" t="s">
        <v>83</v>
      </c>
      <c r="AY150" s="179" t="s">
        <v>126</v>
      </c>
      <c r="BK150" s="181">
        <f>BK151</f>
        <v>0</v>
      </c>
    </row>
    <row r="151" spans="1:65" s="2" customFormat="1" ht="14.45" customHeight="1">
      <c r="A151" s="31"/>
      <c r="B151" s="32"/>
      <c r="C151" s="184" t="s">
        <v>195</v>
      </c>
      <c r="D151" s="184" t="s">
        <v>128</v>
      </c>
      <c r="E151" s="185" t="s">
        <v>196</v>
      </c>
      <c r="F151" s="186" t="s">
        <v>197</v>
      </c>
      <c r="G151" s="187" t="s">
        <v>198</v>
      </c>
      <c r="H151" s="188">
        <v>1</v>
      </c>
      <c r="I151" s="189"/>
      <c r="J151" s="190">
        <f>ROUND(I151*H151,2)</f>
        <v>0</v>
      </c>
      <c r="K151" s="191"/>
      <c r="L151" s="36"/>
      <c r="M151" s="192" t="s">
        <v>1</v>
      </c>
      <c r="N151" s="193" t="s">
        <v>40</v>
      </c>
      <c r="O151" s="68"/>
      <c r="P151" s="194">
        <f>O151*H151</f>
        <v>0</v>
      </c>
      <c r="Q151" s="194">
        <v>0</v>
      </c>
      <c r="R151" s="194">
        <f>Q151*H151</f>
        <v>0</v>
      </c>
      <c r="S151" s="194">
        <v>0</v>
      </c>
      <c r="T151" s="195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6" t="s">
        <v>199</v>
      </c>
      <c r="AT151" s="196" t="s">
        <v>128</v>
      </c>
      <c r="AU151" s="196" t="s">
        <v>85</v>
      </c>
      <c r="AY151" s="14" t="s">
        <v>126</v>
      </c>
      <c r="BE151" s="197">
        <f>IF(N151="základní",J151,0)</f>
        <v>0</v>
      </c>
      <c r="BF151" s="197">
        <f>IF(N151="snížená",J151,0)</f>
        <v>0</v>
      </c>
      <c r="BG151" s="197">
        <f>IF(N151="zákl. přenesená",J151,0)</f>
        <v>0</v>
      </c>
      <c r="BH151" s="197">
        <f>IF(N151="sníž. přenesená",J151,0)</f>
        <v>0</v>
      </c>
      <c r="BI151" s="197">
        <f>IF(N151="nulová",J151,0)</f>
        <v>0</v>
      </c>
      <c r="BJ151" s="14" t="s">
        <v>83</v>
      </c>
      <c r="BK151" s="197">
        <f>ROUND(I151*H151,2)</f>
        <v>0</v>
      </c>
      <c r="BL151" s="14" t="s">
        <v>199</v>
      </c>
      <c r="BM151" s="196" t="s">
        <v>229</v>
      </c>
    </row>
    <row r="152" spans="1:65" s="12" customFormat="1" ht="25.9" customHeight="1">
      <c r="B152" s="168"/>
      <c r="C152" s="169"/>
      <c r="D152" s="170" t="s">
        <v>74</v>
      </c>
      <c r="E152" s="171" t="s">
        <v>201</v>
      </c>
      <c r="F152" s="171" t="s">
        <v>202</v>
      </c>
      <c r="G152" s="169"/>
      <c r="H152" s="169"/>
      <c r="I152" s="172"/>
      <c r="J152" s="173">
        <f>BK152</f>
        <v>0</v>
      </c>
      <c r="K152" s="169"/>
      <c r="L152" s="174"/>
      <c r="M152" s="175"/>
      <c r="N152" s="176"/>
      <c r="O152" s="176"/>
      <c r="P152" s="177">
        <f>SUM(P153:P155)</f>
        <v>0</v>
      </c>
      <c r="Q152" s="176"/>
      <c r="R152" s="177">
        <f>SUM(R153:R155)</f>
        <v>0.251328</v>
      </c>
      <c r="S152" s="176"/>
      <c r="T152" s="178">
        <f>SUM(T153:T155)</f>
        <v>0.10560000000000001</v>
      </c>
      <c r="AR152" s="179" t="s">
        <v>132</v>
      </c>
      <c r="AT152" s="180" t="s">
        <v>74</v>
      </c>
      <c r="AU152" s="180" t="s">
        <v>75</v>
      </c>
      <c r="AY152" s="179" t="s">
        <v>126</v>
      </c>
      <c r="BK152" s="181">
        <f>SUM(BK153:BK155)</f>
        <v>0</v>
      </c>
    </row>
    <row r="153" spans="1:65" s="2" customFormat="1" ht="14.45" customHeight="1">
      <c r="A153" s="31"/>
      <c r="B153" s="32"/>
      <c r="C153" s="198" t="s">
        <v>8</v>
      </c>
      <c r="D153" s="198" t="s">
        <v>203</v>
      </c>
      <c r="E153" s="199" t="s">
        <v>204</v>
      </c>
      <c r="F153" s="200" t="s">
        <v>205</v>
      </c>
      <c r="G153" s="201" t="s">
        <v>156</v>
      </c>
      <c r="H153" s="202">
        <v>66.88</v>
      </c>
      <c r="I153" s="203"/>
      <c r="J153" s="204">
        <f>ROUND(I153*H153,2)</f>
        <v>0</v>
      </c>
      <c r="K153" s="205"/>
      <c r="L153" s="206"/>
      <c r="M153" s="207" t="s">
        <v>1</v>
      </c>
      <c r="N153" s="208" t="s">
        <v>40</v>
      </c>
      <c r="O153" s="68"/>
      <c r="P153" s="194">
        <f>O153*H153</f>
        <v>0</v>
      </c>
      <c r="Q153" s="194">
        <v>3.5000000000000001E-3</v>
      </c>
      <c r="R153" s="194">
        <f>Q153*H153</f>
        <v>0.23407999999999998</v>
      </c>
      <c r="S153" s="194">
        <v>0</v>
      </c>
      <c r="T153" s="195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6" t="s">
        <v>164</v>
      </c>
      <c r="AT153" s="196" t="s">
        <v>203</v>
      </c>
      <c r="AU153" s="196" t="s">
        <v>83</v>
      </c>
      <c r="AY153" s="14" t="s">
        <v>126</v>
      </c>
      <c r="BE153" s="197">
        <f>IF(N153="základní",J153,0)</f>
        <v>0</v>
      </c>
      <c r="BF153" s="197">
        <f>IF(N153="snížená",J153,0)</f>
        <v>0</v>
      </c>
      <c r="BG153" s="197">
        <f>IF(N153="zákl. přenesená",J153,0)</f>
        <v>0</v>
      </c>
      <c r="BH153" s="197">
        <f>IF(N153="sníž. přenesená",J153,0)</f>
        <v>0</v>
      </c>
      <c r="BI153" s="197">
        <f>IF(N153="nulová",J153,0)</f>
        <v>0</v>
      </c>
      <c r="BJ153" s="14" t="s">
        <v>83</v>
      </c>
      <c r="BK153" s="197">
        <f>ROUND(I153*H153,2)</f>
        <v>0</v>
      </c>
      <c r="BL153" s="14" t="s">
        <v>132</v>
      </c>
      <c r="BM153" s="196" t="s">
        <v>230</v>
      </c>
    </row>
    <row r="154" spans="1:65" s="2" customFormat="1" ht="24.2" customHeight="1">
      <c r="A154" s="31"/>
      <c r="B154" s="32"/>
      <c r="C154" s="184" t="s">
        <v>199</v>
      </c>
      <c r="D154" s="184" t="s">
        <v>128</v>
      </c>
      <c r="E154" s="185" t="s">
        <v>207</v>
      </c>
      <c r="F154" s="186" t="s">
        <v>208</v>
      </c>
      <c r="G154" s="187" t="s">
        <v>209</v>
      </c>
      <c r="H154" s="188">
        <v>176</v>
      </c>
      <c r="I154" s="189"/>
      <c r="J154" s="190">
        <f>ROUND(I154*H154,2)</f>
        <v>0</v>
      </c>
      <c r="K154" s="191"/>
      <c r="L154" s="36"/>
      <c r="M154" s="192" t="s">
        <v>1</v>
      </c>
      <c r="N154" s="193" t="s">
        <v>40</v>
      </c>
      <c r="O154" s="68"/>
      <c r="P154" s="194">
        <f>O154*H154</f>
        <v>0</v>
      </c>
      <c r="Q154" s="194">
        <v>8.0000000000000007E-5</v>
      </c>
      <c r="R154" s="194">
        <f>Q154*H154</f>
        <v>1.4080000000000001E-2</v>
      </c>
      <c r="S154" s="194">
        <v>0</v>
      </c>
      <c r="T154" s="195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6" t="s">
        <v>132</v>
      </c>
      <c r="AT154" s="196" t="s">
        <v>128</v>
      </c>
      <c r="AU154" s="196" t="s">
        <v>83</v>
      </c>
      <c r="AY154" s="14" t="s">
        <v>126</v>
      </c>
      <c r="BE154" s="197">
        <f>IF(N154="základní",J154,0)</f>
        <v>0</v>
      </c>
      <c r="BF154" s="197">
        <f>IF(N154="snížená",J154,0)</f>
        <v>0</v>
      </c>
      <c r="BG154" s="197">
        <f>IF(N154="zákl. přenesená",J154,0)</f>
        <v>0</v>
      </c>
      <c r="BH154" s="197">
        <f>IF(N154="sníž. přenesená",J154,0)</f>
        <v>0</v>
      </c>
      <c r="BI154" s="197">
        <f>IF(N154="nulová",J154,0)</f>
        <v>0</v>
      </c>
      <c r="BJ154" s="14" t="s">
        <v>83</v>
      </c>
      <c r="BK154" s="197">
        <f>ROUND(I154*H154,2)</f>
        <v>0</v>
      </c>
      <c r="BL154" s="14" t="s">
        <v>132</v>
      </c>
      <c r="BM154" s="196" t="s">
        <v>231</v>
      </c>
    </row>
    <row r="155" spans="1:65" s="2" customFormat="1" ht="24.2" customHeight="1">
      <c r="A155" s="31"/>
      <c r="B155" s="32"/>
      <c r="C155" s="184" t="s">
        <v>211</v>
      </c>
      <c r="D155" s="184" t="s">
        <v>128</v>
      </c>
      <c r="E155" s="185" t="s">
        <v>212</v>
      </c>
      <c r="F155" s="186" t="s">
        <v>213</v>
      </c>
      <c r="G155" s="187" t="s">
        <v>156</v>
      </c>
      <c r="H155" s="188">
        <v>35.200000000000003</v>
      </c>
      <c r="I155" s="189"/>
      <c r="J155" s="190">
        <f>ROUND(I155*H155,2)</f>
        <v>0</v>
      </c>
      <c r="K155" s="191"/>
      <c r="L155" s="36"/>
      <c r="M155" s="209" t="s">
        <v>1</v>
      </c>
      <c r="N155" s="210" t="s">
        <v>40</v>
      </c>
      <c r="O155" s="211"/>
      <c r="P155" s="212">
        <f>O155*H155</f>
        <v>0</v>
      </c>
      <c r="Q155" s="212">
        <v>9.0000000000000006E-5</v>
      </c>
      <c r="R155" s="212">
        <f>Q155*H155</f>
        <v>3.1680000000000002E-3</v>
      </c>
      <c r="S155" s="212">
        <v>3.0000000000000001E-3</v>
      </c>
      <c r="T155" s="213">
        <f>S155*H155</f>
        <v>0.10560000000000001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6" t="s">
        <v>132</v>
      </c>
      <c r="AT155" s="196" t="s">
        <v>128</v>
      </c>
      <c r="AU155" s="196" t="s">
        <v>83</v>
      </c>
      <c r="AY155" s="14" t="s">
        <v>126</v>
      </c>
      <c r="BE155" s="197">
        <f>IF(N155="základní",J155,0)</f>
        <v>0</v>
      </c>
      <c r="BF155" s="197">
        <f>IF(N155="snížená",J155,0)</f>
        <v>0</v>
      </c>
      <c r="BG155" s="197">
        <f>IF(N155="zákl. přenesená",J155,0)</f>
        <v>0</v>
      </c>
      <c r="BH155" s="197">
        <f>IF(N155="sníž. přenesená",J155,0)</f>
        <v>0</v>
      </c>
      <c r="BI155" s="197">
        <f>IF(N155="nulová",J155,0)</f>
        <v>0</v>
      </c>
      <c r="BJ155" s="14" t="s">
        <v>83</v>
      </c>
      <c r="BK155" s="197">
        <f>ROUND(I155*H155,2)</f>
        <v>0</v>
      </c>
      <c r="BL155" s="14" t="s">
        <v>132</v>
      </c>
      <c r="BM155" s="196" t="s">
        <v>232</v>
      </c>
    </row>
    <row r="156" spans="1:65" s="2" customFormat="1" ht="6.95" customHeight="1">
      <c r="A156" s="31"/>
      <c r="B156" s="51"/>
      <c r="C156" s="52"/>
      <c r="D156" s="52"/>
      <c r="E156" s="52"/>
      <c r="F156" s="52"/>
      <c r="G156" s="52"/>
      <c r="H156" s="52"/>
      <c r="I156" s="52"/>
      <c r="J156" s="52"/>
      <c r="K156" s="52"/>
      <c r="L156" s="36"/>
      <c r="M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</row>
  </sheetData>
  <sheetProtection algorithmName="SHA-512" hashValue="F4HtSAjs/vwPUOXbOwyUHWjyL/C9XDin9IM1Q3lS5MN+G2ltyE5y10EGpM4Z6MQgRQvRdyZyOT8tafTrIWalfQ==" saltValue="Bypk93wlgmHoofMH3QlTUwWkAVMZMfwO/0WED3GjVjyxMCAumE6eHkkWdLeNV4HFAWe5oY1Ou1aaFGBAgP0phA==" spinCount="100000" sheet="1" objects="1" scenarios="1" formatColumns="0" formatRows="0" autoFilter="0"/>
  <autoFilter ref="C126:K155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AT2" s="14" t="s">
        <v>91</v>
      </c>
    </row>
    <row r="3" spans="1:46" s="1" customFormat="1" ht="6.95" hidden="1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85</v>
      </c>
    </row>
    <row r="4" spans="1:46" s="1" customFormat="1" ht="24.95" hidden="1" customHeight="1">
      <c r="B4" s="17"/>
      <c r="D4" s="107" t="s">
        <v>92</v>
      </c>
      <c r="L4" s="17"/>
      <c r="M4" s="108" t="s">
        <v>10</v>
      </c>
      <c r="AT4" s="14" t="s">
        <v>4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109" t="s">
        <v>16</v>
      </c>
      <c r="L6" s="17"/>
    </row>
    <row r="7" spans="1:46" s="1" customFormat="1" ht="16.5" hidden="1" customHeight="1">
      <c r="B7" s="17"/>
      <c r="E7" s="255" t="str">
        <f>'Rekapitulace stavby'!K6</f>
        <v>Oprava podlah kolejí - tramvaje Moravská Ostrava II</v>
      </c>
      <c r="F7" s="256"/>
      <c r="G7" s="256"/>
      <c r="H7" s="256"/>
      <c r="L7" s="17"/>
    </row>
    <row r="8" spans="1:46" s="2" customFormat="1" ht="12" hidden="1" customHeight="1">
      <c r="A8" s="31"/>
      <c r="B8" s="36"/>
      <c r="C8" s="31"/>
      <c r="D8" s="109" t="s">
        <v>93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hidden="1" customHeight="1">
      <c r="A9" s="31"/>
      <c r="B9" s="36"/>
      <c r="C9" s="31"/>
      <c r="D9" s="31"/>
      <c r="E9" s="257" t="s">
        <v>233</v>
      </c>
      <c r="F9" s="258"/>
      <c r="G9" s="258"/>
      <c r="H9" s="258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 hidden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hidden="1" customHeight="1">
      <c r="A11" s="31"/>
      <c r="B11" s="36"/>
      <c r="C11" s="31"/>
      <c r="D11" s="109" t="s">
        <v>18</v>
      </c>
      <c r="E11" s="31"/>
      <c r="F11" s="110" t="s">
        <v>1</v>
      </c>
      <c r="G11" s="31"/>
      <c r="H11" s="31"/>
      <c r="I11" s="109" t="s">
        <v>19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hidden="1" customHeight="1">
      <c r="A12" s="31"/>
      <c r="B12" s="36"/>
      <c r="C12" s="31"/>
      <c r="D12" s="109" t="s">
        <v>20</v>
      </c>
      <c r="E12" s="31"/>
      <c r="F12" s="110" t="s">
        <v>21</v>
      </c>
      <c r="G12" s="31"/>
      <c r="H12" s="31"/>
      <c r="I12" s="109" t="s">
        <v>22</v>
      </c>
      <c r="J12" s="111" t="str">
        <f>'Rekapitulace stavby'!AN8</f>
        <v>8. 1. 2020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hidden="1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hidden="1" customHeight="1">
      <c r="A14" s="31"/>
      <c r="B14" s="36"/>
      <c r="C14" s="31"/>
      <c r="D14" s="109" t="s">
        <v>24</v>
      </c>
      <c r="E14" s="31"/>
      <c r="F14" s="31"/>
      <c r="G14" s="31"/>
      <c r="H14" s="31"/>
      <c r="I14" s="109" t="s">
        <v>25</v>
      </c>
      <c r="J14" s="110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hidden="1" customHeight="1">
      <c r="A15" s="31"/>
      <c r="B15" s="36"/>
      <c r="C15" s="31"/>
      <c r="D15" s="31"/>
      <c r="E15" s="110" t="str">
        <f>IF('Rekapitulace stavby'!E11="","",'Rekapitulace stavby'!E11)</f>
        <v>DOPRAVNÍ PODNIK OSTRAVA a.s., Poděbradova 494/2, M</v>
      </c>
      <c r="F15" s="31"/>
      <c r="G15" s="31"/>
      <c r="H15" s="31"/>
      <c r="I15" s="109" t="s">
        <v>27</v>
      </c>
      <c r="J15" s="110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hidden="1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hidden="1" customHeight="1">
      <c r="A17" s="31"/>
      <c r="B17" s="36"/>
      <c r="C17" s="31"/>
      <c r="D17" s="109" t="s">
        <v>28</v>
      </c>
      <c r="E17" s="31"/>
      <c r="F17" s="31"/>
      <c r="G17" s="31"/>
      <c r="H17" s="31"/>
      <c r="I17" s="109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hidden="1" customHeight="1">
      <c r="A18" s="31"/>
      <c r="B18" s="36"/>
      <c r="C18" s="31"/>
      <c r="D18" s="31"/>
      <c r="E18" s="259" t="str">
        <f>'Rekapitulace stavby'!E14</f>
        <v>Vyplň údaj</v>
      </c>
      <c r="F18" s="260"/>
      <c r="G18" s="260"/>
      <c r="H18" s="260"/>
      <c r="I18" s="109" t="s">
        <v>27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hidden="1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hidden="1" customHeight="1">
      <c r="A20" s="31"/>
      <c r="B20" s="36"/>
      <c r="C20" s="31"/>
      <c r="D20" s="109" t="s">
        <v>30</v>
      </c>
      <c r="E20" s="31"/>
      <c r="F20" s="31"/>
      <c r="G20" s="31"/>
      <c r="H20" s="31"/>
      <c r="I20" s="109" t="s">
        <v>25</v>
      </c>
      <c r="J20" s="110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hidden="1" customHeight="1">
      <c r="A21" s="31"/>
      <c r="B21" s="36"/>
      <c r="C21" s="31"/>
      <c r="D21" s="31"/>
      <c r="E21" s="110" t="str">
        <f>IF('Rekapitulace stavby'!E17="","",'Rekapitulace stavby'!E17)</f>
        <v xml:space="preserve"> </v>
      </c>
      <c r="F21" s="31"/>
      <c r="G21" s="31"/>
      <c r="H21" s="31"/>
      <c r="I21" s="109" t="s">
        <v>27</v>
      </c>
      <c r="J21" s="110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hidden="1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hidden="1" customHeight="1">
      <c r="A23" s="31"/>
      <c r="B23" s="36"/>
      <c r="C23" s="31"/>
      <c r="D23" s="109" t="s">
        <v>32</v>
      </c>
      <c r="E23" s="31"/>
      <c r="F23" s="31"/>
      <c r="G23" s="31"/>
      <c r="H23" s="31"/>
      <c r="I23" s="109" t="s">
        <v>25</v>
      </c>
      <c r="J23" s="110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hidden="1" customHeight="1">
      <c r="A24" s="31"/>
      <c r="B24" s="36"/>
      <c r="C24" s="31"/>
      <c r="D24" s="31"/>
      <c r="E24" s="110" t="str">
        <f>IF('Rekapitulace stavby'!E20="","",'Rekapitulace stavby'!E20)</f>
        <v xml:space="preserve"> </v>
      </c>
      <c r="F24" s="31"/>
      <c r="G24" s="31"/>
      <c r="H24" s="31"/>
      <c r="I24" s="109" t="s">
        <v>27</v>
      </c>
      <c r="J24" s="110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hidden="1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hidden="1" customHeight="1">
      <c r="A26" s="31"/>
      <c r="B26" s="36"/>
      <c r="C26" s="31"/>
      <c r="D26" s="109" t="s">
        <v>33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hidden="1" customHeight="1">
      <c r="A27" s="112"/>
      <c r="B27" s="113"/>
      <c r="C27" s="112"/>
      <c r="D27" s="112"/>
      <c r="E27" s="261" t="s">
        <v>1</v>
      </c>
      <c r="F27" s="261"/>
      <c r="G27" s="261"/>
      <c r="H27" s="261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hidden="1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hidden="1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hidden="1" customHeight="1">
      <c r="A30" s="31"/>
      <c r="B30" s="36"/>
      <c r="C30" s="31"/>
      <c r="D30" s="116" t="s">
        <v>35</v>
      </c>
      <c r="E30" s="31"/>
      <c r="F30" s="31"/>
      <c r="G30" s="31"/>
      <c r="H30" s="31"/>
      <c r="I30" s="31"/>
      <c r="J30" s="117">
        <f>ROUND(J127,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hidden="1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hidden="1" customHeight="1">
      <c r="A32" s="31"/>
      <c r="B32" s="36"/>
      <c r="C32" s="31"/>
      <c r="D32" s="31"/>
      <c r="E32" s="31"/>
      <c r="F32" s="118" t="s">
        <v>37</v>
      </c>
      <c r="G32" s="31"/>
      <c r="H32" s="31"/>
      <c r="I32" s="118" t="s">
        <v>36</v>
      </c>
      <c r="J32" s="118" t="s">
        <v>38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hidden="1" customHeight="1">
      <c r="A33" s="31"/>
      <c r="B33" s="36"/>
      <c r="C33" s="31"/>
      <c r="D33" s="119" t="s">
        <v>39</v>
      </c>
      <c r="E33" s="109" t="s">
        <v>40</v>
      </c>
      <c r="F33" s="120">
        <f>ROUND((SUM(BE127:BE155)),  2)</f>
        <v>0</v>
      </c>
      <c r="G33" s="31"/>
      <c r="H33" s="31"/>
      <c r="I33" s="121">
        <v>0.21</v>
      </c>
      <c r="J33" s="120">
        <f>ROUND(((SUM(BE127:BE155))*I33),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6"/>
      <c r="C34" s="31"/>
      <c r="D34" s="31"/>
      <c r="E34" s="109" t="s">
        <v>41</v>
      </c>
      <c r="F34" s="120">
        <f>ROUND((SUM(BF127:BF155)),  2)</f>
        <v>0</v>
      </c>
      <c r="G34" s="31"/>
      <c r="H34" s="31"/>
      <c r="I34" s="121">
        <v>0.15</v>
      </c>
      <c r="J34" s="120">
        <f>ROUND(((SUM(BF127:BF155))*I34),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9" t="s">
        <v>42</v>
      </c>
      <c r="F35" s="120">
        <f>ROUND((SUM(BG127:BG155)),  2)</f>
        <v>0</v>
      </c>
      <c r="G35" s="31"/>
      <c r="H35" s="31"/>
      <c r="I35" s="121">
        <v>0.21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9" t="s">
        <v>43</v>
      </c>
      <c r="F36" s="120">
        <f>ROUND((SUM(BH127:BH155)),  2)</f>
        <v>0</v>
      </c>
      <c r="G36" s="31"/>
      <c r="H36" s="31"/>
      <c r="I36" s="121">
        <v>0.15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9" t="s">
        <v>44</v>
      </c>
      <c r="F37" s="120">
        <f>ROUND((SUM(BI127:BI155)),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hidden="1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hidden="1" customHeight="1">
      <c r="A39" s="31"/>
      <c r="B39" s="36"/>
      <c r="C39" s="122"/>
      <c r="D39" s="123" t="s">
        <v>45</v>
      </c>
      <c r="E39" s="124"/>
      <c r="F39" s="124"/>
      <c r="G39" s="125" t="s">
        <v>46</v>
      </c>
      <c r="H39" s="126" t="s">
        <v>47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hidden="1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48"/>
      <c r="D50" s="129" t="s">
        <v>48</v>
      </c>
      <c r="E50" s="130"/>
      <c r="F50" s="130"/>
      <c r="G50" s="129" t="s">
        <v>49</v>
      </c>
      <c r="H50" s="130"/>
      <c r="I50" s="130"/>
      <c r="J50" s="130"/>
      <c r="K50" s="130"/>
      <c r="L50" s="48"/>
    </row>
    <row r="51" spans="1:31" ht="11.25" hidden="1">
      <c r="B51" s="17"/>
      <c r="L51" s="17"/>
    </row>
    <row r="52" spans="1:31" ht="11.25" hidden="1">
      <c r="B52" s="17"/>
      <c r="L52" s="17"/>
    </row>
    <row r="53" spans="1:31" ht="11.25" hidden="1">
      <c r="B53" s="17"/>
      <c r="L53" s="17"/>
    </row>
    <row r="54" spans="1:31" ht="11.25" hidden="1">
      <c r="B54" s="17"/>
      <c r="L54" s="17"/>
    </row>
    <row r="55" spans="1:31" ht="11.25" hidden="1">
      <c r="B55" s="17"/>
      <c r="L55" s="17"/>
    </row>
    <row r="56" spans="1:31" ht="11.25" hidden="1">
      <c r="B56" s="17"/>
      <c r="L56" s="17"/>
    </row>
    <row r="57" spans="1:31" ht="11.25" hidden="1">
      <c r="B57" s="17"/>
      <c r="L57" s="17"/>
    </row>
    <row r="58" spans="1:31" ht="11.25" hidden="1">
      <c r="B58" s="17"/>
      <c r="L58" s="17"/>
    </row>
    <row r="59" spans="1:31" ht="11.25" hidden="1">
      <c r="B59" s="17"/>
      <c r="L59" s="17"/>
    </row>
    <row r="60" spans="1:31" ht="11.25" hidden="1">
      <c r="B60" s="17"/>
      <c r="L60" s="17"/>
    </row>
    <row r="61" spans="1:31" s="2" customFormat="1" ht="12.75" hidden="1">
      <c r="A61" s="31"/>
      <c r="B61" s="36"/>
      <c r="C61" s="31"/>
      <c r="D61" s="131" t="s">
        <v>50</v>
      </c>
      <c r="E61" s="132"/>
      <c r="F61" s="133" t="s">
        <v>51</v>
      </c>
      <c r="G61" s="131" t="s">
        <v>50</v>
      </c>
      <c r="H61" s="132"/>
      <c r="I61" s="132"/>
      <c r="J61" s="134" t="s">
        <v>51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 hidden="1">
      <c r="B62" s="17"/>
      <c r="L62" s="17"/>
    </row>
    <row r="63" spans="1:31" ht="11.25" hidden="1">
      <c r="B63" s="17"/>
      <c r="L63" s="17"/>
    </row>
    <row r="64" spans="1:31" ht="11.25" hidden="1">
      <c r="B64" s="17"/>
      <c r="L64" s="17"/>
    </row>
    <row r="65" spans="1:31" s="2" customFormat="1" ht="12.75" hidden="1">
      <c r="A65" s="31"/>
      <c r="B65" s="36"/>
      <c r="C65" s="31"/>
      <c r="D65" s="129" t="s">
        <v>52</v>
      </c>
      <c r="E65" s="135"/>
      <c r="F65" s="135"/>
      <c r="G65" s="129" t="s">
        <v>53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 hidden="1">
      <c r="B66" s="17"/>
      <c r="L66" s="17"/>
    </row>
    <row r="67" spans="1:31" ht="11.25" hidden="1">
      <c r="B67" s="17"/>
      <c r="L67" s="17"/>
    </row>
    <row r="68" spans="1:31" ht="11.25" hidden="1">
      <c r="B68" s="17"/>
      <c r="L68" s="17"/>
    </row>
    <row r="69" spans="1:31" ht="11.25" hidden="1">
      <c r="B69" s="17"/>
      <c r="L69" s="17"/>
    </row>
    <row r="70" spans="1:31" ht="11.25" hidden="1">
      <c r="B70" s="17"/>
      <c r="L70" s="17"/>
    </row>
    <row r="71" spans="1:31" ht="11.25" hidden="1">
      <c r="B71" s="17"/>
      <c r="L71" s="17"/>
    </row>
    <row r="72" spans="1:31" ht="11.25" hidden="1">
      <c r="B72" s="17"/>
      <c r="L72" s="17"/>
    </row>
    <row r="73" spans="1:31" ht="11.25" hidden="1">
      <c r="B73" s="17"/>
      <c r="L73" s="17"/>
    </row>
    <row r="74" spans="1:31" ht="11.25" hidden="1">
      <c r="B74" s="17"/>
      <c r="L74" s="17"/>
    </row>
    <row r="75" spans="1:31" ht="11.25" hidden="1">
      <c r="B75" s="17"/>
      <c r="L75" s="17"/>
    </row>
    <row r="76" spans="1:31" s="2" customFormat="1" ht="12.75" hidden="1">
      <c r="A76" s="31"/>
      <c r="B76" s="36"/>
      <c r="C76" s="31"/>
      <c r="D76" s="131" t="s">
        <v>50</v>
      </c>
      <c r="E76" s="132"/>
      <c r="F76" s="133" t="s">
        <v>51</v>
      </c>
      <c r="G76" s="131" t="s">
        <v>50</v>
      </c>
      <c r="H76" s="132"/>
      <c r="I76" s="132"/>
      <c r="J76" s="134" t="s">
        <v>51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hidden="1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95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62" t="str">
        <f>E7</f>
        <v>Oprava podlah kolejí - tramvaje Moravská Ostrava II</v>
      </c>
      <c r="F85" s="263"/>
      <c r="G85" s="263"/>
      <c r="H85" s="263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93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33" t="str">
        <f>E9</f>
        <v>3_1_2020 DD - Kolej 10</v>
      </c>
      <c r="F87" s="264"/>
      <c r="G87" s="264"/>
      <c r="H87" s="264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26" t="s">
        <v>22</v>
      </c>
      <c r="J89" s="63" t="str">
        <f>IF(J12="","",J12)</f>
        <v>8. 1. 2020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24</v>
      </c>
      <c r="D91" s="33"/>
      <c r="E91" s="33"/>
      <c r="F91" s="24" t="str">
        <f>E15</f>
        <v>DOPRAVNÍ PODNIK OSTRAVA a.s., Poděbradova 494/2, M</v>
      </c>
      <c r="G91" s="33"/>
      <c r="H91" s="33"/>
      <c r="I91" s="26" t="s">
        <v>30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28</v>
      </c>
      <c r="D92" s="33"/>
      <c r="E92" s="33"/>
      <c r="F92" s="24" t="str">
        <f>IF(E18="","",E18)</f>
        <v>Vyplň údaj</v>
      </c>
      <c r="G92" s="33"/>
      <c r="H92" s="33"/>
      <c r="I92" s="26" t="s">
        <v>32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0" t="s">
        <v>96</v>
      </c>
      <c r="D94" s="141"/>
      <c r="E94" s="141"/>
      <c r="F94" s="141"/>
      <c r="G94" s="141"/>
      <c r="H94" s="141"/>
      <c r="I94" s="141"/>
      <c r="J94" s="142" t="s">
        <v>97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43" t="s">
        <v>98</v>
      </c>
      <c r="D96" s="33"/>
      <c r="E96" s="33"/>
      <c r="F96" s="33"/>
      <c r="G96" s="33"/>
      <c r="H96" s="33"/>
      <c r="I96" s="33"/>
      <c r="J96" s="81">
        <f>J127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99</v>
      </c>
    </row>
    <row r="97" spans="1:31" s="9" customFormat="1" ht="24.95" hidden="1" customHeight="1">
      <c r="B97" s="144"/>
      <c r="C97" s="145"/>
      <c r="D97" s="146" t="s">
        <v>100</v>
      </c>
      <c r="E97" s="147"/>
      <c r="F97" s="147"/>
      <c r="G97" s="147"/>
      <c r="H97" s="147"/>
      <c r="I97" s="147"/>
      <c r="J97" s="148">
        <f>J128</f>
        <v>0</v>
      </c>
      <c r="K97" s="145"/>
      <c r="L97" s="149"/>
    </row>
    <row r="98" spans="1:31" s="10" customFormat="1" ht="19.899999999999999" hidden="1" customHeight="1">
      <c r="B98" s="150"/>
      <c r="C98" s="151"/>
      <c r="D98" s="152" t="s">
        <v>101</v>
      </c>
      <c r="E98" s="153"/>
      <c r="F98" s="153"/>
      <c r="G98" s="153"/>
      <c r="H98" s="153"/>
      <c r="I98" s="153"/>
      <c r="J98" s="154">
        <f>J129</f>
        <v>0</v>
      </c>
      <c r="K98" s="151"/>
      <c r="L98" s="155"/>
    </row>
    <row r="99" spans="1:31" s="10" customFormat="1" ht="19.899999999999999" hidden="1" customHeight="1">
      <c r="B99" s="150"/>
      <c r="C99" s="151"/>
      <c r="D99" s="152" t="s">
        <v>102</v>
      </c>
      <c r="E99" s="153"/>
      <c r="F99" s="153"/>
      <c r="G99" s="153"/>
      <c r="H99" s="153"/>
      <c r="I99" s="153"/>
      <c r="J99" s="154">
        <f>J131</f>
        <v>0</v>
      </c>
      <c r="K99" s="151"/>
      <c r="L99" s="155"/>
    </row>
    <row r="100" spans="1:31" s="10" customFormat="1" ht="19.899999999999999" hidden="1" customHeight="1">
      <c r="B100" s="150"/>
      <c r="C100" s="151"/>
      <c r="D100" s="152" t="s">
        <v>103</v>
      </c>
      <c r="E100" s="153"/>
      <c r="F100" s="153"/>
      <c r="G100" s="153"/>
      <c r="H100" s="153"/>
      <c r="I100" s="153"/>
      <c r="J100" s="154">
        <f>J133</f>
        <v>0</v>
      </c>
      <c r="K100" s="151"/>
      <c r="L100" s="155"/>
    </row>
    <row r="101" spans="1:31" s="10" customFormat="1" ht="19.899999999999999" hidden="1" customHeight="1">
      <c r="B101" s="150"/>
      <c r="C101" s="151"/>
      <c r="D101" s="152" t="s">
        <v>104</v>
      </c>
      <c r="E101" s="153"/>
      <c r="F101" s="153"/>
      <c r="G101" s="153"/>
      <c r="H101" s="153"/>
      <c r="I101" s="153"/>
      <c r="J101" s="154">
        <f>J136</f>
        <v>0</v>
      </c>
      <c r="K101" s="151"/>
      <c r="L101" s="155"/>
    </row>
    <row r="102" spans="1:31" s="10" customFormat="1" ht="19.899999999999999" hidden="1" customHeight="1">
      <c r="B102" s="150"/>
      <c r="C102" s="151"/>
      <c r="D102" s="152" t="s">
        <v>105</v>
      </c>
      <c r="E102" s="153"/>
      <c r="F102" s="153"/>
      <c r="G102" s="153"/>
      <c r="H102" s="153"/>
      <c r="I102" s="153"/>
      <c r="J102" s="154">
        <f>J139</f>
        <v>0</v>
      </c>
      <c r="K102" s="151"/>
      <c r="L102" s="155"/>
    </row>
    <row r="103" spans="1:31" s="10" customFormat="1" ht="19.899999999999999" hidden="1" customHeight="1">
      <c r="B103" s="150"/>
      <c r="C103" s="151"/>
      <c r="D103" s="152" t="s">
        <v>106</v>
      </c>
      <c r="E103" s="153"/>
      <c r="F103" s="153"/>
      <c r="G103" s="153"/>
      <c r="H103" s="153"/>
      <c r="I103" s="153"/>
      <c r="J103" s="154">
        <f>J142</f>
        <v>0</v>
      </c>
      <c r="K103" s="151"/>
      <c r="L103" s="155"/>
    </row>
    <row r="104" spans="1:31" s="10" customFormat="1" ht="19.899999999999999" hidden="1" customHeight="1">
      <c r="B104" s="150"/>
      <c r="C104" s="151"/>
      <c r="D104" s="152" t="s">
        <v>107</v>
      </c>
      <c r="E104" s="153"/>
      <c r="F104" s="153"/>
      <c r="G104" s="153"/>
      <c r="H104" s="153"/>
      <c r="I104" s="153"/>
      <c r="J104" s="154">
        <f>J147</f>
        <v>0</v>
      </c>
      <c r="K104" s="151"/>
      <c r="L104" s="155"/>
    </row>
    <row r="105" spans="1:31" s="9" customFormat="1" ht="24.95" hidden="1" customHeight="1">
      <c r="B105" s="144"/>
      <c r="C105" s="145"/>
      <c r="D105" s="146" t="s">
        <v>108</v>
      </c>
      <c r="E105" s="147"/>
      <c r="F105" s="147"/>
      <c r="G105" s="147"/>
      <c r="H105" s="147"/>
      <c r="I105" s="147"/>
      <c r="J105" s="148">
        <f>J149</f>
        <v>0</v>
      </c>
      <c r="K105" s="145"/>
      <c r="L105" s="149"/>
    </row>
    <row r="106" spans="1:31" s="10" customFormat="1" ht="19.899999999999999" hidden="1" customHeight="1">
      <c r="B106" s="150"/>
      <c r="C106" s="151"/>
      <c r="D106" s="152" t="s">
        <v>109</v>
      </c>
      <c r="E106" s="153"/>
      <c r="F106" s="153"/>
      <c r="G106" s="153"/>
      <c r="H106" s="153"/>
      <c r="I106" s="153"/>
      <c r="J106" s="154">
        <f>J150</f>
        <v>0</v>
      </c>
      <c r="K106" s="151"/>
      <c r="L106" s="155"/>
    </row>
    <row r="107" spans="1:31" s="9" customFormat="1" ht="24.95" hidden="1" customHeight="1">
      <c r="B107" s="144"/>
      <c r="C107" s="145"/>
      <c r="D107" s="146" t="s">
        <v>110</v>
      </c>
      <c r="E107" s="147"/>
      <c r="F107" s="147"/>
      <c r="G107" s="147"/>
      <c r="H107" s="147"/>
      <c r="I107" s="147"/>
      <c r="J107" s="148">
        <f>J152</f>
        <v>0</v>
      </c>
      <c r="K107" s="145"/>
      <c r="L107" s="149"/>
    </row>
    <row r="108" spans="1:31" s="2" customFormat="1" ht="21.75" hidden="1" customHeight="1">
      <c r="A108" s="31"/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5" hidden="1" customHeight="1">
      <c r="A109" s="31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ht="11.25" hidden="1"/>
    <row r="111" spans="1:31" ht="11.25" hidden="1"/>
    <row r="112" spans="1:31" ht="11.25" hidden="1"/>
    <row r="113" spans="1:63" s="2" customFormat="1" ht="6.95" customHeight="1">
      <c r="A113" s="31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24.95" customHeight="1">
      <c r="A114" s="31"/>
      <c r="B114" s="32"/>
      <c r="C114" s="20" t="s">
        <v>111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6.95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12" customHeight="1">
      <c r="A116" s="31"/>
      <c r="B116" s="32"/>
      <c r="C116" s="26" t="s">
        <v>16</v>
      </c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6.5" customHeight="1">
      <c r="A117" s="31"/>
      <c r="B117" s="32"/>
      <c r="C117" s="33"/>
      <c r="D117" s="33"/>
      <c r="E117" s="262" t="str">
        <f>E7</f>
        <v>Oprava podlah kolejí - tramvaje Moravská Ostrava II</v>
      </c>
      <c r="F117" s="263"/>
      <c r="G117" s="263"/>
      <c r="H117" s="26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2" customHeight="1">
      <c r="A118" s="31"/>
      <c r="B118" s="32"/>
      <c r="C118" s="26" t="s">
        <v>93</v>
      </c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6.5" customHeight="1">
      <c r="A119" s="31"/>
      <c r="B119" s="32"/>
      <c r="C119" s="33"/>
      <c r="D119" s="33"/>
      <c r="E119" s="233" t="str">
        <f>E9</f>
        <v>3_1_2020 DD - Kolej 10</v>
      </c>
      <c r="F119" s="264"/>
      <c r="G119" s="264"/>
      <c r="H119" s="264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6.9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12" customHeight="1">
      <c r="A121" s="31"/>
      <c r="B121" s="32"/>
      <c r="C121" s="26" t="s">
        <v>20</v>
      </c>
      <c r="D121" s="33"/>
      <c r="E121" s="33"/>
      <c r="F121" s="24" t="str">
        <f>F12</f>
        <v xml:space="preserve"> </v>
      </c>
      <c r="G121" s="33"/>
      <c r="H121" s="33"/>
      <c r="I121" s="26" t="s">
        <v>22</v>
      </c>
      <c r="J121" s="63" t="str">
        <f>IF(J12="","",J12)</f>
        <v>8. 1. 2020</v>
      </c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6.9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2" customHeight="1">
      <c r="A123" s="31"/>
      <c r="B123" s="32"/>
      <c r="C123" s="26" t="s">
        <v>24</v>
      </c>
      <c r="D123" s="33"/>
      <c r="E123" s="33"/>
      <c r="F123" s="24" t="str">
        <f>E15</f>
        <v>DOPRAVNÍ PODNIK OSTRAVA a.s., Poděbradova 494/2, M</v>
      </c>
      <c r="G123" s="33"/>
      <c r="H123" s="33"/>
      <c r="I123" s="26" t="s">
        <v>30</v>
      </c>
      <c r="J123" s="29" t="str">
        <f>E21</f>
        <v xml:space="preserve"> </v>
      </c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28</v>
      </c>
      <c r="D124" s="33"/>
      <c r="E124" s="33"/>
      <c r="F124" s="24" t="str">
        <f>IF(E18="","",E18)</f>
        <v>Vyplň údaj</v>
      </c>
      <c r="G124" s="33"/>
      <c r="H124" s="33"/>
      <c r="I124" s="26" t="s">
        <v>32</v>
      </c>
      <c r="J124" s="29" t="str">
        <f>E24</f>
        <v xml:space="preserve"> </v>
      </c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0.35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11" customFormat="1" ht="29.25" customHeight="1">
      <c r="A126" s="156"/>
      <c r="B126" s="157"/>
      <c r="C126" s="158" t="s">
        <v>112</v>
      </c>
      <c r="D126" s="159" t="s">
        <v>60</v>
      </c>
      <c r="E126" s="159" t="s">
        <v>56</v>
      </c>
      <c r="F126" s="159" t="s">
        <v>57</v>
      </c>
      <c r="G126" s="159" t="s">
        <v>113</v>
      </c>
      <c r="H126" s="159" t="s">
        <v>114</v>
      </c>
      <c r="I126" s="159" t="s">
        <v>115</v>
      </c>
      <c r="J126" s="160" t="s">
        <v>97</v>
      </c>
      <c r="K126" s="161" t="s">
        <v>116</v>
      </c>
      <c r="L126" s="162"/>
      <c r="M126" s="72" t="s">
        <v>1</v>
      </c>
      <c r="N126" s="73" t="s">
        <v>39</v>
      </c>
      <c r="O126" s="73" t="s">
        <v>117</v>
      </c>
      <c r="P126" s="73" t="s">
        <v>118</v>
      </c>
      <c r="Q126" s="73" t="s">
        <v>119</v>
      </c>
      <c r="R126" s="73" t="s">
        <v>120</v>
      </c>
      <c r="S126" s="73" t="s">
        <v>121</v>
      </c>
      <c r="T126" s="74" t="s">
        <v>122</v>
      </c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6"/>
      <c r="AE126" s="156"/>
    </row>
    <row r="127" spans="1:63" s="2" customFormat="1" ht="22.9" customHeight="1">
      <c r="A127" s="31"/>
      <c r="B127" s="32"/>
      <c r="C127" s="79" t="s">
        <v>123</v>
      </c>
      <c r="D127" s="33"/>
      <c r="E127" s="33"/>
      <c r="F127" s="33"/>
      <c r="G127" s="33"/>
      <c r="H127" s="33"/>
      <c r="I127" s="33"/>
      <c r="J127" s="163">
        <f>BK127</f>
        <v>0</v>
      </c>
      <c r="K127" s="33"/>
      <c r="L127" s="36"/>
      <c r="M127" s="75"/>
      <c r="N127" s="164"/>
      <c r="O127" s="76"/>
      <c r="P127" s="165">
        <f>P128+P149+P152</f>
        <v>0</v>
      </c>
      <c r="Q127" s="76"/>
      <c r="R127" s="165">
        <f>R128+R149+R152</f>
        <v>12.578979535333399</v>
      </c>
      <c r="S127" s="76"/>
      <c r="T127" s="166">
        <f>T128+T149+T152</f>
        <v>11.2896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4" t="s">
        <v>74</v>
      </c>
      <c r="AU127" s="14" t="s">
        <v>99</v>
      </c>
      <c r="BK127" s="167">
        <f>BK128+BK149+BK152</f>
        <v>0</v>
      </c>
    </row>
    <row r="128" spans="1:63" s="12" customFormat="1" ht="25.9" customHeight="1">
      <c r="B128" s="168"/>
      <c r="C128" s="169"/>
      <c r="D128" s="170" t="s">
        <v>74</v>
      </c>
      <c r="E128" s="171" t="s">
        <v>124</v>
      </c>
      <c r="F128" s="171" t="s">
        <v>125</v>
      </c>
      <c r="G128" s="169"/>
      <c r="H128" s="169"/>
      <c r="I128" s="172"/>
      <c r="J128" s="173">
        <f>BK128</f>
        <v>0</v>
      </c>
      <c r="K128" s="169"/>
      <c r="L128" s="174"/>
      <c r="M128" s="175"/>
      <c r="N128" s="176"/>
      <c r="O128" s="176"/>
      <c r="P128" s="177">
        <f>P129+P131+P133+P136+P139+P142+P147</f>
        <v>0</v>
      </c>
      <c r="Q128" s="176"/>
      <c r="R128" s="177">
        <f>R129+R131+R133+R136+R139+R142+R147</f>
        <v>12.327651535333398</v>
      </c>
      <c r="S128" s="176"/>
      <c r="T128" s="178">
        <f>T129+T131+T133+T136+T139+T142+T147</f>
        <v>11.183999999999999</v>
      </c>
      <c r="AR128" s="179" t="s">
        <v>83</v>
      </c>
      <c r="AT128" s="180" t="s">
        <v>74</v>
      </c>
      <c r="AU128" s="180" t="s">
        <v>75</v>
      </c>
      <c r="AY128" s="179" t="s">
        <v>126</v>
      </c>
      <c r="BK128" s="181">
        <f>BK129+BK131+BK133+BK136+BK139+BK142+BK147</f>
        <v>0</v>
      </c>
    </row>
    <row r="129" spans="1:65" s="12" customFormat="1" ht="22.9" customHeight="1">
      <c r="B129" s="168"/>
      <c r="C129" s="169"/>
      <c r="D129" s="170" t="s">
        <v>74</v>
      </c>
      <c r="E129" s="182" t="s">
        <v>85</v>
      </c>
      <c r="F129" s="182" t="s">
        <v>127</v>
      </c>
      <c r="G129" s="169"/>
      <c r="H129" s="169"/>
      <c r="I129" s="172"/>
      <c r="J129" s="183">
        <f>BK129</f>
        <v>0</v>
      </c>
      <c r="K129" s="169"/>
      <c r="L129" s="174"/>
      <c r="M129" s="175"/>
      <c r="N129" s="176"/>
      <c r="O129" s="176"/>
      <c r="P129" s="177">
        <f>P130</f>
        <v>0</v>
      </c>
      <c r="Q129" s="176"/>
      <c r="R129" s="177">
        <f>R130</f>
        <v>12.003947969999999</v>
      </c>
      <c r="S129" s="176"/>
      <c r="T129" s="178">
        <f>T130</f>
        <v>0</v>
      </c>
      <c r="AR129" s="179" t="s">
        <v>83</v>
      </c>
      <c r="AT129" s="180" t="s">
        <v>74</v>
      </c>
      <c r="AU129" s="180" t="s">
        <v>83</v>
      </c>
      <c r="AY129" s="179" t="s">
        <v>126</v>
      </c>
      <c r="BK129" s="181">
        <f>BK130</f>
        <v>0</v>
      </c>
    </row>
    <row r="130" spans="1:65" s="2" customFormat="1" ht="24.2" customHeight="1">
      <c r="A130" s="31"/>
      <c r="B130" s="32"/>
      <c r="C130" s="184" t="s">
        <v>83</v>
      </c>
      <c r="D130" s="184" t="s">
        <v>128</v>
      </c>
      <c r="E130" s="185" t="s">
        <v>129</v>
      </c>
      <c r="F130" s="186" t="s">
        <v>130</v>
      </c>
      <c r="G130" s="187" t="s">
        <v>131</v>
      </c>
      <c r="H130" s="188">
        <v>4.8929999999999998</v>
      </c>
      <c r="I130" s="189"/>
      <c r="J130" s="190">
        <f>ROUND(I130*H130,2)</f>
        <v>0</v>
      </c>
      <c r="K130" s="191"/>
      <c r="L130" s="36"/>
      <c r="M130" s="192" t="s">
        <v>1</v>
      </c>
      <c r="N130" s="193" t="s">
        <v>40</v>
      </c>
      <c r="O130" s="68"/>
      <c r="P130" s="194">
        <f>O130*H130</f>
        <v>0</v>
      </c>
      <c r="Q130" s="194">
        <v>2.45329</v>
      </c>
      <c r="R130" s="194">
        <f>Q130*H130</f>
        <v>12.003947969999999</v>
      </c>
      <c r="S130" s="194">
        <v>0</v>
      </c>
      <c r="T130" s="195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6" t="s">
        <v>132</v>
      </c>
      <c r="AT130" s="196" t="s">
        <v>128</v>
      </c>
      <c r="AU130" s="196" t="s">
        <v>85</v>
      </c>
      <c r="AY130" s="14" t="s">
        <v>126</v>
      </c>
      <c r="BE130" s="197">
        <f>IF(N130="základní",J130,0)</f>
        <v>0</v>
      </c>
      <c r="BF130" s="197">
        <f>IF(N130="snížená",J130,0)</f>
        <v>0</v>
      </c>
      <c r="BG130" s="197">
        <f>IF(N130="zákl. přenesená",J130,0)</f>
        <v>0</v>
      </c>
      <c r="BH130" s="197">
        <f>IF(N130="sníž. přenesená",J130,0)</f>
        <v>0</v>
      </c>
      <c r="BI130" s="197">
        <f>IF(N130="nulová",J130,0)</f>
        <v>0</v>
      </c>
      <c r="BJ130" s="14" t="s">
        <v>83</v>
      </c>
      <c r="BK130" s="197">
        <f>ROUND(I130*H130,2)</f>
        <v>0</v>
      </c>
      <c r="BL130" s="14" t="s">
        <v>132</v>
      </c>
      <c r="BM130" s="196" t="s">
        <v>234</v>
      </c>
    </row>
    <row r="131" spans="1:65" s="12" customFormat="1" ht="22.9" customHeight="1">
      <c r="B131" s="168"/>
      <c r="C131" s="169"/>
      <c r="D131" s="170" t="s">
        <v>74</v>
      </c>
      <c r="E131" s="182" t="s">
        <v>134</v>
      </c>
      <c r="F131" s="182" t="s">
        <v>135</v>
      </c>
      <c r="G131" s="169"/>
      <c r="H131" s="169"/>
      <c r="I131" s="172"/>
      <c r="J131" s="183">
        <f>BK131</f>
        <v>0</v>
      </c>
      <c r="K131" s="169"/>
      <c r="L131" s="174"/>
      <c r="M131" s="175"/>
      <c r="N131" s="176"/>
      <c r="O131" s="176"/>
      <c r="P131" s="177">
        <f>P132</f>
        <v>0</v>
      </c>
      <c r="Q131" s="176"/>
      <c r="R131" s="177">
        <f>R132</f>
        <v>4.1609005999999997E-2</v>
      </c>
      <c r="S131" s="176"/>
      <c r="T131" s="178">
        <f>T132</f>
        <v>0</v>
      </c>
      <c r="AR131" s="179" t="s">
        <v>83</v>
      </c>
      <c r="AT131" s="180" t="s">
        <v>74</v>
      </c>
      <c r="AU131" s="180" t="s">
        <v>83</v>
      </c>
      <c r="AY131" s="179" t="s">
        <v>126</v>
      </c>
      <c r="BK131" s="181">
        <f>BK132</f>
        <v>0</v>
      </c>
    </row>
    <row r="132" spans="1:65" s="2" customFormat="1" ht="14.45" customHeight="1">
      <c r="A132" s="31"/>
      <c r="B132" s="32"/>
      <c r="C132" s="184" t="s">
        <v>85</v>
      </c>
      <c r="D132" s="184" t="s">
        <v>128</v>
      </c>
      <c r="E132" s="185" t="s">
        <v>136</v>
      </c>
      <c r="F132" s="186" t="s">
        <v>137</v>
      </c>
      <c r="G132" s="187" t="s">
        <v>138</v>
      </c>
      <c r="H132" s="188">
        <v>21.8</v>
      </c>
      <c r="I132" s="189"/>
      <c r="J132" s="190">
        <f>ROUND(I132*H132,2)</f>
        <v>0</v>
      </c>
      <c r="K132" s="191"/>
      <c r="L132" s="36"/>
      <c r="M132" s="192" t="s">
        <v>1</v>
      </c>
      <c r="N132" s="193" t="s">
        <v>40</v>
      </c>
      <c r="O132" s="68"/>
      <c r="P132" s="194">
        <f>O132*H132</f>
        <v>0</v>
      </c>
      <c r="Q132" s="194">
        <v>1.9086699999999999E-3</v>
      </c>
      <c r="R132" s="194">
        <f>Q132*H132</f>
        <v>4.1609005999999997E-2</v>
      </c>
      <c r="S132" s="194">
        <v>0</v>
      </c>
      <c r="T132" s="195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6" t="s">
        <v>132</v>
      </c>
      <c r="AT132" s="196" t="s">
        <v>128</v>
      </c>
      <c r="AU132" s="196" t="s">
        <v>85</v>
      </c>
      <c r="AY132" s="14" t="s">
        <v>126</v>
      </c>
      <c r="BE132" s="197">
        <f>IF(N132="základní",J132,0)</f>
        <v>0</v>
      </c>
      <c r="BF132" s="197">
        <f>IF(N132="snížená",J132,0)</f>
        <v>0</v>
      </c>
      <c r="BG132" s="197">
        <f>IF(N132="zákl. přenesená",J132,0)</f>
        <v>0</v>
      </c>
      <c r="BH132" s="197">
        <f>IF(N132="sníž. přenesená",J132,0)</f>
        <v>0</v>
      </c>
      <c r="BI132" s="197">
        <f>IF(N132="nulová",J132,0)</f>
        <v>0</v>
      </c>
      <c r="BJ132" s="14" t="s">
        <v>83</v>
      </c>
      <c r="BK132" s="197">
        <f>ROUND(I132*H132,2)</f>
        <v>0</v>
      </c>
      <c r="BL132" s="14" t="s">
        <v>132</v>
      </c>
      <c r="BM132" s="196" t="s">
        <v>235</v>
      </c>
    </row>
    <row r="133" spans="1:65" s="12" customFormat="1" ht="22.9" customHeight="1">
      <c r="B133" s="168"/>
      <c r="C133" s="169"/>
      <c r="D133" s="170" t="s">
        <v>74</v>
      </c>
      <c r="E133" s="182" t="s">
        <v>132</v>
      </c>
      <c r="F133" s="182" t="s">
        <v>140</v>
      </c>
      <c r="G133" s="169"/>
      <c r="H133" s="169"/>
      <c r="I133" s="172"/>
      <c r="J133" s="183">
        <f>BK133</f>
        <v>0</v>
      </c>
      <c r="K133" s="169"/>
      <c r="L133" s="174"/>
      <c r="M133" s="175"/>
      <c r="N133" s="176"/>
      <c r="O133" s="176"/>
      <c r="P133" s="177">
        <f>SUM(P134:P135)</f>
        <v>0</v>
      </c>
      <c r="Q133" s="176"/>
      <c r="R133" s="177">
        <f>SUM(R134:R135)</f>
        <v>3.8911770239999997E-2</v>
      </c>
      <c r="S133" s="176"/>
      <c r="T133" s="178">
        <f>SUM(T134:T135)</f>
        <v>0</v>
      </c>
      <c r="AR133" s="179" t="s">
        <v>83</v>
      </c>
      <c r="AT133" s="180" t="s">
        <v>74</v>
      </c>
      <c r="AU133" s="180" t="s">
        <v>83</v>
      </c>
      <c r="AY133" s="179" t="s">
        <v>126</v>
      </c>
      <c r="BK133" s="181">
        <f>SUM(BK134:BK135)</f>
        <v>0</v>
      </c>
    </row>
    <row r="134" spans="1:65" s="2" customFormat="1" ht="24.2" customHeight="1">
      <c r="A134" s="31"/>
      <c r="B134" s="32"/>
      <c r="C134" s="184" t="s">
        <v>134</v>
      </c>
      <c r="D134" s="184" t="s">
        <v>128</v>
      </c>
      <c r="E134" s="185" t="s">
        <v>141</v>
      </c>
      <c r="F134" s="186" t="s">
        <v>142</v>
      </c>
      <c r="G134" s="187" t="s">
        <v>138</v>
      </c>
      <c r="H134" s="188">
        <v>24.152000000000001</v>
      </c>
      <c r="I134" s="189"/>
      <c r="J134" s="190">
        <f>ROUND(I134*H134,2)</f>
        <v>0</v>
      </c>
      <c r="K134" s="191"/>
      <c r="L134" s="36"/>
      <c r="M134" s="192" t="s">
        <v>1</v>
      </c>
      <c r="N134" s="193" t="s">
        <v>40</v>
      </c>
      <c r="O134" s="68"/>
      <c r="P134" s="194">
        <f>O134*H134</f>
        <v>0</v>
      </c>
      <c r="Q134" s="194">
        <v>1.61112E-3</v>
      </c>
      <c r="R134" s="194">
        <f>Q134*H134</f>
        <v>3.8911770239999997E-2</v>
      </c>
      <c r="S134" s="194">
        <v>0</v>
      </c>
      <c r="T134" s="195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6" t="s">
        <v>132</v>
      </c>
      <c r="AT134" s="196" t="s">
        <v>128</v>
      </c>
      <c r="AU134" s="196" t="s">
        <v>85</v>
      </c>
      <c r="AY134" s="14" t="s">
        <v>126</v>
      </c>
      <c r="BE134" s="197">
        <f>IF(N134="základní",J134,0)</f>
        <v>0</v>
      </c>
      <c r="BF134" s="197">
        <f>IF(N134="snížená",J134,0)</f>
        <v>0</v>
      </c>
      <c r="BG134" s="197">
        <f>IF(N134="zákl. přenesená",J134,0)</f>
        <v>0</v>
      </c>
      <c r="BH134" s="197">
        <f>IF(N134="sníž. přenesená",J134,0)</f>
        <v>0</v>
      </c>
      <c r="BI134" s="197">
        <f>IF(N134="nulová",J134,0)</f>
        <v>0</v>
      </c>
      <c r="BJ134" s="14" t="s">
        <v>83</v>
      </c>
      <c r="BK134" s="197">
        <f>ROUND(I134*H134,2)</f>
        <v>0</v>
      </c>
      <c r="BL134" s="14" t="s">
        <v>132</v>
      </c>
      <c r="BM134" s="196" t="s">
        <v>236</v>
      </c>
    </row>
    <row r="135" spans="1:65" s="2" customFormat="1" ht="24.2" customHeight="1">
      <c r="A135" s="31"/>
      <c r="B135" s="32"/>
      <c r="C135" s="184" t="s">
        <v>132</v>
      </c>
      <c r="D135" s="184" t="s">
        <v>128</v>
      </c>
      <c r="E135" s="185" t="s">
        <v>144</v>
      </c>
      <c r="F135" s="186" t="s">
        <v>145</v>
      </c>
      <c r="G135" s="187" t="s">
        <v>138</v>
      </c>
      <c r="H135" s="188">
        <v>24.152000000000001</v>
      </c>
      <c r="I135" s="189"/>
      <c r="J135" s="190">
        <f>ROUND(I135*H135,2)</f>
        <v>0</v>
      </c>
      <c r="K135" s="191"/>
      <c r="L135" s="36"/>
      <c r="M135" s="192" t="s">
        <v>1</v>
      </c>
      <c r="N135" s="193" t="s">
        <v>40</v>
      </c>
      <c r="O135" s="68"/>
      <c r="P135" s="194">
        <f>O135*H135</f>
        <v>0</v>
      </c>
      <c r="Q135" s="194">
        <v>0</v>
      </c>
      <c r="R135" s="194">
        <f>Q135*H135</f>
        <v>0</v>
      </c>
      <c r="S135" s="194">
        <v>0</v>
      </c>
      <c r="T135" s="195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6" t="s">
        <v>132</v>
      </c>
      <c r="AT135" s="196" t="s">
        <v>128</v>
      </c>
      <c r="AU135" s="196" t="s">
        <v>85</v>
      </c>
      <c r="AY135" s="14" t="s">
        <v>126</v>
      </c>
      <c r="BE135" s="197">
        <f>IF(N135="základní",J135,0)</f>
        <v>0</v>
      </c>
      <c r="BF135" s="197">
        <f>IF(N135="snížená",J135,0)</f>
        <v>0</v>
      </c>
      <c r="BG135" s="197">
        <f>IF(N135="zákl. přenesená",J135,0)</f>
        <v>0</v>
      </c>
      <c r="BH135" s="197">
        <f>IF(N135="sníž. přenesená",J135,0)</f>
        <v>0</v>
      </c>
      <c r="BI135" s="197">
        <f>IF(N135="nulová",J135,0)</f>
        <v>0</v>
      </c>
      <c r="BJ135" s="14" t="s">
        <v>83</v>
      </c>
      <c r="BK135" s="197">
        <f>ROUND(I135*H135,2)</f>
        <v>0</v>
      </c>
      <c r="BL135" s="14" t="s">
        <v>132</v>
      </c>
      <c r="BM135" s="196" t="s">
        <v>237</v>
      </c>
    </row>
    <row r="136" spans="1:65" s="12" customFormat="1" ht="22.9" customHeight="1">
      <c r="B136" s="168"/>
      <c r="C136" s="169"/>
      <c r="D136" s="170" t="s">
        <v>74</v>
      </c>
      <c r="E136" s="182" t="s">
        <v>147</v>
      </c>
      <c r="F136" s="182" t="s">
        <v>148</v>
      </c>
      <c r="G136" s="169"/>
      <c r="H136" s="169"/>
      <c r="I136" s="172"/>
      <c r="J136" s="183">
        <f>BK136</f>
        <v>0</v>
      </c>
      <c r="K136" s="169"/>
      <c r="L136" s="174"/>
      <c r="M136" s="175"/>
      <c r="N136" s="176"/>
      <c r="O136" s="176"/>
      <c r="P136" s="177">
        <f>SUM(P137:P138)</f>
        <v>0</v>
      </c>
      <c r="Q136" s="176"/>
      <c r="R136" s="177">
        <f>SUM(R137:R138)</f>
        <v>0.2359355570934</v>
      </c>
      <c r="S136" s="176"/>
      <c r="T136" s="178">
        <f>SUM(T137:T138)</f>
        <v>0</v>
      </c>
      <c r="AR136" s="179" t="s">
        <v>83</v>
      </c>
      <c r="AT136" s="180" t="s">
        <v>74</v>
      </c>
      <c r="AU136" s="180" t="s">
        <v>83</v>
      </c>
      <c r="AY136" s="179" t="s">
        <v>126</v>
      </c>
      <c r="BK136" s="181">
        <f>SUM(BK137:BK138)</f>
        <v>0</v>
      </c>
    </row>
    <row r="137" spans="1:65" s="2" customFormat="1" ht="14.45" customHeight="1">
      <c r="A137" s="31"/>
      <c r="B137" s="32"/>
      <c r="C137" s="184" t="s">
        <v>149</v>
      </c>
      <c r="D137" s="184" t="s">
        <v>128</v>
      </c>
      <c r="E137" s="185" t="s">
        <v>150</v>
      </c>
      <c r="F137" s="186" t="s">
        <v>151</v>
      </c>
      <c r="G137" s="187" t="s">
        <v>152</v>
      </c>
      <c r="H137" s="188">
        <v>0.222</v>
      </c>
      <c r="I137" s="189"/>
      <c r="J137" s="190">
        <f>ROUND(I137*H137,2)</f>
        <v>0</v>
      </c>
      <c r="K137" s="191"/>
      <c r="L137" s="36"/>
      <c r="M137" s="192" t="s">
        <v>1</v>
      </c>
      <c r="N137" s="193" t="s">
        <v>40</v>
      </c>
      <c r="O137" s="68"/>
      <c r="P137" s="194">
        <f>O137*H137</f>
        <v>0</v>
      </c>
      <c r="Q137" s="194">
        <v>1.0627727796999999</v>
      </c>
      <c r="R137" s="194">
        <f>Q137*H137</f>
        <v>0.2359355570934</v>
      </c>
      <c r="S137" s="194">
        <v>0</v>
      </c>
      <c r="T137" s="195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6" t="s">
        <v>132</v>
      </c>
      <c r="AT137" s="196" t="s">
        <v>128</v>
      </c>
      <c r="AU137" s="196" t="s">
        <v>85</v>
      </c>
      <c r="AY137" s="14" t="s">
        <v>126</v>
      </c>
      <c r="BE137" s="197">
        <f>IF(N137="základní",J137,0)</f>
        <v>0</v>
      </c>
      <c r="BF137" s="197">
        <f>IF(N137="snížená",J137,0)</f>
        <v>0</v>
      </c>
      <c r="BG137" s="197">
        <f>IF(N137="zákl. přenesená",J137,0)</f>
        <v>0</v>
      </c>
      <c r="BH137" s="197">
        <f>IF(N137="sníž. přenesená",J137,0)</f>
        <v>0</v>
      </c>
      <c r="BI137" s="197">
        <f>IF(N137="nulová",J137,0)</f>
        <v>0</v>
      </c>
      <c r="BJ137" s="14" t="s">
        <v>83</v>
      </c>
      <c r="BK137" s="197">
        <f>ROUND(I137*H137,2)</f>
        <v>0</v>
      </c>
      <c r="BL137" s="14" t="s">
        <v>132</v>
      </c>
      <c r="BM137" s="196" t="s">
        <v>238</v>
      </c>
    </row>
    <row r="138" spans="1:65" s="2" customFormat="1" ht="14.45" customHeight="1">
      <c r="A138" s="31"/>
      <c r="B138" s="32"/>
      <c r="C138" s="184" t="s">
        <v>147</v>
      </c>
      <c r="D138" s="184" t="s">
        <v>128</v>
      </c>
      <c r="E138" s="185" t="s">
        <v>154</v>
      </c>
      <c r="F138" s="186" t="s">
        <v>155</v>
      </c>
      <c r="G138" s="187" t="s">
        <v>156</v>
      </c>
      <c r="H138" s="188">
        <v>89.2</v>
      </c>
      <c r="I138" s="189"/>
      <c r="J138" s="190">
        <f>ROUND(I138*H138,2)</f>
        <v>0</v>
      </c>
      <c r="K138" s="191"/>
      <c r="L138" s="36"/>
      <c r="M138" s="192" t="s">
        <v>1</v>
      </c>
      <c r="N138" s="193" t="s">
        <v>40</v>
      </c>
      <c r="O138" s="68"/>
      <c r="P138" s="194">
        <f>O138*H138</f>
        <v>0</v>
      </c>
      <c r="Q138" s="194">
        <v>0</v>
      </c>
      <c r="R138" s="194">
        <f>Q138*H138</f>
        <v>0</v>
      </c>
      <c r="S138" s="194">
        <v>0</v>
      </c>
      <c r="T138" s="195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6" t="s">
        <v>132</v>
      </c>
      <c r="AT138" s="196" t="s">
        <v>128</v>
      </c>
      <c r="AU138" s="196" t="s">
        <v>85</v>
      </c>
      <c r="AY138" s="14" t="s">
        <v>126</v>
      </c>
      <c r="BE138" s="197">
        <f>IF(N138="základní",J138,0)</f>
        <v>0</v>
      </c>
      <c r="BF138" s="197">
        <f>IF(N138="snížená",J138,0)</f>
        <v>0</v>
      </c>
      <c r="BG138" s="197">
        <f>IF(N138="zákl. přenesená",J138,0)</f>
        <v>0</v>
      </c>
      <c r="BH138" s="197">
        <f>IF(N138="sníž. přenesená",J138,0)</f>
        <v>0</v>
      </c>
      <c r="BI138" s="197">
        <f>IF(N138="nulová",J138,0)</f>
        <v>0</v>
      </c>
      <c r="BJ138" s="14" t="s">
        <v>83</v>
      </c>
      <c r="BK138" s="197">
        <f>ROUND(I138*H138,2)</f>
        <v>0</v>
      </c>
      <c r="BL138" s="14" t="s">
        <v>132</v>
      </c>
      <c r="BM138" s="196" t="s">
        <v>239</v>
      </c>
    </row>
    <row r="139" spans="1:65" s="12" customFormat="1" ht="22.9" customHeight="1">
      <c r="B139" s="168"/>
      <c r="C139" s="169"/>
      <c r="D139" s="170" t="s">
        <v>74</v>
      </c>
      <c r="E139" s="182" t="s">
        <v>158</v>
      </c>
      <c r="F139" s="182" t="s">
        <v>159</v>
      </c>
      <c r="G139" s="169"/>
      <c r="H139" s="169"/>
      <c r="I139" s="172"/>
      <c r="J139" s="183">
        <f>BK139</f>
        <v>0</v>
      </c>
      <c r="K139" s="169"/>
      <c r="L139" s="174"/>
      <c r="M139" s="175"/>
      <c r="N139" s="176"/>
      <c r="O139" s="176"/>
      <c r="P139" s="177">
        <f>SUM(P140:P141)</f>
        <v>0</v>
      </c>
      <c r="Q139" s="176"/>
      <c r="R139" s="177">
        <f>SUM(R140:R141)</f>
        <v>7.2472320000000002E-3</v>
      </c>
      <c r="S139" s="176"/>
      <c r="T139" s="178">
        <f>SUM(T140:T141)</f>
        <v>11.183999999999999</v>
      </c>
      <c r="AR139" s="179" t="s">
        <v>83</v>
      </c>
      <c r="AT139" s="180" t="s">
        <v>74</v>
      </c>
      <c r="AU139" s="180" t="s">
        <v>83</v>
      </c>
      <c r="AY139" s="179" t="s">
        <v>126</v>
      </c>
      <c r="BK139" s="181">
        <f>SUM(BK140:BK141)</f>
        <v>0</v>
      </c>
    </row>
    <row r="140" spans="1:65" s="2" customFormat="1" ht="14.45" customHeight="1">
      <c r="A140" s="31"/>
      <c r="B140" s="32"/>
      <c r="C140" s="184" t="s">
        <v>160</v>
      </c>
      <c r="D140" s="184" t="s">
        <v>128</v>
      </c>
      <c r="E140" s="185" t="s">
        <v>161</v>
      </c>
      <c r="F140" s="186" t="s">
        <v>162</v>
      </c>
      <c r="G140" s="187" t="s">
        <v>156</v>
      </c>
      <c r="H140" s="188">
        <v>93.2</v>
      </c>
      <c r="I140" s="189"/>
      <c r="J140" s="190">
        <f>ROUND(I140*H140,2)</f>
        <v>0</v>
      </c>
      <c r="K140" s="191"/>
      <c r="L140" s="36"/>
      <c r="M140" s="192" t="s">
        <v>1</v>
      </c>
      <c r="N140" s="193" t="s">
        <v>40</v>
      </c>
      <c r="O140" s="68"/>
      <c r="P140" s="194">
        <f>O140*H140</f>
        <v>0</v>
      </c>
      <c r="Q140" s="194">
        <v>7.7760000000000001E-5</v>
      </c>
      <c r="R140" s="194">
        <f>Q140*H140</f>
        <v>7.2472320000000002E-3</v>
      </c>
      <c r="S140" s="194">
        <v>0</v>
      </c>
      <c r="T140" s="195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6" t="s">
        <v>132</v>
      </c>
      <c r="AT140" s="196" t="s">
        <v>128</v>
      </c>
      <c r="AU140" s="196" t="s">
        <v>85</v>
      </c>
      <c r="AY140" s="14" t="s">
        <v>126</v>
      </c>
      <c r="BE140" s="197">
        <f>IF(N140="základní",J140,0)</f>
        <v>0</v>
      </c>
      <c r="BF140" s="197">
        <f>IF(N140="snížená",J140,0)</f>
        <v>0</v>
      </c>
      <c r="BG140" s="197">
        <f>IF(N140="zákl. přenesená",J140,0)</f>
        <v>0</v>
      </c>
      <c r="BH140" s="197">
        <f>IF(N140="sníž. přenesená",J140,0)</f>
        <v>0</v>
      </c>
      <c r="BI140" s="197">
        <f>IF(N140="nulová",J140,0)</f>
        <v>0</v>
      </c>
      <c r="BJ140" s="14" t="s">
        <v>83</v>
      </c>
      <c r="BK140" s="197">
        <f>ROUND(I140*H140,2)</f>
        <v>0</v>
      </c>
      <c r="BL140" s="14" t="s">
        <v>132</v>
      </c>
      <c r="BM140" s="196" t="s">
        <v>240</v>
      </c>
    </row>
    <row r="141" spans="1:65" s="2" customFormat="1" ht="14.45" customHeight="1">
      <c r="A141" s="31"/>
      <c r="B141" s="32"/>
      <c r="C141" s="184" t="s">
        <v>164</v>
      </c>
      <c r="D141" s="184" t="s">
        <v>128</v>
      </c>
      <c r="E141" s="185" t="s">
        <v>165</v>
      </c>
      <c r="F141" s="186" t="s">
        <v>166</v>
      </c>
      <c r="G141" s="187" t="s">
        <v>131</v>
      </c>
      <c r="H141" s="188">
        <v>5.5919999999999996</v>
      </c>
      <c r="I141" s="189"/>
      <c r="J141" s="190">
        <f>ROUND(I141*H141,2)</f>
        <v>0</v>
      </c>
      <c r="K141" s="191"/>
      <c r="L141" s="36"/>
      <c r="M141" s="192" t="s">
        <v>1</v>
      </c>
      <c r="N141" s="193" t="s">
        <v>40</v>
      </c>
      <c r="O141" s="68"/>
      <c r="P141" s="194">
        <f>O141*H141</f>
        <v>0</v>
      </c>
      <c r="Q141" s="194">
        <v>0</v>
      </c>
      <c r="R141" s="194">
        <f>Q141*H141</f>
        <v>0</v>
      </c>
      <c r="S141" s="194">
        <v>2</v>
      </c>
      <c r="T141" s="195">
        <f>S141*H141</f>
        <v>11.183999999999999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6" t="s">
        <v>132</v>
      </c>
      <c r="AT141" s="196" t="s">
        <v>128</v>
      </c>
      <c r="AU141" s="196" t="s">
        <v>85</v>
      </c>
      <c r="AY141" s="14" t="s">
        <v>126</v>
      </c>
      <c r="BE141" s="197">
        <f>IF(N141="základní",J141,0)</f>
        <v>0</v>
      </c>
      <c r="BF141" s="197">
        <f>IF(N141="snížená",J141,0)</f>
        <v>0</v>
      </c>
      <c r="BG141" s="197">
        <f>IF(N141="zákl. přenesená",J141,0)</f>
        <v>0</v>
      </c>
      <c r="BH141" s="197">
        <f>IF(N141="sníž. přenesená",J141,0)</f>
        <v>0</v>
      </c>
      <c r="BI141" s="197">
        <f>IF(N141="nulová",J141,0)</f>
        <v>0</v>
      </c>
      <c r="BJ141" s="14" t="s">
        <v>83</v>
      </c>
      <c r="BK141" s="197">
        <f>ROUND(I141*H141,2)</f>
        <v>0</v>
      </c>
      <c r="BL141" s="14" t="s">
        <v>132</v>
      </c>
      <c r="BM141" s="196" t="s">
        <v>241</v>
      </c>
    </row>
    <row r="142" spans="1:65" s="12" customFormat="1" ht="22.9" customHeight="1">
      <c r="B142" s="168"/>
      <c r="C142" s="169"/>
      <c r="D142" s="170" t="s">
        <v>74</v>
      </c>
      <c r="E142" s="182" t="s">
        <v>168</v>
      </c>
      <c r="F142" s="182" t="s">
        <v>169</v>
      </c>
      <c r="G142" s="169"/>
      <c r="H142" s="169"/>
      <c r="I142" s="172"/>
      <c r="J142" s="183">
        <f>BK142</f>
        <v>0</v>
      </c>
      <c r="K142" s="169"/>
      <c r="L142" s="174"/>
      <c r="M142" s="175"/>
      <c r="N142" s="176"/>
      <c r="O142" s="176"/>
      <c r="P142" s="177">
        <f>SUM(P143:P146)</f>
        <v>0</v>
      </c>
      <c r="Q142" s="176"/>
      <c r="R142" s="177">
        <f>SUM(R143:R146)</f>
        <v>0</v>
      </c>
      <c r="S142" s="176"/>
      <c r="T142" s="178">
        <f>SUM(T143:T146)</f>
        <v>0</v>
      </c>
      <c r="AR142" s="179" t="s">
        <v>83</v>
      </c>
      <c r="AT142" s="180" t="s">
        <v>74</v>
      </c>
      <c r="AU142" s="180" t="s">
        <v>83</v>
      </c>
      <c r="AY142" s="179" t="s">
        <v>126</v>
      </c>
      <c r="BK142" s="181">
        <f>SUM(BK143:BK146)</f>
        <v>0</v>
      </c>
    </row>
    <row r="143" spans="1:65" s="2" customFormat="1" ht="24.2" customHeight="1">
      <c r="A143" s="31"/>
      <c r="B143" s="32"/>
      <c r="C143" s="184" t="s">
        <v>158</v>
      </c>
      <c r="D143" s="184" t="s">
        <v>128</v>
      </c>
      <c r="E143" s="185" t="s">
        <v>170</v>
      </c>
      <c r="F143" s="186" t="s">
        <v>171</v>
      </c>
      <c r="G143" s="187" t="s">
        <v>152</v>
      </c>
      <c r="H143" s="188">
        <v>11.29</v>
      </c>
      <c r="I143" s="189"/>
      <c r="J143" s="190">
        <f>ROUND(I143*H143,2)</f>
        <v>0</v>
      </c>
      <c r="K143" s="191"/>
      <c r="L143" s="36"/>
      <c r="M143" s="192" t="s">
        <v>1</v>
      </c>
      <c r="N143" s="193" t="s">
        <v>40</v>
      </c>
      <c r="O143" s="68"/>
      <c r="P143" s="194">
        <f>O143*H143</f>
        <v>0</v>
      </c>
      <c r="Q143" s="194">
        <v>0</v>
      </c>
      <c r="R143" s="194">
        <f>Q143*H143</f>
        <v>0</v>
      </c>
      <c r="S143" s="194">
        <v>0</v>
      </c>
      <c r="T143" s="195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6" t="s">
        <v>132</v>
      </c>
      <c r="AT143" s="196" t="s">
        <v>128</v>
      </c>
      <c r="AU143" s="196" t="s">
        <v>85</v>
      </c>
      <c r="AY143" s="14" t="s">
        <v>126</v>
      </c>
      <c r="BE143" s="197">
        <f>IF(N143="základní",J143,0)</f>
        <v>0</v>
      </c>
      <c r="BF143" s="197">
        <f>IF(N143="snížená",J143,0)</f>
        <v>0</v>
      </c>
      <c r="BG143" s="197">
        <f>IF(N143="zákl. přenesená",J143,0)</f>
        <v>0</v>
      </c>
      <c r="BH143" s="197">
        <f>IF(N143="sníž. přenesená",J143,0)</f>
        <v>0</v>
      </c>
      <c r="BI143" s="197">
        <f>IF(N143="nulová",J143,0)</f>
        <v>0</v>
      </c>
      <c r="BJ143" s="14" t="s">
        <v>83</v>
      </c>
      <c r="BK143" s="197">
        <f>ROUND(I143*H143,2)</f>
        <v>0</v>
      </c>
      <c r="BL143" s="14" t="s">
        <v>132</v>
      </c>
      <c r="BM143" s="196" t="s">
        <v>242</v>
      </c>
    </row>
    <row r="144" spans="1:65" s="2" customFormat="1" ht="24.2" customHeight="1">
      <c r="A144" s="31"/>
      <c r="B144" s="32"/>
      <c r="C144" s="184" t="s">
        <v>173</v>
      </c>
      <c r="D144" s="184" t="s">
        <v>128</v>
      </c>
      <c r="E144" s="185" t="s">
        <v>174</v>
      </c>
      <c r="F144" s="186" t="s">
        <v>175</v>
      </c>
      <c r="G144" s="187" t="s">
        <v>152</v>
      </c>
      <c r="H144" s="188">
        <v>11.29</v>
      </c>
      <c r="I144" s="189"/>
      <c r="J144" s="190">
        <f>ROUND(I144*H144,2)</f>
        <v>0</v>
      </c>
      <c r="K144" s="191"/>
      <c r="L144" s="36"/>
      <c r="M144" s="192" t="s">
        <v>1</v>
      </c>
      <c r="N144" s="193" t="s">
        <v>40</v>
      </c>
      <c r="O144" s="68"/>
      <c r="P144" s="194">
        <f>O144*H144</f>
        <v>0</v>
      </c>
      <c r="Q144" s="194">
        <v>0</v>
      </c>
      <c r="R144" s="194">
        <f>Q144*H144</f>
        <v>0</v>
      </c>
      <c r="S144" s="194">
        <v>0</v>
      </c>
      <c r="T144" s="195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6" t="s">
        <v>132</v>
      </c>
      <c r="AT144" s="196" t="s">
        <v>128</v>
      </c>
      <c r="AU144" s="196" t="s">
        <v>85</v>
      </c>
      <c r="AY144" s="14" t="s">
        <v>126</v>
      </c>
      <c r="BE144" s="197">
        <f>IF(N144="základní",J144,0)</f>
        <v>0</v>
      </c>
      <c r="BF144" s="197">
        <f>IF(N144="snížená",J144,0)</f>
        <v>0</v>
      </c>
      <c r="BG144" s="197">
        <f>IF(N144="zákl. přenesená",J144,0)</f>
        <v>0</v>
      </c>
      <c r="BH144" s="197">
        <f>IF(N144="sníž. přenesená",J144,0)</f>
        <v>0</v>
      </c>
      <c r="BI144" s="197">
        <f>IF(N144="nulová",J144,0)</f>
        <v>0</v>
      </c>
      <c r="BJ144" s="14" t="s">
        <v>83</v>
      </c>
      <c r="BK144" s="197">
        <f>ROUND(I144*H144,2)</f>
        <v>0</v>
      </c>
      <c r="BL144" s="14" t="s">
        <v>132</v>
      </c>
      <c r="BM144" s="196" t="s">
        <v>243</v>
      </c>
    </row>
    <row r="145" spans="1:65" s="2" customFormat="1" ht="24.2" customHeight="1">
      <c r="A145" s="31"/>
      <c r="B145" s="32"/>
      <c r="C145" s="184" t="s">
        <v>177</v>
      </c>
      <c r="D145" s="184" t="s">
        <v>128</v>
      </c>
      <c r="E145" s="185" t="s">
        <v>178</v>
      </c>
      <c r="F145" s="186" t="s">
        <v>179</v>
      </c>
      <c r="G145" s="187" t="s">
        <v>152</v>
      </c>
      <c r="H145" s="188">
        <v>101.61</v>
      </c>
      <c r="I145" s="189"/>
      <c r="J145" s="190">
        <f>ROUND(I145*H145,2)</f>
        <v>0</v>
      </c>
      <c r="K145" s="191"/>
      <c r="L145" s="36"/>
      <c r="M145" s="192" t="s">
        <v>1</v>
      </c>
      <c r="N145" s="193" t="s">
        <v>40</v>
      </c>
      <c r="O145" s="68"/>
      <c r="P145" s="194">
        <f>O145*H145</f>
        <v>0</v>
      </c>
      <c r="Q145" s="194">
        <v>0</v>
      </c>
      <c r="R145" s="194">
        <f>Q145*H145</f>
        <v>0</v>
      </c>
      <c r="S145" s="194">
        <v>0</v>
      </c>
      <c r="T145" s="195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6" t="s">
        <v>132</v>
      </c>
      <c r="AT145" s="196" t="s">
        <v>128</v>
      </c>
      <c r="AU145" s="196" t="s">
        <v>85</v>
      </c>
      <c r="AY145" s="14" t="s">
        <v>126</v>
      </c>
      <c r="BE145" s="197">
        <f>IF(N145="základní",J145,0)</f>
        <v>0</v>
      </c>
      <c r="BF145" s="197">
        <f>IF(N145="snížená",J145,0)</f>
        <v>0</v>
      </c>
      <c r="BG145" s="197">
        <f>IF(N145="zákl. přenesená",J145,0)</f>
        <v>0</v>
      </c>
      <c r="BH145" s="197">
        <f>IF(N145="sníž. přenesená",J145,0)</f>
        <v>0</v>
      </c>
      <c r="BI145" s="197">
        <f>IF(N145="nulová",J145,0)</f>
        <v>0</v>
      </c>
      <c r="BJ145" s="14" t="s">
        <v>83</v>
      </c>
      <c r="BK145" s="197">
        <f>ROUND(I145*H145,2)</f>
        <v>0</v>
      </c>
      <c r="BL145" s="14" t="s">
        <v>132</v>
      </c>
      <c r="BM145" s="196" t="s">
        <v>244</v>
      </c>
    </row>
    <row r="146" spans="1:65" s="2" customFormat="1" ht="24.2" customHeight="1">
      <c r="A146" s="31"/>
      <c r="B146" s="32"/>
      <c r="C146" s="184" t="s">
        <v>181</v>
      </c>
      <c r="D146" s="184" t="s">
        <v>128</v>
      </c>
      <c r="E146" s="185" t="s">
        <v>182</v>
      </c>
      <c r="F146" s="186" t="s">
        <v>183</v>
      </c>
      <c r="G146" s="187" t="s">
        <v>152</v>
      </c>
      <c r="H146" s="188">
        <v>12.579000000000001</v>
      </c>
      <c r="I146" s="189"/>
      <c r="J146" s="190">
        <f>ROUND(I146*H146,2)</f>
        <v>0</v>
      </c>
      <c r="K146" s="191"/>
      <c r="L146" s="36"/>
      <c r="M146" s="192" t="s">
        <v>1</v>
      </c>
      <c r="N146" s="193" t="s">
        <v>40</v>
      </c>
      <c r="O146" s="68"/>
      <c r="P146" s="194">
        <f>O146*H146</f>
        <v>0</v>
      </c>
      <c r="Q146" s="194">
        <v>0</v>
      </c>
      <c r="R146" s="194">
        <f>Q146*H146</f>
        <v>0</v>
      </c>
      <c r="S146" s="194">
        <v>0</v>
      </c>
      <c r="T146" s="195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6" t="s">
        <v>132</v>
      </c>
      <c r="AT146" s="196" t="s">
        <v>128</v>
      </c>
      <c r="AU146" s="196" t="s">
        <v>85</v>
      </c>
      <c r="AY146" s="14" t="s">
        <v>126</v>
      </c>
      <c r="BE146" s="197">
        <f>IF(N146="základní",J146,0)</f>
        <v>0</v>
      </c>
      <c r="BF146" s="197">
        <f>IF(N146="snížená",J146,0)</f>
        <v>0</v>
      </c>
      <c r="BG146" s="197">
        <f>IF(N146="zákl. přenesená",J146,0)</f>
        <v>0</v>
      </c>
      <c r="BH146" s="197">
        <f>IF(N146="sníž. přenesená",J146,0)</f>
        <v>0</v>
      </c>
      <c r="BI146" s="197">
        <f>IF(N146="nulová",J146,0)</f>
        <v>0</v>
      </c>
      <c r="BJ146" s="14" t="s">
        <v>83</v>
      </c>
      <c r="BK146" s="197">
        <f>ROUND(I146*H146,2)</f>
        <v>0</v>
      </c>
      <c r="BL146" s="14" t="s">
        <v>132</v>
      </c>
      <c r="BM146" s="196" t="s">
        <v>245</v>
      </c>
    </row>
    <row r="147" spans="1:65" s="12" customFormat="1" ht="22.9" customHeight="1">
      <c r="B147" s="168"/>
      <c r="C147" s="169"/>
      <c r="D147" s="170" t="s">
        <v>74</v>
      </c>
      <c r="E147" s="182" t="s">
        <v>185</v>
      </c>
      <c r="F147" s="182" t="s">
        <v>186</v>
      </c>
      <c r="G147" s="169"/>
      <c r="H147" s="169"/>
      <c r="I147" s="172"/>
      <c r="J147" s="183">
        <f>BK147</f>
        <v>0</v>
      </c>
      <c r="K147" s="169"/>
      <c r="L147" s="174"/>
      <c r="M147" s="175"/>
      <c r="N147" s="176"/>
      <c r="O147" s="176"/>
      <c r="P147" s="177">
        <f>P148</f>
        <v>0</v>
      </c>
      <c r="Q147" s="176"/>
      <c r="R147" s="177">
        <f>R148</f>
        <v>0</v>
      </c>
      <c r="S147" s="176"/>
      <c r="T147" s="178">
        <f>T148</f>
        <v>0</v>
      </c>
      <c r="AR147" s="179" t="s">
        <v>83</v>
      </c>
      <c r="AT147" s="180" t="s">
        <v>74</v>
      </c>
      <c r="AU147" s="180" t="s">
        <v>83</v>
      </c>
      <c r="AY147" s="179" t="s">
        <v>126</v>
      </c>
      <c r="BK147" s="181">
        <f>BK148</f>
        <v>0</v>
      </c>
    </row>
    <row r="148" spans="1:65" s="2" customFormat="1" ht="14.45" customHeight="1">
      <c r="A148" s="31"/>
      <c r="B148" s="32"/>
      <c r="C148" s="184" t="s">
        <v>187</v>
      </c>
      <c r="D148" s="184" t="s">
        <v>128</v>
      </c>
      <c r="E148" s="185" t="s">
        <v>188</v>
      </c>
      <c r="F148" s="186" t="s">
        <v>189</v>
      </c>
      <c r="G148" s="187" t="s">
        <v>152</v>
      </c>
      <c r="H148" s="188">
        <v>12.579000000000001</v>
      </c>
      <c r="I148" s="189"/>
      <c r="J148" s="190">
        <f>ROUND(I148*H148,2)</f>
        <v>0</v>
      </c>
      <c r="K148" s="191"/>
      <c r="L148" s="36"/>
      <c r="M148" s="192" t="s">
        <v>1</v>
      </c>
      <c r="N148" s="193" t="s">
        <v>40</v>
      </c>
      <c r="O148" s="68"/>
      <c r="P148" s="194">
        <f>O148*H148</f>
        <v>0</v>
      </c>
      <c r="Q148" s="194">
        <v>0</v>
      </c>
      <c r="R148" s="194">
        <f>Q148*H148</f>
        <v>0</v>
      </c>
      <c r="S148" s="194">
        <v>0</v>
      </c>
      <c r="T148" s="195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6" t="s">
        <v>132</v>
      </c>
      <c r="AT148" s="196" t="s">
        <v>128</v>
      </c>
      <c r="AU148" s="196" t="s">
        <v>85</v>
      </c>
      <c r="AY148" s="14" t="s">
        <v>126</v>
      </c>
      <c r="BE148" s="197">
        <f>IF(N148="základní",J148,0)</f>
        <v>0</v>
      </c>
      <c r="BF148" s="197">
        <f>IF(N148="snížená",J148,0)</f>
        <v>0</v>
      </c>
      <c r="BG148" s="197">
        <f>IF(N148="zákl. přenesená",J148,0)</f>
        <v>0</v>
      </c>
      <c r="BH148" s="197">
        <f>IF(N148="sníž. přenesená",J148,0)</f>
        <v>0</v>
      </c>
      <c r="BI148" s="197">
        <f>IF(N148="nulová",J148,0)</f>
        <v>0</v>
      </c>
      <c r="BJ148" s="14" t="s">
        <v>83</v>
      </c>
      <c r="BK148" s="197">
        <f>ROUND(I148*H148,2)</f>
        <v>0</v>
      </c>
      <c r="BL148" s="14" t="s">
        <v>132</v>
      </c>
      <c r="BM148" s="196" t="s">
        <v>246</v>
      </c>
    </row>
    <row r="149" spans="1:65" s="12" customFormat="1" ht="25.9" customHeight="1">
      <c r="B149" s="168"/>
      <c r="C149" s="169"/>
      <c r="D149" s="170" t="s">
        <v>74</v>
      </c>
      <c r="E149" s="171" t="s">
        <v>191</v>
      </c>
      <c r="F149" s="171" t="s">
        <v>192</v>
      </c>
      <c r="G149" s="169"/>
      <c r="H149" s="169"/>
      <c r="I149" s="172"/>
      <c r="J149" s="173">
        <f>BK149</f>
        <v>0</v>
      </c>
      <c r="K149" s="169"/>
      <c r="L149" s="174"/>
      <c r="M149" s="175"/>
      <c r="N149" s="176"/>
      <c r="O149" s="176"/>
      <c r="P149" s="177">
        <f>P150</f>
        <v>0</v>
      </c>
      <c r="Q149" s="176"/>
      <c r="R149" s="177">
        <f>R150</f>
        <v>0</v>
      </c>
      <c r="S149" s="176"/>
      <c r="T149" s="178">
        <f>T150</f>
        <v>0</v>
      </c>
      <c r="AR149" s="179" t="s">
        <v>85</v>
      </c>
      <c r="AT149" s="180" t="s">
        <v>74</v>
      </c>
      <c r="AU149" s="180" t="s">
        <v>75</v>
      </c>
      <c r="AY149" s="179" t="s">
        <v>126</v>
      </c>
      <c r="BK149" s="181">
        <f>BK150</f>
        <v>0</v>
      </c>
    </row>
    <row r="150" spans="1:65" s="12" customFormat="1" ht="22.9" customHeight="1">
      <c r="B150" s="168"/>
      <c r="C150" s="169"/>
      <c r="D150" s="170" t="s">
        <v>74</v>
      </c>
      <c r="E150" s="182" t="s">
        <v>193</v>
      </c>
      <c r="F150" s="182" t="s">
        <v>194</v>
      </c>
      <c r="G150" s="169"/>
      <c r="H150" s="169"/>
      <c r="I150" s="172"/>
      <c r="J150" s="183">
        <f>BK150</f>
        <v>0</v>
      </c>
      <c r="K150" s="169"/>
      <c r="L150" s="174"/>
      <c r="M150" s="175"/>
      <c r="N150" s="176"/>
      <c r="O150" s="176"/>
      <c r="P150" s="177">
        <f>P151</f>
        <v>0</v>
      </c>
      <c r="Q150" s="176"/>
      <c r="R150" s="177">
        <f>R151</f>
        <v>0</v>
      </c>
      <c r="S150" s="176"/>
      <c r="T150" s="178">
        <f>T151</f>
        <v>0</v>
      </c>
      <c r="AR150" s="179" t="s">
        <v>85</v>
      </c>
      <c r="AT150" s="180" t="s">
        <v>74</v>
      </c>
      <c r="AU150" s="180" t="s">
        <v>83</v>
      </c>
      <c r="AY150" s="179" t="s">
        <v>126</v>
      </c>
      <c r="BK150" s="181">
        <f>BK151</f>
        <v>0</v>
      </c>
    </row>
    <row r="151" spans="1:65" s="2" customFormat="1" ht="14.45" customHeight="1">
      <c r="A151" s="31"/>
      <c r="B151" s="32"/>
      <c r="C151" s="184" t="s">
        <v>195</v>
      </c>
      <c r="D151" s="184" t="s">
        <v>128</v>
      </c>
      <c r="E151" s="185" t="s">
        <v>196</v>
      </c>
      <c r="F151" s="186" t="s">
        <v>197</v>
      </c>
      <c r="G151" s="187" t="s">
        <v>198</v>
      </c>
      <c r="H151" s="188">
        <v>1</v>
      </c>
      <c r="I151" s="189"/>
      <c r="J151" s="190">
        <f>ROUND(I151*H151,2)</f>
        <v>0</v>
      </c>
      <c r="K151" s="191"/>
      <c r="L151" s="36"/>
      <c r="M151" s="192" t="s">
        <v>1</v>
      </c>
      <c r="N151" s="193" t="s">
        <v>40</v>
      </c>
      <c r="O151" s="68"/>
      <c r="P151" s="194">
        <f>O151*H151</f>
        <v>0</v>
      </c>
      <c r="Q151" s="194">
        <v>0</v>
      </c>
      <c r="R151" s="194">
        <f>Q151*H151</f>
        <v>0</v>
      </c>
      <c r="S151" s="194">
        <v>0</v>
      </c>
      <c r="T151" s="195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6" t="s">
        <v>199</v>
      </c>
      <c r="AT151" s="196" t="s">
        <v>128</v>
      </c>
      <c r="AU151" s="196" t="s">
        <v>85</v>
      </c>
      <c r="AY151" s="14" t="s">
        <v>126</v>
      </c>
      <c r="BE151" s="197">
        <f>IF(N151="základní",J151,0)</f>
        <v>0</v>
      </c>
      <c r="BF151" s="197">
        <f>IF(N151="snížená",J151,0)</f>
        <v>0</v>
      </c>
      <c r="BG151" s="197">
        <f>IF(N151="zákl. přenesená",J151,0)</f>
        <v>0</v>
      </c>
      <c r="BH151" s="197">
        <f>IF(N151="sníž. přenesená",J151,0)</f>
        <v>0</v>
      </c>
      <c r="BI151" s="197">
        <f>IF(N151="nulová",J151,0)</f>
        <v>0</v>
      </c>
      <c r="BJ151" s="14" t="s">
        <v>83</v>
      </c>
      <c r="BK151" s="197">
        <f>ROUND(I151*H151,2)</f>
        <v>0</v>
      </c>
      <c r="BL151" s="14" t="s">
        <v>199</v>
      </c>
      <c r="BM151" s="196" t="s">
        <v>247</v>
      </c>
    </row>
    <row r="152" spans="1:65" s="12" customFormat="1" ht="25.9" customHeight="1">
      <c r="B152" s="168"/>
      <c r="C152" s="169"/>
      <c r="D152" s="170" t="s">
        <v>74</v>
      </c>
      <c r="E152" s="171" t="s">
        <v>201</v>
      </c>
      <c r="F152" s="171" t="s">
        <v>202</v>
      </c>
      <c r="G152" s="169"/>
      <c r="H152" s="169"/>
      <c r="I152" s="172"/>
      <c r="J152" s="173">
        <f>BK152</f>
        <v>0</v>
      </c>
      <c r="K152" s="169"/>
      <c r="L152" s="174"/>
      <c r="M152" s="175"/>
      <c r="N152" s="176"/>
      <c r="O152" s="176"/>
      <c r="P152" s="177">
        <f>SUM(P153:P155)</f>
        <v>0</v>
      </c>
      <c r="Q152" s="176"/>
      <c r="R152" s="177">
        <f>SUM(R153:R155)</f>
        <v>0.251328</v>
      </c>
      <c r="S152" s="176"/>
      <c r="T152" s="178">
        <f>SUM(T153:T155)</f>
        <v>0.10560000000000001</v>
      </c>
      <c r="AR152" s="179" t="s">
        <v>132</v>
      </c>
      <c r="AT152" s="180" t="s">
        <v>74</v>
      </c>
      <c r="AU152" s="180" t="s">
        <v>75</v>
      </c>
      <c r="AY152" s="179" t="s">
        <v>126</v>
      </c>
      <c r="BK152" s="181">
        <f>SUM(BK153:BK155)</f>
        <v>0</v>
      </c>
    </row>
    <row r="153" spans="1:65" s="2" customFormat="1" ht="14.45" customHeight="1">
      <c r="A153" s="31"/>
      <c r="B153" s="32"/>
      <c r="C153" s="198" t="s">
        <v>8</v>
      </c>
      <c r="D153" s="198" t="s">
        <v>203</v>
      </c>
      <c r="E153" s="199" t="s">
        <v>204</v>
      </c>
      <c r="F153" s="200" t="s">
        <v>205</v>
      </c>
      <c r="G153" s="201" t="s">
        <v>156</v>
      </c>
      <c r="H153" s="202">
        <v>66.88</v>
      </c>
      <c r="I153" s="203"/>
      <c r="J153" s="204">
        <f>ROUND(I153*H153,2)</f>
        <v>0</v>
      </c>
      <c r="K153" s="205"/>
      <c r="L153" s="206"/>
      <c r="M153" s="207" t="s">
        <v>1</v>
      </c>
      <c r="N153" s="208" t="s">
        <v>40</v>
      </c>
      <c r="O153" s="68"/>
      <c r="P153" s="194">
        <f>O153*H153</f>
        <v>0</v>
      </c>
      <c r="Q153" s="194">
        <v>3.5000000000000001E-3</v>
      </c>
      <c r="R153" s="194">
        <f>Q153*H153</f>
        <v>0.23407999999999998</v>
      </c>
      <c r="S153" s="194">
        <v>0</v>
      </c>
      <c r="T153" s="195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6" t="s">
        <v>164</v>
      </c>
      <c r="AT153" s="196" t="s">
        <v>203</v>
      </c>
      <c r="AU153" s="196" t="s">
        <v>83</v>
      </c>
      <c r="AY153" s="14" t="s">
        <v>126</v>
      </c>
      <c r="BE153" s="197">
        <f>IF(N153="základní",J153,0)</f>
        <v>0</v>
      </c>
      <c r="BF153" s="197">
        <f>IF(N153="snížená",J153,0)</f>
        <v>0</v>
      </c>
      <c r="BG153" s="197">
        <f>IF(N153="zákl. přenesená",J153,0)</f>
        <v>0</v>
      </c>
      <c r="BH153" s="197">
        <f>IF(N153="sníž. přenesená",J153,0)</f>
        <v>0</v>
      </c>
      <c r="BI153" s="197">
        <f>IF(N153="nulová",J153,0)</f>
        <v>0</v>
      </c>
      <c r="BJ153" s="14" t="s">
        <v>83</v>
      </c>
      <c r="BK153" s="197">
        <f>ROUND(I153*H153,2)</f>
        <v>0</v>
      </c>
      <c r="BL153" s="14" t="s">
        <v>132</v>
      </c>
      <c r="BM153" s="196" t="s">
        <v>248</v>
      </c>
    </row>
    <row r="154" spans="1:65" s="2" customFormat="1" ht="24.2" customHeight="1">
      <c r="A154" s="31"/>
      <c r="B154" s="32"/>
      <c r="C154" s="184" t="s">
        <v>199</v>
      </c>
      <c r="D154" s="184" t="s">
        <v>128</v>
      </c>
      <c r="E154" s="185" t="s">
        <v>207</v>
      </c>
      <c r="F154" s="186" t="s">
        <v>208</v>
      </c>
      <c r="G154" s="187" t="s">
        <v>209</v>
      </c>
      <c r="H154" s="188">
        <v>176</v>
      </c>
      <c r="I154" s="189"/>
      <c r="J154" s="190">
        <f>ROUND(I154*H154,2)</f>
        <v>0</v>
      </c>
      <c r="K154" s="191"/>
      <c r="L154" s="36"/>
      <c r="M154" s="192" t="s">
        <v>1</v>
      </c>
      <c r="N154" s="193" t="s">
        <v>40</v>
      </c>
      <c r="O154" s="68"/>
      <c r="P154" s="194">
        <f>O154*H154</f>
        <v>0</v>
      </c>
      <c r="Q154" s="194">
        <v>8.0000000000000007E-5</v>
      </c>
      <c r="R154" s="194">
        <f>Q154*H154</f>
        <v>1.4080000000000001E-2</v>
      </c>
      <c r="S154" s="194">
        <v>0</v>
      </c>
      <c r="T154" s="195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6" t="s">
        <v>132</v>
      </c>
      <c r="AT154" s="196" t="s">
        <v>128</v>
      </c>
      <c r="AU154" s="196" t="s">
        <v>83</v>
      </c>
      <c r="AY154" s="14" t="s">
        <v>126</v>
      </c>
      <c r="BE154" s="197">
        <f>IF(N154="základní",J154,0)</f>
        <v>0</v>
      </c>
      <c r="BF154" s="197">
        <f>IF(N154="snížená",J154,0)</f>
        <v>0</v>
      </c>
      <c r="BG154" s="197">
        <f>IF(N154="zákl. přenesená",J154,0)</f>
        <v>0</v>
      </c>
      <c r="BH154" s="197">
        <f>IF(N154="sníž. přenesená",J154,0)</f>
        <v>0</v>
      </c>
      <c r="BI154" s="197">
        <f>IF(N154="nulová",J154,0)</f>
        <v>0</v>
      </c>
      <c r="BJ154" s="14" t="s">
        <v>83</v>
      </c>
      <c r="BK154" s="197">
        <f>ROUND(I154*H154,2)</f>
        <v>0</v>
      </c>
      <c r="BL154" s="14" t="s">
        <v>132</v>
      </c>
      <c r="BM154" s="196" t="s">
        <v>249</v>
      </c>
    </row>
    <row r="155" spans="1:65" s="2" customFormat="1" ht="24.2" customHeight="1">
      <c r="A155" s="31"/>
      <c r="B155" s="32"/>
      <c r="C155" s="184" t="s">
        <v>211</v>
      </c>
      <c r="D155" s="184" t="s">
        <v>128</v>
      </c>
      <c r="E155" s="185" t="s">
        <v>212</v>
      </c>
      <c r="F155" s="186" t="s">
        <v>213</v>
      </c>
      <c r="G155" s="187" t="s">
        <v>156</v>
      </c>
      <c r="H155" s="188">
        <v>35.200000000000003</v>
      </c>
      <c r="I155" s="189"/>
      <c r="J155" s="190">
        <f>ROUND(I155*H155,2)</f>
        <v>0</v>
      </c>
      <c r="K155" s="191"/>
      <c r="L155" s="36"/>
      <c r="M155" s="209" t="s">
        <v>1</v>
      </c>
      <c r="N155" s="210" t="s">
        <v>40</v>
      </c>
      <c r="O155" s="211"/>
      <c r="P155" s="212">
        <f>O155*H155</f>
        <v>0</v>
      </c>
      <c r="Q155" s="212">
        <v>9.0000000000000006E-5</v>
      </c>
      <c r="R155" s="212">
        <f>Q155*H155</f>
        <v>3.1680000000000002E-3</v>
      </c>
      <c r="S155" s="212">
        <v>3.0000000000000001E-3</v>
      </c>
      <c r="T155" s="213">
        <f>S155*H155</f>
        <v>0.10560000000000001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6" t="s">
        <v>132</v>
      </c>
      <c r="AT155" s="196" t="s">
        <v>128</v>
      </c>
      <c r="AU155" s="196" t="s">
        <v>83</v>
      </c>
      <c r="AY155" s="14" t="s">
        <v>126</v>
      </c>
      <c r="BE155" s="197">
        <f>IF(N155="základní",J155,0)</f>
        <v>0</v>
      </c>
      <c r="BF155" s="197">
        <f>IF(N155="snížená",J155,0)</f>
        <v>0</v>
      </c>
      <c r="BG155" s="197">
        <f>IF(N155="zákl. přenesená",J155,0)</f>
        <v>0</v>
      </c>
      <c r="BH155" s="197">
        <f>IF(N155="sníž. přenesená",J155,0)</f>
        <v>0</v>
      </c>
      <c r="BI155" s="197">
        <f>IF(N155="nulová",J155,0)</f>
        <v>0</v>
      </c>
      <c r="BJ155" s="14" t="s">
        <v>83</v>
      </c>
      <c r="BK155" s="197">
        <f>ROUND(I155*H155,2)</f>
        <v>0</v>
      </c>
      <c r="BL155" s="14" t="s">
        <v>132</v>
      </c>
      <c r="BM155" s="196" t="s">
        <v>250</v>
      </c>
    </row>
    <row r="156" spans="1:65" s="2" customFormat="1" ht="6.95" customHeight="1">
      <c r="A156" s="31"/>
      <c r="B156" s="51"/>
      <c r="C156" s="52"/>
      <c r="D156" s="52"/>
      <c r="E156" s="52"/>
      <c r="F156" s="52"/>
      <c r="G156" s="52"/>
      <c r="H156" s="52"/>
      <c r="I156" s="52"/>
      <c r="J156" s="52"/>
      <c r="K156" s="52"/>
      <c r="L156" s="36"/>
      <c r="M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</row>
  </sheetData>
  <sheetProtection algorithmName="SHA-512" hashValue="tbN3ADzdhxbXd2tFQ1U5fgMUxQaC2RtWdbpP+tuTygPUDDvNvJQtryHgfnsPIfb1cdzdkQAIw9fxpvhv0lwojg==" saltValue="b0/HG5HtVvd/Q0cmh7qMq/RAW4Ft8iE3FVHCgvG8fLRGXylPEHuhPjbfgMFE/bWJ3t5F9biO+ffzvSzIdbbdyQ==" spinCount="100000" sheet="1" objects="1" scenarios="1" formatColumns="0" formatRows="0" autoFilter="0"/>
  <autoFilter ref="C126:K155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1_1_2020 DD - Kolej 7 </vt:lpstr>
      <vt:lpstr>2_1_2020 DD - Kolej 9</vt:lpstr>
      <vt:lpstr>3_1_2020 DD - Kolej 10</vt:lpstr>
      <vt:lpstr>'1_1_2020 DD - Kolej 7 '!Názvy_tisku</vt:lpstr>
      <vt:lpstr>'2_1_2020 DD - Kolej 9'!Názvy_tisku</vt:lpstr>
      <vt:lpstr>'3_1_2020 DD - Kolej 10'!Názvy_tisku</vt:lpstr>
      <vt:lpstr>'Rekapitulace stavby'!Názvy_tisku</vt:lpstr>
      <vt:lpstr>'1_1_2020 DD - Kolej 7 '!Oblast_tisku</vt:lpstr>
      <vt:lpstr>'2_1_2020 DD - Kolej 9'!Oblast_tisku</vt:lpstr>
      <vt:lpstr>'3_1_2020 DD - Kolej 10'!Oblast_tisku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Vyroubalová Naděžda, Ing.</dc:creator>
  <cp:lastModifiedBy>Vyroubalová Naděžda, Ing.</cp:lastModifiedBy>
  <dcterms:created xsi:type="dcterms:W3CDTF">2020-12-23T10:48:13Z</dcterms:created>
  <dcterms:modified xsi:type="dcterms:W3CDTF">2021-07-20T12:45:23Z</dcterms:modified>
</cp:coreProperties>
</file>