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PLOCHA" sheetId="12" r:id="rId4"/>
    <sheet name="STĚNA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PLOCHA!$A$1:$U$26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3" i="12" l="1"/>
  <c r="G24" i="12"/>
  <c r="G22" i="12"/>
  <c r="G20" i="12"/>
  <c r="G17" i="12"/>
  <c r="G18" i="12"/>
  <c r="G16" i="12"/>
  <c r="G10" i="12"/>
  <c r="G11" i="12"/>
  <c r="G12" i="12"/>
  <c r="G13" i="12"/>
  <c r="G14" i="12"/>
  <c r="G9" i="12"/>
  <c r="G11" i="13" l="1"/>
  <c r="G10" i="13"/>
  <c r="G9" i="13"/>
  <c r="G8" i="13"/>
  <c r="G7" i="13"/>
  <c r="G6" i="13"/>
  <c r="G14" i="13" l="1"/>
  <c r="I48" i="1" s="1"/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O8" i="12" s="1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G15" i="12"/>
  <c r="I16" i="12"/>
  <c r="K16" i="12"/>
  <c r="M16" i="12"/>
  <c r="O16" i="12"/>
  <c r="Q16" i="12"/>
  <c r="U16" i="12"/>
  <c r="I17" i="12"/>
  <c r="K17" i="12"/>
  <c r="K15" i="12" s="1"/>
  <c r="M17" i="12"/>
  <c r="O17" i="12"/>
  <c r="Q17" i="12"/>
  <c r="U17" i="12"/>
  <c r="I18" i="12"/>
  <c r="K18" i="12"/>
  <c r="M18" i="12"/>
  <c r="O18" i="12"/>
  <c r="Q18" i="12"/>
  <c r="U18" i="12"/>
  <c r="G19" i="12"/>
  <c r="Q19" i="12"/>
  <c r="I20" i="12"/>
  <c r="I19" i="12" s="1"/>
  <c r="K20" i="12"/>
  <c r="K19" i="12" s="1"/>
  <c r="M20" i="12"/>
  <c r="M19" i="12" s="1"/>
  <c r="O20" i="12"/>
  <c r="O19" i="12" s="1"/>
  <c r="Q20" i="12"/>
  <c r="U20" i="12"/>
  <c r="U19" i="12" s="1"/>
  <c r="G21" i="12"/>
  <c r="O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K21" i="12" s="1"/>
  <c r="M24" i="12"/>
  <c r="O24" i="12"/>
  <c r="Q24" i="12"/>
  <c r="Q21" i="12" s="1"/>
  <c r="U24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6" i="12" l="1"/>
  <c r="I47" i="1" s="1"/>
  <c r="I51" i="1" s="1"/>
  <c r="I16" i="1" s="1"/>
  <c r="G28" i="1" s="1"/>
  <c r="M21" i="12"/>
  <c r="M15" i="12"/>
  <c r="M8" i="12"/>
  <c r="I21" i="12"/>
  <c r="I8" i="12"/>
  <c r="U8" i="12"/>
  <c r="Q8" i="12"/>
  <c r="I15" i="12"/>
  <c r="Q15" i="12"/>
  <c r="U15" i="12"/>
  <c r="O15" i="12"/>
  <c r="K8" i="12"/>
  <c r="U21" i="12"/>
  <c r="I2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<sst xmlns="http://schemas.openxmlformats.org/spreadsheetml/2006/main" count="207" uniqueCount="149">
  <si>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</si>
  <si>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</si>
  <si>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</si>
  <si>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</si>
  <si>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</si>
  <si>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</si>
  <si>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</si>
  <si>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</si>
  <si>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</si>
  <si>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</si>
  <si>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</si>
  <si>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</si>
  <si>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</si>
  <si>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</si>
  <si>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</si>
  <si>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</si>
  <si>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</si>
  <si>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</si>
  <si>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</si>
  <si>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</si>
  <si>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</si>
  <si>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</si>
  <si>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</si>
  <si>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</si>
  <si>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</si>
  <si>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</si>
  <si>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</si>
  <si>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</si>
  <si>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</si>
  <si>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</si>
  <si>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</si>
  <si>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</si>
  <si>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</si>
  <si>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</si>
  <si>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</si>
  <si>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</si>
  <si>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</si>
  <si>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</si>
  <si>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</si>
  <si>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</si>
  <si>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</si>
  <si>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</si>
  <si>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</si>
  <si>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</si>
  <si>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</si>
  <si>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</si>
  <si>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</si>
  <si>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</si>
  <si>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</si>
  <si>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</si>
  <si>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</si>
  <si>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</si>
  <si>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</si>
  <si>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</si>
  <si>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</si>
  <si>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</si>
  <si>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</si>
  <si>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91</t>
  </si>
  <si>
    <t>Doplňující práce na komunikaci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</si>
  <si>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</si>
  <si>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</si>
  <si>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</si>
  <si>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</si>
  <si>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</si>
  <si>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</si>
  <si>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</si>
  <si>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</si>
  <si>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</si>
  <si>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</si>
  <si>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</si>
  <si>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</si>
  <si>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</si>
  <si>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</si>
  <si>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</si>
  <si>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</si>
  <si>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</si>
  <si>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</si>
  <si>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</si>
  <si>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</si>
  <si>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</si>
  <si>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</si>
  <si>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</si>
  <si>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</si>
  <si>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</si>
  <si>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</si>
  <si>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</si>
  <si>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</si>
  <si>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</si>
  <si>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</si>
  <si>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</si>
  <si>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113151119R00</t>
  </si>
  <si>
    <t>Fréz.živič.krytu pl.do 500 m2,pruh do 75cm,tl.10cm</t>
  </si>
  <si>
    <t>m2</t>
  </si>
  <si>
    <t>POL1_0</t>
  </si>
  <si>
    <t>113108318R00</t>
  </si>
  <si>
    <t>Odstranění podkladu pl.do 50 m2, živice tl. 18 cm</t>
  </si>
  <si>
    <t>113152112R00</t>
  </si>
  <si>
    <t>Odstranění podkladu z kameniva drceného</t>
  </si>
  <si>
    <t>m3</t>
  </si>
  <si>
    <t>181101102R00</t>
  </si>
  <si>
    <t>Úprava pláně v zářezech v hor. 1-4, se zhutněním</t>
  </si>
  <si>
    <t>199000003R00</t>
  </si>
  <si>
    <t>Poplatek za skládku horniny 5 - 7</t>
  </si>
  <si>
    <t>t</t>
  </si>
  <si>
    <t>120001101R00</t>
  </si>
  <si>
    <t xml:space="preserve">Příplatek za ztížení vykopávky </t>
  </si>
  <si>
    <t>451504113R00</t>
  </si>
  <si>
    <t>Zřízení lože z kameniva pod dlažbu tl. do 200 mm</t>
  </si>
  <si>
    <t>583314004R</t>
  </si>
  <si>
    <t>Kamenivo těžené frakce  4/8  B Jihomor. kraj</t>
  </si>
  <si>
    <t>POL3_0</t>
  </si>
  <si>
    <t>916561111RT7</t>
  </si>
  <si>
    <t>Osazení záhon.obrubníků do lože z C 12/15 s opěrou, včetně obrubníku   100/5/20 cm</t>
  </si>
  <si>
    <t>m</t>
  </si>
  <si>
    <t>979091211R00</t>
  </si>
  <si>
    <t>Vodorovné přemístění suti do 7 km</t>
  </si>
  <si>
    <t>979093111R00</t>
  </si>
  <si>
    <t>Uložení suti na skládku bez zhutnění</t>
  </si>
  <si>
    <t>979990113R00</t>
  </si>
  <si>
    <t>Poplatek za skládku suti - obalované kam. - asfalt</t>
  </si>
  <si>
    <t/>
  </si>
  <si>
    <t>END</t>
  </si>
  <si>
    <t>Výkaz výměr</t>
  </si>
  <si>
    <t>číslo</t>
  </si>
  <si>
    <t>Popis</t>
  </si>
  <si>
    <t>m.j.</t>
  </si>
  <si>
    <t>cena/m.j.</t>
  </si>
  <si>
    <t>celkem</t>
  </si>
  <si>
    <t>Konstrukce vlastní lezecké stěny</t>
  </si>
  <si>
    <t xml:space="preserve">Konstrukce venkovní lezecké stěny ze železobetonu vhodného do venkovního prostředí. Návrh konstrukce dle statického posouzení konkrétního návrhu. Předpokládaná požadovaná výška stěny cca 20,0m. </t>
  </si>
  <si>
    <t>Založení konstrukce lezecké stěny</t>
  </si>
  <si>
    <t>Dle statického posouzení</t>
  </si>
  <si>
    <t>kpl</t>
  </si>
  <si>
    <t>Dopadová plocha</t>
  </si>
  <si>
    <t>Postupové fixní jištění (nýty včetně expressek)</t>
  </si>
  <si>
    <t>Počet lezeckých linií cca 60 ( cca 132 metrů obvod lezecké stěny). Počet postupových fixních jištění na 1 linii cca 6 - 10 ks</t>
  </si>
  <si>
    <t>ks</t>
  </si>
  <si>
    <t>Nerezový řetěz se dvěma karabinami sloužící jako koncový bod jištění</t>
  </si>
  <si>
    <t>Slaňovací bod</t>
  </si>
  <si>
    <t>Automatické jistící zařízení včetně ocelové karabiny</t>
  </si>
  <si>
    <t>např. TRUBLUE XL</t>
  </si>
  <si>
    <t>Lezecké chyty a stupy</t>
  </si>
  <si>
    <t>Různých velikostí, barev, provedení a obtížností</t>
  </si>
  <si>
    <t>Lezecká stěna</t>
  </si>
  <si>
    <t>Výkaz výměr - dopadová plocha</t>
  </si>
  <si>
    <t>Výkaz výměr - lezecká stěna</t>
  </si>
  <si>
    <t>Zakázka: Lezecká stěna</t>
  </si>
  <si>
    <t>2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</si>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</sst>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wrapText="1"/>
    </xf>
    <xf numFmtId="0" fontId="18" fillId="0" borderId="11" xfId="0" applyFont="1" applyBorder="1" applyAlignment="1">
      <alignment vertical="top" wrapText="1"/>
    </xf>
    <xf numFmtId="0" fontId="18" fillId="0" borderId="7" xfId="0" applyFont="1" applyBorder="1" applyAlignment="1">
      <alignment wrapText="1"/>
    </xf>
    <xf numFmtId="0" fontId="18" fillId="0" borderId="7" xfId="0" applyFont="1" applyBorder="1" applyAlignment="1">
      <alignment horizontal="left" vertical="top"/>
    </xf>
    <xf numFmtId="0" fontId="18" fillId="0" borderId="7" xfId="0" applyFont="1" applyBorder="1"/>
    <xf numFmtId="49" fontId="8" fillId="0" borderId="38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4" borderId="51" xfId="0" applyFont="1" applyFill="1" applyBorder="1"/>
    <xf numFmtId="0" fontId="7" fillId="4" borderId="41" xfId="0" applyFont="1" applyFill="1" applyBorder="1"/>
    <xf numFmtId="4" fontId="7" fillId="4" borderId="47" xfId="0" applyNumberFormat="1" applyFont="1" applyFill="1" applyBorder="1" applyAlignment="1">
      <alignment horizontal="center"/>
    </xf>
    <xf numFmtId="4" fontId="7" fillId="4" borderId="47" xfId="0" applyNumberFormat="1" applyFont="1" applyFill="1" applyBorder="1" applyAlignment="1"/>
    <xf numFmtId="4" fontId="7" fillId="4" borderId="47" xfId="0" applyNumberFormat="1" applyFont="1" applyFill="1" applyBorder="1" applyAlignment="1"/>
    <xf numFmtId="49" fontId="8" fillId="0" borderId="0" xfId="0" applyNumberFormat="1" applyFont="1" applyAlignment="1">
      <alignment horizontal="left" wrapText="1"/>
    </xf>
    <xf numFmtId="4" fontId="8" fillId="0" borderId="0" xfId="0" applyNumberFormat="1" applyFont="1"/>
    <xf numFmtId="4" fontId="7" fillId="0" borderId="50" xfId="0" applyNumberFormat="1" applyFont="1" applyBorder="1" applyAlignment="1">
      <alignment horizontal="center" vertical="center"/>
    </xf>
    <xf numFmtId="4" fontId="7" fillId="0" borderId="5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18" fillId="0" borderId="0" xfId="0" applyNumberFormat="1" applyFont="1"/>
    <xf numFmtId="4" fontId="18" fillId="0" borderId="13" xfId="0" applyNumberFormat="1" applyFont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4" t="s">
        <v>122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146</v>
      </c>
      <c r="C2" s="82"/>
      <c r="D2" s="83"/>
      <c r="E2" s="83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43</v>
      </c>
      <c r="E5" s="26"/>
      <c r="F5" s="26"/>
      <c r="G5" s="26"/>
      <c r="H5" s="28" t="s">
        <v>33</v>
      </c>
      <c r="I5" s="98" t="s">
        <v>47</v>
      </c>
      <c r="J5" s="11"/>
    </row>
    <row r="6" spans="1:15" ht="15.75" customHeight="1" x14ac:dyDescent="0.2">
      <c r="A6" s="4"/>
      <c r="B6" s="41"/>
      <c r="C6" s="26"/>
      <c r="D6" s="98" t="s">
        <v>44</v>
      </c>
      <c r="E6" s="26"/>
      <c r="F6" s="26"/>
      <c r="G6" s="26"/>
      <c r="H6" s="28" t="s">
        <v>34</v>
      </c>
      <c r="I6" s="98" t="s">
        <v>48</v>
      </c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1"/>
      <c r="E11" s="211"/>
      <c r="F11" s="211"/>
      <c r="G11" s="211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14"/>
      <c r="E12" s="214"/>
      <c r="F12" s="214"/>
      <c r="G12" s="214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15"/>
      <c r="E13" s="215"/>
      <c r="F13" s="215"/>
      <c r="G13" s="215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0"/>
      <c r="F15" s="210"/>
      <c r="G15" s="212"/>
      <c r="H15" s="212"/>
      <c r="I15" s="212" t="s">
        <v>28</v>
      </c>
      <c r="J15" s="213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198"/>
      <c r="F16" s="203"/>
      <c r="G16" s="198"/>
      <c r="H16" s="203"/>
      <c r="I16" s="198">
        <f>I51</f>
        <v>0</v>
      </c>
      <c r="J16" s="199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198"/>
      <c r="F17" s="203"/>
      <c r="G17" s="198"/>
      <c r="H17" s="203"/>
      <c r="I17" s="198">
        <v>0</v>
      </c>
      <c r="J17" s="199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198"/>
      <c r="F18" s="203"/>
      <c r="G18" s="198"/>
      <c r="H18" s="203"/>
      <c r="I18" s="198">
        <v>0</v>
      </c>
      <c r="J18" s="199"/>
    </row>
    <row r="19" spans="1:10" ht="23.25" customHeight="1" x14ac:dyDescent="0.2">
      <c r="A19" s="145" t="s">
        <v>61</v>
      </c>
      <c r="B19" s="146" t="s">
        <v>26</v>
      </c>
      <c r="C19" s="58"/>
      <c r="D19" s="59"/>
      <c r="E19" s="198"/>
      <c r="F19" s="203"/>
      <c r="G19" s="198"/>
      <c r="H19" s="203"/>
      <c r="I19" s="198">
        <v>0</v>
      </c>
      <c r="J19" s="199"/>
    </row>
    <row r="20" spans="1:10" ht="23.25" customHeight="1" x14ac:dyDescent="0.2">
      <c r="A20" s="145" t="s">
        <v>62</v>
      </c>
      <c r="B20" s="146" t="s">
        <v>27</v>
      </c>
      <c r="C20" s="58"/>
      <c r="D20" s="59"/>
      <c r="E20" s="198"/>
      <c r="F20" s="203"/>
      <c r="G20" s="198"/>
      <c r="H20" s="203"/>
      <c r="I20" s="198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0"/>
      <c r="F21" s="201"/>
      <c r="G21" s="200"/>
      <c r="H21" s="201"/>
      <c r="I21" s="200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6">
        <v>0</v>
      </c>
      <c r="H23" s="197"/>
      <c r="I23" s="197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0">
        <v>0</v>
      </c>
      <c r="H24" s="221"/>
      <c r="I24" s="221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196">
        <v>0</v>
      </c>
      <c r="H25" s="197"/>
      <c r="I25" s="197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v>0</v>
      </c>
      <c r="H26" s="208"/>
      <c r="I26" s="20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9">
        <v>0</v>
      </c>
      <c r="H27" s="209"/>
      <c r="I27" s="209"/>
      <c r="J27" s="63" t="str">
        <f t="shared" si="0"/>
        <v>CZK</v>
      </c>
    </row>
    <row r="28" spans="1:10" ht="27.75" customHeight="1" thickBot="1" x14ac:dyDescent="0.25">
      <c r="A28" s="4"/>
      <c r="B28" s="121" t="s">
        <v>22</v>
      </c>
      <c r="C28" s="122"/>
      <c r="D28" s="122"/>
      <c r="E28" s="123"/>
      <c r="F28" s="124"/>
      <c r="G28" s="195">
        <f>I16</f>
        <v>0</v>
      </c>
      <c r="H28" s="202"/>
      <c r="I28" s="202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35</v>
      </c>
      <c r="C29" s="126"/>
      <c r="D29" s="126"/>
      <c r="E29" s="126"/>
      <c r="F29" s="126"/>
      <c r="G29" s="195">
        <v>938100</v>
      </c>
      <c r="H29" s="195"/>
      <c r="I29" s="195"/>
      <c r="J29" s="12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9" t="s">
        <v>2</v>
      </c>
      <c r="E35" s="21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3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23"/>
      <c r="D39" s="224"/>
      <c r="E39" s="224"/>
      <c r="F39" s="114">
        <v>0</v>
      </c>
      <c r="G39" s="115">
        <v>0</v>
      </c>
      <c r="H39" s="116"/>
      <c r="I39" s="117">
        <v>938100</v>
      </c>
      <c r="J39" s="109">
        <f>IF(CenaCelkemVypocet=0,"",I39/CenaCelkemVypocet*100)</f>
        <v>100</v>
      </c>
    </row>
    <row r="40" spans="1:10" ht="25.5" hidden="1" customHeight="1" x14ac:dyDescent="0.2">
      <c r="A40" s="102"/>
      <c r="B40" s="225" t="s">
        <v>49</v>
      </c>
      <c r="C40" s="226"/>
      <c r="D40" s="226"/>
      <c r="E40" s="22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20">
        <f>SUMIF(A39:A39,"=1",I39:I39)</f>
        <v>938100</v>
      </c>
      <c r="J40" s="103">
        <f>SUMIF(A39:A39,"=1",J39:J39)</f>
        <v>100</v>
      </c>
    </row>
    <row r="44" spans="1:10" ht="15.75" x14ac:dyDescent="0.25">
      <c r="B44" s="128" t="s">
        <v>51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5" t="s">
        <v>52</v>
      </c>
      <c r="G46" s="135"/>
      <c r="H46" s="135"/>
      <c r="I46" s="227" t="s">
        <v>28</v>
      </c>
      <c r="J46" s="227"/>
    </row>
    <row r="47" spans="1:10" ht="25.5" customHeight="1" x14ac:dyDescent="0.2">
      <c r="A47" s="130"/>
      <c r="B47" s="136" t="s">
        <v>53</v>
      </c>
      <c r="C47" s="229" t="s">
        <v>133</v>
      </c>
      <c r="D47" s="230"/>
      <c r="E47" s="230"/>
      <c r="F47" s="138" t="s">
        <v>23</v>
      </c>
      <c r="G47" s="139"/>
      <c r="H47" s="139"/>
      <c r="I47" s="228">
        <f>PLOCHA!G26</f>
        <v>0</v>
      </c>
      <c r="J47" s="228"/>
    </row>
    <row r="48" spans="1:10" ht="25.5" customHeight="1" x14ac:dyDescent="0.2">
      <c r="A48" s="130"/>
      <c r="B48" s="136" t="s">
        <v>147</v>
      </c>
      <c r="C48" s="229" t="s">
        <v>143</v>
      </c>
      <c r="D48" s="230"/>
      <c r="E48" s="230"/>
      <c r="F48" s="267" t="s">
        <v>23</v>
      </c>
      <c r="G48" s="268"/>
      <c r="H48" s="268"/>
      <c r="I48" s="269">
        <f>STĚNA!G14</f>
        <v>0</v>
      </c>
      <c r="J48" s="269"/>
    </row>
    <row r="49" spans="1:10" ht="25.5" hidden="1" customHeight="1" x14ac:dyDescent="0.2">
      <c r="A49" s="130"/>
      <c r="B49" s="132"/>
      <c r="C49" s="217"/>
      <c r="D49" s="218"/>
      <c r="E49" s="218"/>
      <c r="F49" s="140"/>
      <c r="G49" s="141"/>
      <c r="H49" s="141"/>
      <c r="I49" s="216"/>
      <c r="J49" s="216"/>
    </row>
    <row r="50" spans="1:10" ht="25.5" hidden="1" customHeight="1" x14ac:dyDescent="0.2">
      <c r="A50" s="130"/>
      <c r="B50" s="137"/>
      <c r="C50" s="232"/>
      <c r="D50" s="233"/>
      <c r="E50" s="233"/>
      <c r="F50" s="142"/>
      <c r="G50" s="143"/>
      <c r="H50" s="143"/>
      <c r="I50" s="231"/>
      <c r="J50" s="231"/>
    </row>
    <row r="51" spans="1:10" ht="25.5" customHeight="1" x14ac:dyDescent="0.2">
      <c r="A51" s="131"/>
      <c r="B51" s="260" t="s">
        <v>1</v>
      </c>
      <c r="C51" s="260"/>
      <c r="D51" s="261"/>
      <c r="E51" s="261"/>
      <c r="F51" s="262"/>
      <c r="G51" s="263"/>
      <c r="H51" s="263"/>
      <c r="I51" s="264">
        <f>SUM(I47:I50)</f>
        <v>0</v>
      </c>
      <c r="J51" s="264"/>
    </row>
    <row r="52" spans="1:10" x14ac:dyDescent="0.2">
      <c r="F52" s="144"/>
      <c r="G52" s="101"/>
      <c r="H52" s="144"/>
      <c r="I52" s="101"/>
      <c r="J52" s="101"/>
    </row>
    <row r="53" spans="1:10" x14ac:dyDescent="0.2">
      <c r="F53" s="144"/>
      <c r="G53" s="101"/>
      <c r="H53" s="144"/>
      <c r="I53" s="101"/>
      <c r="J53" s="101"/>
    </row>
    <row r="54" spans="1:10" x14ac:dyDescent="0.2">
      <c r="F54" s="144"/>
      <c r="G54" s="101"/>
      <c r="H54" s="144"/>
      <c r="I54" s="101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9" t="s">
        <v>40</v>
      </c>
      <c r="B2" s="78"/>
      <c r="C2" s="236"/>
      <c r="D2" s="236"/>
      <c r="E2" s="236"/>
      <c r="F2" s="236"/>
      <c r="G2" s="237"/>
    </row>
    <row r="3" spans="1:7" ht="24.95" hidden="1" customHeight="1" x14ac:dyDescent="0.2">
      <c r="A3" s="79" t="s">
        <v>7</v>
      </c>
      <c r="B3" s="78"/>
      <c r="C3" s="236"/>
      <c r="D3" s="236"/>
      <c r="E3" s="236"/>
      <c r="F3" s="236"/>
      <c r="G3" s="237"/>
    </row>
    <row r="4" spans="1:7" ht="24.95" hidden="1" customHeight="1" x14ac:dyDescent="0.2">
      <c r="A4" s="79" t="s">
        <v>8</v>
      </c>
      <c r="B4" s="78"/>
      <c r="C4" s="236"/>
      <c r="D4" s="236"/>
      <c r="E4" s="236"/>
      <c r="F4" s="236"/>
      <c r="G4" s="23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22" sqref="F2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8" t="s">
        <v>144</v>
      </c>
      <c r="B1" s="238"/>
      <c r="C1" s="238"/>
      <c r="D1" s="238"/>
      <c r="E1" s="238"/>
      <c r="F1" s="238"/>
      <c r="G1" s="238"/>
      <c r="AE1" t="s">
        <v>64</v>
      </c>
    </row>
    <row r="2" spans="1:60" ht="25.15" customHeight="1" x14ac:dyDescent="0.2">
      <c r="A2" s="149" t="s">
        <v>63</v>
      </c>
      <c r="B2" s="257"/>
      <c r="C2" s="239"/>
      <c r="D2" s="240"/>
      <c r="E2" s="240"/>
      <c r="F2" s="240"/>
      <c r="G2" s="241"/>
      <c r="AE2" t="s">
        <v>65</v>
      </c>
    </row>
    <row r="3" spans="1:60" ht="25.15" hidden="1" customHeight="1" x14ac:dyDescent="0.2">
      <c r="A3" s="150" t="s">
        <v>7</v>
      </c>
      <c r="B3" s="148"/>
      <c r="C3" s="242"/>
      <c r="D3" s="242"/>
      <c r="E3" s="242"/>
      <c r="F3" s="242"/>
      <c r="G3" s="243"/>
      <c r="AE3" t="s">
        <v>66</v>
      </c>
    </row>
    <row r="4" spans="1:60" ht="25.15" hidden="1" customHeight="1" x14ac:dyDescent="0.2">
      <c r="A4" s="150" t="s">
        <v>8</v>
      </c>
      <c r="B4" s="148"/>
      <c r="C4" s="244"/>
      <c r="D4" s="242"/>
      <c r="E4" s="242"/>
      <c r="F4" s="242"/>
      <c r="G4" s="243"/>
      <c r="AE4" t="s">
        <v>67</v>
      </c>
    </row>
    <row r="5" spans="1:60" hidden="1" x14ac:dyDescent="0.2">
      <c r="A5" s="151" t="s">
        <v>68</v>
      </c>
      <c r="B5" s="152"/>
      <c r="C5" s="153"/>
      <c r="D5" s="154"/>
      <c r="E5" s="155"/>
      <c r="F5" s="155"/>
      <c r="G5" s="156"/>
      <c r="AE5" t="s">
        <v>69</v>
      </c>
    </row>
    <row r="6" spans="1:60" x14ac:dyDescent="0.2">
      <c r="D6" s="147"/>
    </row>
    <row r="7" spans="1:60" ht="38.25" x14ac:dyDescent="0.2">
      <c r="A7" s="161" t="s">
        <v>70</v>
      </c>
      <c r="B7" s="162" t="s">
        <v>71</v>
      </c>
      <c r="C7" s="162" t="s">
        <v>72</v>
      </c>
      <c r="D7" s="175" t="s">
        <v>73</v>
      </c>
      <c r="E7" s="161" t="s">
        <v>74</v>
      </c>
      <c r="F7" s="157" t="s">
        <v>75</v>
      </c>
      <c r="G7" s="176" t="s">
        <v>28</v>
      </c>
      <c r="H7" s="177" t="s">
        <v>29</v>
      </c>
      <c r="I7" s="177" t="s">
        <v>76</v>
      </c>
      <c r="J7" s="177" t="s">
        <v>30</v>
      </c>
      <c r="K7" s="177" t="s">
        <v>77</v>
      </c>
      <c r="L7" s="177" t="s">
        <v>78</v>
      </c>
      <c r="M7" s="177" t="s">
        <v>79</v>
      </c>
      <c r="N7" s="177" t="s">
        <v>80</v>
      </c>
      <c r="O7" s="177" t="s">
        <v>81</v>
      </c>
      <c r="P7" s="177" t="s">
        <v>82</v>
      </c>
      <c r="Q7" s="177" t="s">
        <v>83</v>
      </c>
      <c r="R7" s="177" t="s">
        <v>84</v>
      </c>
      <c r="S7" s="177" t="s">
        <v>85</v>
      </c>
      <c r="T7" s="177" t="s">
        <v>86</v>
      </c>
      <c r="U7" s="163" t="s">
        <v>87</v>
      </c>
    </row>
    <row r="8" spans="1:60" x14ac:dyDescent="0.2">
      <c r="A8" s="178" t="s">
        <v>88</v>
      </c>
      <c r="B8" s="179" t="s">
        <v>53</v>
      </c>
      <c r="C8" s="180" t="s">
        <v>54</v>
      </c>
      <c r="D8" s="181"/>
      <c r="E8" s="182"/>
      <c r="F8" s="170"/>
      <c r="G8" s="170">
        <f>SUMIF(AE9:AE14,"&lt;&gt;NOR",G9:G14)</f>
        <v>0</v>
      </c>
      <c r="H8" s="170"/>
      <c r="I8" s="170">
        <f>SUM(I9:I14)</f>
        <v>0</v>
      </c>
      <c r="J8" s="170"/>
      <c r="K8" s="170">
        <f>SUM(K9:K14)</f>
        <v>401970</v>
      </c>
      <c r="L8" s="170"/>
      <c r="M8" s="170">
        <f>SUM(M9:M14)</f>
        <v>0</v>
      </c>
      <c r="N8" s="170"/>
      <c r="O8" s="170">
        <f>SUM(O9:O14)</f>
        <v>0</v>
      </c>
      <c r="P8" s="170"/>
      <c r="Q8" s="170">
        <f>SUM(Q9:Q14)</f>
        <v>381.62</v>
      </c>
      <c r="R8" s="170"/>
      <c r="S8" s="170"/>
      <c r="T8" s="183"/>
      <c r="U8" s="170">
        <f>SUM(U9:U14)</f>
        <v>1248.29</v>
      </c>
      <c r="AE8" t="s">
        <v>89</v>
      </c>
    </row>
    <row r="9" spans="1:60" outlineLevel="1" x14ac:dyDescent="0.2">
      <c r="A9" s="159">
        <v>1</v>
      </c>
      <c r="B9" s="164" t="s">
        <v>90</v>
      </c>
      <c r="C9" s="190" t="s">
        <v>91</v>
      </c>
      <c r="D9" s="166" t="s">
        <v>92</v>
      </c>
      <c r="E9" s="168">
        <v>495</v>
      </c>
      <c r="F9" s="171"/>
      <c r="G9" s="171">
        <f>E9*F9</f>
        <v>0</v>
      </c>
      <c r="H9" s="171">
        <v>0</v>
      </c>
      <c r="I9" s="171">
        <f t="shared" ref="I9:I14" si="0">ROUND(E9*H9,2)</f>
        <v>0</v>
      </c>
      <c r="J9" s="171">
        <v>270</v>
      </c>
      <c r="K9" s="171">
        <f t="shared" ref="K9:K14" si="1">ROUND(E9*J9,2)</f>
        <v>133650</v>
      </c>
      <c r="L9" s="171">
        <v>0</v>
      </c>
      <c r="M9" s="171">
        <f t="shared" ref="M9:M14" si="2">G9*(1+L9/100)</f>
        <v>0</v>
      </c>
      <c r="N9" s="171">
        <v>0</v>
      </c>
      <c r="O9" s="171">
        <f t="shared" ref="O9:O14" si="3">ROUND(E9*N9,2)</f>
        <v>0</v>
      </c>
      <c r="P9" s="171">
        <v>0.22</v>
      </c>
      <c r="Q9" s="171">
        <f t="shared" ref="Q9:Q14" si="4">ROUND(E9*P9,2)</f>
        <v>108.9</v>
      </c>
      <c r="R9" s="171"/>
      <c r="S9" s="171"/>
      <c r="T9" s="172">
        <v>0.12</v>
      </c>
      <c r="U9" s="171">
        <f t="shared" ref="U9:U14" si="5">ROUND(E9*T9,2)</f>
        <v>59.4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93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59">
        <v>2</v>
      </c>
      <c r="B10" s="164" t="s">
        <v>94</v>
      </c>
      <c r="C10" s="190" t="s">
        <v>95</v>
      </c>
      <c r="D10" s="166" t="s">
        <v>92</v>
      </c>
      <c r="E10" s="168">
        <v>495</v>
      </c>
      <c r="F10" s="171"/>
      <c r="G10" s="171">
        <f t="shared" ref="G10:G14" si="6">E10*F10</f>
        <v>0</v>
      </c>
      <c r="H10" s="171">
        <v>0</v>
      </c>
      <c r="I10" s="171">
        <f t="shared" si="0"/>
        <v>0</v>
      </c>
      <c r="J10" s="171">
        <v>309</v>
      </c>
      <c r="K10" s="171">
        <f t="shared" si="1"/>
        <v>152955</v>
      </c>
      <c r="L10" s="171">
        <v>0</v>
      </c>
      <c r="M10" s="171">
        <f t="shared" si="2"/>
        <v>0</v>
      </c>
      <c r="N10" s="171">
        <v>0</v>
      </c>
      <c r="O10" s="171">
        <f t="shared" si="3"/>
        <v>0</v>
      </c>
      <c r="P10" s="171">
        <v>0.39600000000000002</v>
      </c>
      <c r="Q10" s="171">
        <f t="shared" si="4"/>
        <v>196.02</v>
      </c>
      <c r="R10" s="171"/>
      <c r="S10" s="171"/>
      <c r="T10" s="172">
        <v>0.77500000000000002</v>
      </c>
      <c r="U10" s="171">
        <f t="shared" si="5"/>
        <v>383.63</v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93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>
        <v>3</v>
      </c>
      <c r="B11" s="164" t="s">
        <v>96</v>
      </c>
      <c r="C11" s="190" t="s">
        <v>97</v>
      </c>
      <c r="D11" s="166" t="s">
        <v>98</v>
      </c>
      <c r="E11" s="168">
        <v>59</v>
      </c>
      <c r="F11" s="171"/>
      <c r="G11" s="171">
        <f t="shared" si="6"/>
        <v>0</v>
      </c>
      <c r="H11" s="171">
        <v>0</v>
      </c>
      <c r="I11" s="171">
        <f t="shared" si="0"/>
        <v>0</v>
      </c>
      <c r="J11" s="171">
        <v>285</v>
      </c>
      <c r="K11" s="171">
        <f t="shared" si="1"/>
        <v>16815</v>
      </c>
      <c r="L11" s="171">
        <v>0</v>
      </c>
      <c r="M11" s="171">
        <f t="shared" si="2"/>
        <v>0</v>
      </c>
      <c r="N11" s="171">
        <v>0</v>
      </c>
      <c r="O11" s="171">
        <f t="shared" si="3"/>
        <v>0</v>
      </c>
      <c r="P11" s="171">
        <v>1.3</v>
      </c>
      <c r="Q11" s="171">
        <f t="shared" si="4"/>
        <v>76.7</v>
      </c>
      <c r="R11" s="171"/>
      <c r="S11" s="171"/>
      <c r="T11" s="172">
        <v>0.51</v>
      </c>
      <c r="U11" s="171">
        <f t="shared" si="5"/>
        <v>30.09</v>
      </c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93</v>
      </c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>
        <v>4</v>
      </c>
      <c r="B12" s="164" t="s">
        <v>99</v>
      </c>
      <c r="C12" s="190" t="s">
        <v>100</v>
      </c>
      <c r="D12" s="166" t="s">
        <v>92</v>
      </c>
      <c r="E12" s="168">
        <v>495</v>
      </c>
      <c r="F12" s="171"/>
      <c r="G12" s="171">
        <f t="shared" si="6"/>
        <v>0</v>
      </c>
      <c r="H12" s="171">
        <v>0</v>
      </c>
      <c r="I12" s="171">
        <f t="shared" si="0"/>
        <v>0</v>
      </c>
      <c r="J12" s="171">
        <v>16</v>
      </c>
      <c r="K12" s="171">
        <f t="shared" si="1"/>
        <v>7920</v>
      </c>
      <c r="L12" s="171">
        <v>0</v>
      </c>
      <c r="M12" s="171">
        <f t="shared" si="2"/>
        <v>0</v>
      </c>
      <c r="N12" s="171">
        <v>0</v>
      </c>
      <c r="O12" s="171">
        <f t="shared" si="3"/>
        <v>0</v>
      </c>
      <c r="P12" s="171">
        <v>0</v>
      </c>
      <c r="Q12" s="171">
        <f t="shared" si="4"/>
        <v>0</v>
      </c>
      <c r="R12" s="171"/>
      <c r="S12" s="171"/>
      <c r="T12" s="172">
        <v>1.7999999999999999E-2</v>
      </c>
      <c r="U12" s="171">
        <f t="shared" si="5"/>
        <v>8.91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93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59">
        <v>5</v>
      </c>
      <c r="B13" s="164" t="s">
        <v>101</v>
      </c>
      <c r="C13" s="190" t="s">
        <v>102</v>
      </c>
      <c r="D13" s="166" t="s">
        <v>103</v>
      </c>
      <c r="E13" s="168">
        <v>126</v>
      </c>
      <c r="F13" s="171"/>
      <c r="G13" s="171">
        <f t="shared" si="6"/>
        <v>0</v>
      </c>
      <c r="H13" s="171">
        <v>0</v>
      </c>
      <c r="I13" s="171">
        <f t="shared" si="0"/>
        <v>0</v>
      </c>
      <c r="J13" s="171">
        <v>130</v>
      </c>
      <c r="K13" s="171">
        <f t="shared" si="1"/>
        <v>16380</v>
      </c>
      <c r="L13" s="171">
        <v>0</v>
      </c>
      <c r="M13" s="171">
        <f t="shared" si="2"/>
        <v>0</v>
      </c>
      <c r="N13" s="171">
        <v>0</v>
      </c>
      <c r="O13" s="171">
        <f t="shared" si="3"/>
        <v>0</v>
      </c>
      <c r="P13" s="171">
        <v>0</v>
      </c>
      <c r="Q13" s="171">
        <f t="shared" si="4"/>
        <v>0</v>
      </c>
      <c r="R13" s="171"/>
      <c r="S13" s="171"/>
      <c r="T13" s="172">
        <v>0</v>
      </c>
      <c r="U13" s="171">
        <f t="shared" si="5"/>
        <v>0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93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>
        <v>6</v>
      </c>
      <c r="B14" s="164" t="s">
        <v>104</v>
      </c>
      <c r="C14" s="190" t="s">
        <v>105</v>
      </c>
      <c r="D14" s="166" t="s">
        <v>92</v>
      </c>
      <c r="E14" s="168">
        <v>495</v>
      </c>
      <c r="F14" s="171"/>
      <c r="G14" s="171">
        <f t="shared" si="6"/>
        <v>0</v>
      </c>
      <c r="H14" s="171">
        <v>0</v>
      </c>
      <c r="I14" s="171">
        <f t="shared" si="0"/>
        <v>0</v>
      </c>
      <c r="J14" s="171">
        <v>150</v>
      </c>
      <c r="K14" s="171">
        <f t="shared" si="1"/>
        <v>74250</v>
      </c>
      <c r="L14" s="171">
        <v>0</v>
      </c>
      <c r="M14" s="171">
        <f t="shared" si="2"/>
        <v>0</v>
      </c>
      <c r="N14" s="171">
        <v>0</v>
      </c>
      <c r="O14" s="171">
        <f t="shared" si="3"/>
        <v>0</v>
      </c>
      <c r="P14" s="171">
        <v>0</v>
      </c>
      <c r="Q14" s="171">
        <f t="shared" si="4"/>
        <v>0</v>
      </c>
      <c r="R14" s="171"/>
      <c r="S14" s="171"/>
      <c r="T14" s="172">
        <v>1.548</v>
      </c>
      <c r="U14" s="171">
        <f t="shared" si="5"/>
        <v>766.26</v>
      </c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93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x14ac:dyDescent="0.2">
      <c r="A15" s="160" t="s">
        <v>88</v>
      </c>
      <c r="B15" s="165" t="s">
        <v>55</v>
      </c>
      <c r="C15" s="191" t="s">
        <v>56</v>
      </c>
      <c r="D15" s="167"/>
      <c r="E15" s="169"/>
      <c r="F15" s="173"/>
      <c r="G15" s="173">
        <f>SUMIF(AE16:AE18,"&lt;&gt;NOR",G16:G18)</f>
        <v>0</v>
      </c>
      <c r="H15" s="173"/>
      <c r="I15" s="173">
        <f>SUM(I16:I18)</f>
        <v>219648</v>
      </c>
      <c r="J15" s="173"/>
      <c r="K15" s="173">
        <f>SUM(K16:K18)</f>
        <v>64350</v>
      </c>
      <c r="L15" s="173"/>
      <c r="M15" s="173">
        <f>SUM(M16:M18)</f>
        <v>0</v>
      </c>
      <c r="N15" s="173"/>
      <c r="O15" s="173">
        <f>SUM(O16:O18)</f>
        <v>416</v>
      </c>
      <c r="P15" s="173"/>
      <c r="Q15" s="173">
        <f>SUM(Q16:Q18)</f>
        <v>0</v>
      </c>
      <c r="R15" s="173"/>
      <c r="S15" s="173"/>
      <c r="T15" s="174"/>
      <c r="U15" s="173">
        <f>SUM(U16:U18)</f>
        <v>289.08</v>
      </c>
      <c r="AE15" t="s">
        <v>89</v>
      </c>
    </row>
    <row r="16" spans="1:60" outlineLevel="1" x14ac:dyDescent="0.2">
      <c r="A16" s="159">
        <v>7</v>
      </c>
      <c r="B16" s="164" t="s">
        <v>106</v>
      </c>
      <c r="C16" s="190" t="s">
        <v>107</v>
      </c>
      <c r="D16" s="166" t="s">
        <v>92</v>
      </c>
      <c r="E16" s="168">
        <v>495</v>
      </c>
      <c r="F16" s="171"/>
      <c r="G16" s="171">
        <f>E16*F16</f>
        <v>0</v>
      </c>
      <c r="H16" s="171">
        <v>0</v>
      </c>
      <c r="I16" s="171">
        <f>ROUND(E16*H16,2)</f>
        <v>0</v>
      </c>
      <c r="J16" s="171">
        <v>65</v>
      </c>
      <c r="K16" s="171">
        <f>ROUND(E16*J16,2)</f>
        <v>32175</v>
      </c>
      <c r="L16" s="171">
        <v>0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/>
      <c r="S16" s="171"/>
      <c r="T16" s="172">
        <v>0.29199999999999998</v>
      </c>
      <c r="U16" s="171">
        <f>ROUND(E16*T16,2)</f>
        <v>144.54</v>
      </c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93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59">
        <v>8</v>
      </c>
      <c r="B17" s="164" t="s">
        <v>106</v>
      </c>
      <c r="C17" s="190" t="s">
        <v>107</v>
      </c>
      <c r="D17" s="166" t="s">
        <v>92</v>
      </c>
      <c r="E17" s="168">
        <v>495</v>
      </c>
      <c r="F17" s="171"/>
      <c r="G17" s="171">
        <f t="shared" ref="G17:G18" si="7">E17*F17</f>
        <v>0</v>
      </c>
      <c r="H17" s="171">
        <v>0</v>
      </c>
      <c r="I17" s="171">
        <f>ROUND(E17*H17,2)</f>
        <v>0</v>
      </c>
      <c r="J17" s="171">
        <v>65</v>
      </c>
      <c r="K17" s="171">
        <f>ROUND(E17*J17,2)</f>
        <v>32175</v>
      </c>
      <c r="L17" s="171">
        <v>0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/>
      <c r="T17" s="172">
        <v>0.29199999999999998</v>
      </c>
      <c r="U17" s="171">
        <f>ROUND(E17*T17,2)</f>
        <v>144.54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93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>
        <v>9</v>
      </c>
      <c r="B18" s="164" t="s">
        <v>108</v>
      </c>
      <c r="C18" s="190" t="s">
        <v>109</v>
      </c>
      <c r="D18" s="166" t="s">
        <v>103</v>
      </c>
      <c r="E18" s="168">
        <v>416</v>
      </c>
      <c r="F18" s="171"/>
      <c r="G18" s="171">
        <f t="shared" si="7"/>
        <v>0</v>
      </c>
      <c r="H18" s="171">
        <v>528</v>
      </c>
      <c r="I18" s="171">
        <f>ROUND(E18*H18,2)</f>
        <v>219648</v>
      </c>
      <c r="J18" s="171">
        <v>0</v>
      </c>
      <c r="K18" s="171">
        <f>ROUND(E18*J18,2)</f>
        <v>0</v>
      </c>
      <c r="L18" s="171">
        <v>0</v>
      </c>
      <c r="M18" s="171">
        <f>G18*(1+L18/100)</f>
        <v>0</v>
      </c>
      <c r="N18" s="171">
        <v>1</v>
      </c>
      <c r="O18" s="171">
        <f>ROUND(E18*N18,2)</f>
        <v>416</v>
      </c>
      <c r="P18" s="171">
        <v>0</v>
      </c>
      <c r="Q18" s="171">
        <f>ROUND(E18*P18,2)</f>
        <v>0</v>
      </c>
      <c r="R18" s="171"/>
      <c r="S18" s="171"/>
      <c r="T18" s="172">
        <v>0</v>
      </c>
      <c r="U18" s="171">
        <f>ROUND(E18*T18,2)</f>
        <v>0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110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x14ac:dyDescent="0.2">
      <c r="A19" s="160" t="s">
        <v>88</v>
      </c>
      <c r="B19" s="165" t="s">
        <v>57</v>
      </c>
      <c r="C19" s="191" t="s">
        <v>58</v>
      </c>
      <c r="D19" s="167"/>
      <c r="E19" s="169"/>
      <c r="F19" s="173"/>
      <c r="G19" s="173">
        <f>SUMIF(AE20:AE20,"&lt;&gt;NOR",G20:G20)</f>
        <v>0</v>
      </c>
      <c r="H19" s="173"/>
      <c r="I19" s="173">
        <f>SUM(I20:I20)</f>
        <v>11935.79</v>
      </c>
      <c r="J19" s="173"/>
      <c r="K19" s="173">
        <f>SUM(K20:K20)</f>
        <v>16544.21</v>
      </c>
      <c r="L19" s="173"/>
      <c r="M19" s="173">
        <f>SUM(M20:M20)</f>
        <v>0</v>
      </c>
      <c r="N19" s="173"/>
      <c r="O19" s="173">
        <f>SUM(O20:O20)</f>
        <v>10.41</v>
      </c>
      <c r="P19" s="173"/>
      <c r="Q19" s="173">
        <f>SUM(Q20:Q20)</f>
        <v>0</v>
      </c>
      <c r="R19" s="173"/>
      <c r="S19" s="173"/>
      <c r="T19" s="174"/>
      <c r="U19" s="173">
        <f>SUM(U20:U20)</f>
        <v>12.46</v>
      </c>
      <c r="AE19" t="s">
        <v>89</v>
      </c>
    </row>
    <row r="20" spans="1:60" ht="22.5" outlineLevel="1" x14ac:dyDescent="0.2">
      <c r="A20" s="159">
        <v>10</v>
      </c>
      <c r="B20" s="164" t="s">
        <v>111</v>
      </c>
      <c r="C20" s="190" t="s">
        <v>112</v>
      </c>
      <c r="D20" s="166" t="s">
        <v>113</v>
      </c>
      <c r="E20" s="168">
        <v>89</v>
      </c>
      <c r="F20" s="171"/>
      <c r="G20" s="171">
        <f>E20*F20</f>
        <v>0</v>
      </c>
      <c r="H20" s="171">
        <v>134.11000000000001</v>
      </c>
      <c r="I20" s="171">
        <f>ROUND(E20*H20,2)</f>
        <v>11935.79</v>
      </c>
      <c r="J20" s="171">
        <v>185.89</v>
      </c>
      <c r="K20" s="171">
        <f>ROUND(E20*J20,2)</f>
        <v>16544.21</v>
      </c>
      <c r="L20" s="171">
        <v>0</v>
      </c>
      <c r="M20" s="171">
        <f>G20*(1+L20/100)</f>
        <v>0</v>
      </c>
      <c r="N20" s="171">
        <v>0.11693000000000001</v>
      </c>
      <c r="O20" s="171">
        <f>ROUND(E20*N20,2)</f>
        <v>10.41</v>
      </c>
      <c r="P20" s="171">
        <v>0</v>
      </c>
      <c r="Q20" s="171">
        <f>ROUND(E20*P20,2)</f>
        <v>0</v>
      </c>
      <c r="R20" s="171"/>
      <c r="S20" s="171"/>
      <c r="T20" s="172">
        <v>0.14000000000000001</v>
      </c>
      <c r="U20" s="171">
        <f>ROUND(E20*T20,2)</f>
        <v>12.46</v>
      </c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93</v>
      </c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x14ac:dyDescent="0.2">
      <c r="A21" s="160" t="s">
        <v>88</v>
      </c>
      <c r="B21" s="165" t="s">
        <v>59</v>
      </c>
      <c r="C21" s="191" t="s">
        <v>60</v>
      </c>
      <c r="D21" s="167"/>
      <c r="E21" s="169"/>
      <c r="F21" s="173"/>
      <c r="G21" s="173">
        <f>SUMIF(AE22:AE24,"&lt;&gt;NOR",G22:G24)</f>
        <v>0</v>
      </c>
      <c r="H21" s="173"/>
      <c r="I21" s="173">
        <f>SUM(I22:I24)</f>
        <v>0</v>
      </c>
      <c r="J21" s="173"/>
      <c r="K21" s="173">
        <f>SUM(K22:K24)</f>
        <v>223652</v>
      </c>
      <c r="L21" s="173"/>
      <c r="M21" s="173">
        <f>SUM(M22:M24)</f>
        <v>0</v>
      </c>
      <c r="N21" s="173"/>
      <c r="O21" s="173">
        <f>SUM(O22:O24)</f>
        <v>0</v>
      </c>
      <c r="P21" s="173"/>
      <c r="Q21" s="173">
        <f>SUM(Q22:Q24)</f>
        <v>0</v>
      </c>
      <c r="R21" s="173"/>
      <c r="S21" s="173"/>
      <c r="T21" s="174"/>
      <c r="U21" s="173">
        <f>SUM(U22:U24)</f>
        <v>128.01</v>
      </c>
      <c r="AE21" t="s">
        <v>89</v>
      </c>
    </row>
    <row r="22" spans="1:60" outlineLevel="1" x14ac:dyDescent="0.2">
      <c r="A22" s="159">
        <v>11</v>
      </c>
      <c r="B22" s="164" t="s">
        <v>114</v>
      </c>
      <c r="C22" s="190" t="s">
        <v>115</v>
      </c>
      <c r="D22" s="166" t="s">
        <v>103</v>
      </c>
      <c r="E22" s="168">
        <v>431</v>
      </c>
      <c r="F22" s="171"/>
      <c r="G22" s="171">
        <f>E22*F22</f>
        <v>0</v>
      </c>
      <c r="H22" s="171">
        <v>0</v>
      </c>
      <c r="I22" s="171">
        <f>ROUND(E22*H22,2)</f>
        <v>0</v>
      </c>
      <c r="J22" s="171">
        <v>330</v>
      </c>
      <c r="K22" s="171">
        <f>ROUND(E22*J22,2)</f>
        <v>142230</v>
      </c>
      <c r="L22" s="171">
        <v>0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/>
      <c r="S22" s="171"/>
      <c r="T22" s="172">
        <v>0.29099999999999998</v>
      </c>
      <c r="U22" s="171">
        <f>ROUND(E22*T22,2)</f>
        <v>125.42</v>
      </c>
      <c r="V22" s="158"/>
      <c r="W22" s="158"/>
      <c r="X22" s="158"/>
      <c r="Y22" s="158"/>
      <c r="Z22" s="158"/>
      <c r="AA22" s="158"/>
      <c r="AB22" s="158"/>
      <c r="AC22" s="158"/>
      <c r="AD22" s="158"/>
      <c r="AE22" s="158" t="s">
        <v>93</v>
      </c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59">
        <v>12</v>
      </c>
      <c r="B23" s="164" t="s">
        <v>116</v>
      </c>
      <c r="C23" s="190" t="s">
        <v>117</v>
      </c>
      <c r="D23" s="166" t="s">
        <v>103</v>
      </c>
      <c r="E23" s="168">
        <v>431</v>
      </c>
      <c r="F23" s="171"/>
      <c r="G23" s="171">
        <f t="shared" ref="G23:G24" si="8">E23*F23</f>
        <v>0</v>
      </c>
      <c r="H23" s="171">
        <v>0</v>
      </c>
      <c r="I23" s="171">
        <f>ROUND(E23*H23,2)</f>
        <v>0</v>
      </c>
      <c r="J23" s="171">
        <v>12</v>
      </c>
      <c r="K23" s="171">
        <f>ROUND(E23*J23,2)</f>
        <v>5172</v>
      </c>
      <c r="L23" s="171">
        <v>0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/>
      <c r="S23" s="171"/>
      <c r="T23" s="172">
        <v>6.0000000000000001E-3</v>
      </c>
      <c r="U23" s="171">
        <f>ROUND(E23*T23,2)</f>
        <v>2.59</v>
      </c>
      <c r="V23" s="158"/>
      <c r="W23" s="158"/>
      <c r="X23" s="158"/>
      <c r="Y23" s="158"/>
      <c r="Z23" s="158"/>
      <c r="AA23" s="158"/>
      <c r="AB23" s="158"/>
      <c r="AC23" s="158"/>
      <c r="AD23" s="158"/>
      <c r="AE23" s="158" t="s">
        <v>93</v>
      </c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84">
        <v>13</v>
      </c>
      <c r="B24" s="185" t="s">
        <v>118</v>
      </c>
      <c r="C24" s="192" t="s">
        <v>119</v>
      </c>
      <c r="D24" s="186" t="s">
        <v>103</v>
      </c>
      <c r="E24" s="187">
        <v>305</v>
      </c>
      <c r="F24" s="188"/>
      <c r="G24" s="171">
        <f t="shared" si="8"/>
        <v>0</v>
      </c>
      <c r="H24" s="188">
        <v>0</v>
      </c>
      <c r="I24" s="188">
        <f>ROUND(E24*H24,2)</f>
        <v>0</v>
      </c>
      <c r="J24" s="188">
        <v>250</v>
      </c>
      <c r="K24" s="188">
        <f>ROUND(E24*J24,2)</f>
        <v>76250</v>
      </c>
      <c r="L24" s="188">
        <v>0</v>
      </c>
      <c r="M24" s="188">
        <f>G24*(1+L24/100)</f>
        <v>0</v>
      </c>
      <c r="N24" s="188">
        <v>0</v>
      </c>
      <c r="O24" s="188">
        <f>ROUND(E24*N24,2)</f>
        <v>0</v>
      </c>
      <c r="P24" s="188">
        <v>0</v>
      </c>
      <c r="Q24" s="188">
        <f>ROUND(E24*P24,2)</f>
        <v>0</v>
      </c>
      <c r="R24" s="188"/>
      <c r="S24" s="188"/>
      <c r="T24" s="189">
        <v>0</v>
      </c>
      <c r="U24" s="188">
        <f>ROUND(E24*T24,2)</f>
        <v>0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93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x14ac:dyDescent="0.2">
      <c r="A25" s="6"/>
      <c r="B25" s="7" t="s">
        <v>120</v>
      </c>
      <c r="C25" s="193" t="s">
        <v>120</v>
      </c>
      <c r="D25" s="9"/>
      <c r="E25" s="6"/>
      <c r="F25" s="6"/>
      <c r="G25" s="6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C26" s="265" t="s">
        <v>148</v>
      </c>
      <c r="D26" s="259"/>
      <c r="E26" s="37"/>
      <c r="F26" s="37"/>
      <c r="G26" s="266">
        <f>SUM(G21,G19,G15,G8)</f>
        <v>0</v>
      </c>
      <c r="AE26" t="s">
        <v>121</v>
      </c>
    </row>
    <row r="27" spans="1:60" x14ac:dyDescent="0.2">
      <c r="D27" s="147"/>
    </row>
    <row r="28" spans="1:60" x14ac:dyDescent="0.2">
      <c r="D28" s="147"/>
    </row>
    <row r="29" spans="1:60" x14ac:dyDescent="0.2">
      <c r="D29" s="147"/>
    </row>
    <row r="30" spans="1:60" x14ac:dyDescent="0.2">
      <c r="D30" s="147"/>
    </row>
    <row r="31" spans="1:60" x14ac:dyDescent="0.2">
      <c r="D31" s="147"/>
    </row>
    <row r="32" spans="1:60" x14ac:dyDescent="0.2">
      <c r="D32" s="147"/>
    </row>
    <row r="33" spans="4:4" x14ac:dyDescent="0.2">
      <c r="D33" s="147"/>
    </row>
    <row r="34" spans="4:4" x14ac:dyDescent="0.2">
      <c r="D34" s="147"/>
    </row>
    <row r="35" spans="4:4" x14ac:dyDescent="0.2">
      <c r="D35" s="147"/>
    </row>
    <row r="36" spans="4:4" x14ac:dyDescent="0.2">
      <c r="D36" s="147"/>
    </row>
    <row r="37" spans="4:4" x14ac:dyDescent="0.2">
      <c r="D37" s="147"/>
    </row>
    <row r="38" spans="4:4" x14ac:dyDescent="0.2">
      <c r="D38" s="147"/>
    </row>
    <row r="39" spans="4:4" x14ac:dyDescent="0.2">
      <c r="D39" s="147"/>
    </row>
    <row r="40" spans="4:4" x14ac:dyDescent="0.2">
      <c r="D40" s="147"/>
    </row>
    <row r="41" spans="4:4" x14ac:dyDescent="0.2">
      <c r="D41" s="147"/>
    </row>
    <row r="42" spans="4:4" x14ac:dyDescent="0.2">
      <c r="D42" s="147"/>
    </row>
    <row r="43" spans="4:4" x14ac:dyDescent="0.2">
      <c r="D43" s="147"/>
    </row>
    <row r="44" spans="4:4" x14ac:dyDescent="0.2">
      <c r="D44" s="147"/>
    </row>
    <row r="45" spans="4:4" x14ac:dyDescent="0.2">
      <c r="D45" s="147"/>
    </row>
    <row r="46" spans="4:4" x14ac:dyDescent="0.2">
      <c r="D46" s="147"/>
    </row>
    <row r="47" spans="4:4" x14ac:dyDescent="0.2">
      <c r="D47" s="147"/>
    </row>
    <row r="48" spans="4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P32" sqref="P32"/>
    </sheetView>
  </sheetViews>
  <sheetFormatPr defaultRowHeight="12.75" x14ac:dyDescent="0.2"/>
  <cols>
    <col min="1" max="1" width="5" style="245" customWidth="1"/>
    <col min="2" max="2" width="39.7109375" customWidth="1"/>
    <col min="3" max="3" width="45.7109375" customWidth="1"/>
    <col min="4" max="5" width="9.140625" style="245"/>
    <col min="7" max="7" width="9.140625" style="144"/>
  </cols>
  <sheetData>
    <row r="1" spans="1:7" x14ac:dyDescent="0.2">
      <c r="A1" s="258" t="s">
        <v>145</v>
      </c>
    </row>
    <row r="5" spans="1:7" ht="15" x14ac:dyDescent="0.25">
      <c r="A5" s="246" t="s">
        <v>123</v>
      </c>
      <c r="B5" s="247" t="s">
        <v>5</v>
      </c>
      <c r="C5" s="247" t="s">
        <v>124</v>
      </c>
      <c r="D5" s="247" t="s">
        <v>125</v>
      </c>
      <c r="E5" s="246" t="s">
        <v>74</v>
      </c>
      <c r="F5" s="248" t="s">
        <v>126</v>
      </c>
      <c r="G5" s="270" t="s">
        <v>127</v>
      </c>
    </row>
    <row r="6" spans="1:7" ht="51" x14ac:dyDescent="0.2">
      <c r="A6" s="249">
        <v>1</v>
      </c>
      <c r="B6" s="10" t="s">
        <v>128</v>
      </c>
      <c r="C6" s="10" t="s">
        <v>129</v>
      </c>
      <c r="D6" s="6" t="s">
        <v>98</v>
      </c>
      <c r="E6" s="250">
        <v>790</v>
      </c>
      <c r="F6" s="251"/>
      <c r="G6" s="251">
        <f>E6*F6</f>
        <v>0</v>
      </c>
    </row>
    <row r="7" spans="1:7" ht="15" x14ac:dyDescent="0.2">
      <c r="A7" s="249">
        <v>2</v>
      </c>
      <c r="B7" s="10" t="s">
        <v>130</v>
      </c>
      <c r="C7" s="252" t="s">
        <v>131</v>
      </c>
      <c r="D7" s="6" t="s">
        <v>132</v>
      </c>
      <c r="E7" s="250">
        <v>1</v>
      </c>
      <c r="F7" s="251"/>
      <c r="G7" s="251">
        <f t="shared" ref="G7:G12" si="0">E7*F7</f>
        <v>0</v>
      </c>
    </row>
    <row r="8" spans="1:7" ht="38.25" x14ac:dyDescent="0.2">
      <c r="A8" s="249">
        <v>3</v>
      </c>
      <c r="B8" s="10" t="s">
        <v>134</v>
      </c>
      <c r="C8" s="252" t="s">
        <v>135</v>
      </c>
      <c r="D8" s="6" t="s">
        <v>136</v>
      </c>
      <c r="E8" s="250">
        <v>480</v>
      </c>
      <c r="F8" s="251"/>
      <c r="G8" s="251">
        <f>E8*F8</f>
        <v>0</v>
      </c>
    </row>
    <row r="9" spans="1:7" ht="25.5" x14ac:dyDescent="0.2">
      <c r="A9" s="249">
        <v>4</v>
      </c>
      <c r="B9" s="10" t="s">
        <v>137</v>
      </c>
      <c r="C9" s="10" t="s">
        <v>138</v>
      </c>
      <c r="D9" s="6" t="s">
        <v>136</v>
      </c>
      <c r="E9" s="250">
        <v>60</v>
      </c>
      <c r="F9" s="251"/>
      <c r="G9" s="251">
        <f>E9*F9</f>
        <v>0</v>
      </c>
    </row>
    <row r="10" spans="1:7" ht="25.5" x14ac:dyDescent="0.2">
      <c r="A10" s="249">
        <v>5</v>
      </c>
      <c r="B10" s="10" t="s">
        <v>139</v>
      </c>
      <c r="C10" s="10" t="s">
        <v>140</v>
      </c>
      <c r="D10" s="6" t="s">
        <v>136</v>
      </c>
      <c r="E10" s="250">
        <v>6</v>
      </c>
      <c r="F10" s="251"/>
      <c r="G10" s="251">
        <f>E10*F10</f>
        <v>0</v>
      </c>
    </row>
    <row r="11" spans="1:7" ht="15" x14ac:dyDescent="0.2">
      <c r="A11" s="249">
        <v>6</v>
      </c>
      <c r="B11" s="10" t="s">
        <v>141</v>
      </c>
      <c r="C11" s="252" t="s">
        <v>142</v>
      </c>
      <c r="D11" s="6" t="s">
        <v>136</v>
      </c>
      <c r="E11" s="250">
        <v>7800</v>
      </c>
      <c r="F11" s="251"/>
      <c r="G11" s="251">
        <f>E11*F11</f>
        <v>0</v>
      </c>
    </row>
    <row r="12" spans="1:7" ht="15" hidden="1" x14ac:dyDescent="0.2">
      <c r="A12" s="249"/>
    </row>
    <row r="13" spans="1:7" ht="15.75" thickBot="1" x14ac:dyDescent="0.25">
      <c r="A13" s="249"/>
      <c r="B13" s="10"/>
      <c r="C13" s="252"/>
      <c r="D13" s="250"/>
      <c r="E13" s="250"/>
    </row>
    <row r="14" spans="1:7" s="247" customFormat="1" ht="15.75" thickBot="1" x14ac:dyDescent="0.3">
      <c r="A14" s="249"/>
      <c r="B14" s="253" t="s">
        <v>148</v>
      </c>
      <c r="C14" s="254"/>
      <c r="D14" s="255"/>
      <c r="E14" s="255"/>
      <c r="F14" s="256"/>
      <c r="G14" s="271">
        <f>SUM(G6:G11)</f>
        <v>0</v>
      </c>
    </row>
    <row r="15" spans="1:7" ht="15" x14ac:dyDescent="0.2">
      <c r="A15" s="249"/>
      <c r="B15" s="10"/>
      <c r="C15" s="252"/>
      <c r="D15" s="250"/>
      <c r="E15" s="250"/>
    </row>
    <row r="16" spans="1:7" ht="15" x14ac:dyDescent="0.2">
      <c r="A16" s="249"/>
      <c r="B16" s="10"/>
      <c r="C16" s="252"/>
      <c r="D16" s="250"/>
      <c r="E16" s="250"/>
    </row>
    <row r="17" spans="1:5" ht="15" x14ac:dyDescent="0.2">
      <c r="A17" s="249"/>
      <c r="B17" s="10"/>
      <c r="C17" s="252"/>
      <c r="D17" s="250"/>
      <c r="E17" s="250"/>
    </row>
    <row r="18" spans="1:5" ht="15" x14ac:dyDescent="0.2">
      <c r="A18" s="249"/>
      <c r="B18" s="10"/>
      <c r="C18" s="252"/>
      <c r="D18" s="250"/>
      <c r="E18" s="250"/>
    </row>
    <row r="19" spans="1:5" ht="15" x14ac:dyDescent="0.2">
      <c r="A19" s="249"/>
      <c r="B19" s="10"/>
      <c r="C19" s="252"/>
      <c r="D19" s="250"/>
      <c r="E19" s="250"/>
    </row>
    <row r="20" spans="1:5" ht="15" x14ac:dyDescent="0.2">
      <c r="A20" s="249"/>
      <c r="B20" s="10"/>
      <c r="C20" s="252"/>
      <c r="D20" s="250"/>
      <c r="E20" s="250"/>
    </row>
    <row r="21" spans="1:5" ht="15" x14ac:dyDescent="0.2">
      <c r="A21" s="249"/>
      <c r="B21" s="10"/>
      <c r="C21" s="252"/>
      <c r="D21" s="250"/>
      <c r="E21" s="250"/>
    </row>
    <row r="22" spans="1:5" ht="15" x14ac:dyDescent="0.2">
      <c r="A22" s="249"/>
      <c r="B22" s="10"/>
      <c r="C22" s="252"/>
      <c r="D22" s="250"/>
      <c r="E22" s="250"/>
    </row>
    <row r="23" spans="1:5" ht="15" x14ac:dyDescent="0.2">
      <c r="A23" s="249"/>
      <c r="B23" s="10"/>
      <c r="C23" s="252"/>
      <c r="D23" s="250"/>
      <c r="E23" s="250"/>
    </row>
    <row r="24" spans="1:5" ht="15" x14ac:dyDescent="0.2">
      <c r="A24" s="249"/>
      <c r="B24" s="10"/>
      <c r="C24" s="252"/>
      <c r="D24" s="250"/>
      <c r="E24" s="250"/>
    </row>
    <row r="25" spans="1:5" ht="15" x14ac:dyDescent="0.2">
      <c r="A25" s="249"/>
      <c r="B25" s="10"/>
      <c r="C25" s="252"/>
      <c r="D25" s="250"/>
      <c r="E25" s="250"/>
    </row>
    <row r="26" spans="1:5" ht="15" x14ac:dyDescent="0.2">
      <c r="A26" s="249"/>
      <c r="B26" s="10"/>
      <c r="C26" s="252"/>
      <c r="D26" s="250"/>
      <c r="E26" s="250"/>
    </row>
    <row r="27" spans="1:5" ht="15" x14ac:dyDescent="0.2">
      <c r="A27" s="249"/>
      <c r="B27" s="10"/>
      <c r="C27" s="252"/>
      <c r="D27" s="250"/>
      <c r="E27" s="250"/>
    </row>
    <row r="28" spans="1:5" x14ac:dyDescent="0.2">
      <c r="C28" s="252"/>
      <c r="D28" s="250"/>
      <c r="E28" s="25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PLOCHA</vt:lpstr>
      <vt:lpstr>STĚNA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PLOCHA!Oblast_tisku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Smrčka</dc:creator>
  <cp:lastModifiedBy>Moltaš Martin</cp:lastModifiedBy>
  <cp:lastPrinted>2014-02-28T09:52:57Z</cp:lastPrinted>
  <dcterms:created xsi:type="dcterms:W3CDTF">2009-04-08T07:15:50Z</dcterms:created>
  <dcterms:modified xsi:type="dcterms:W3CDTF">2021-09-10T09:28:12Z</dcterms:modified>
</cp:coreProperties>
</file>