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445"/>
  </bookViews>
  <sheets>
    <sheet name="Titulní stránka" sheetId="11" r:id="rId1"/>
    <sheet name="Rekapitulace stavby" sheetId="1" r:id="rId2"/>
    <sheet name="0 - Ostatní a vedlejší ná..." sheetId="2" r:id="rId3"/>
    <sheet name="1b - SO 101 - Úpravy poze..." sheetId="3" r:id="rId4"/>
    <sheet name="2b - SO 301 - Zavlažovací..." sheetId="4" r:id="rId5"/>
    <sheet name="3b - SO 302 - Přípojky vo..." sheetId="5" r:id="rId6"/>
    <sheet name="4.1b - Lokalita A" sheetId="6" r:id="rId7"/>
    <sheet name="5b.1 - Tramvajový svršek" sheetId="7" r:id="rId8"/>
    <sheet name="5b.2 - Tramvajový spodek" sheetId="8" r:id="rId9"/>
    <sheet name="6b - SO 652 - Úpravy trak..." sheetId="9" r:id="rId10"/>
    <sheet name="7b - SO 653 - Úprava tram..." sheetId="10" r:id="rId11"/>
  </sheets>
  <externalReferences>
    <externalReference r:id="rId12"/>
  </externalReferences>
  <definedNames>
    <definedName name="__MAIN__" localSheetId="0">#REF!</definedName>
    <definedName name="__MAIN__">#REF!</definedName>
    <definedName name="__MAIN1__" localSheetId="0">#REF!</definedName>
    <definedName name="__MAIN1__">#REF!</definedName>
    <definedName name="__MvymF__" localSheetId="0">#REF!</definedName>
    <definedName name="__MvymF__">#REF!</definedName>
    <definedName name="__OobjF__" localSheetId="0">#REF!</definedName>
    <definedName name="__OobjF__">#REF!</definedName>
    <definedName name="__OoddF__" localSheetId="0">#REF!</definedName>
    <definedName name="__OoddF__">#REF!</definedName>
    <definedName name="__OradF__" localSheetId="0">#REF!</definedName>
    <definedName name="__OradF__">#REF!</definedName>
    <definedName name="_xlnm._FilterDatabase" localSheetId="2" hidden="1">'0 - Ostatní a vedlejší ná...'!$C$121:$K$204</definedName>
    <definedName name="_xlnm._FilterDatabase" localSheetId="3" hidden="1">'1b - SO 101 - Úpravy poze...'!$C$125:$K$206</definedName>
    <definedName name="_xlnm._FilterDatabase" localSheetId="4" hidden="1">'2b - SO 301 - Zavlažovací...'!$C$129:$K$216</definedName>
    <definedName name="_xlnm._FilterDatabase" localSheetId="5" hidden="1">'3b - SO 302 - Přípojky vo...'!$C$124:$K$197</definedName>
    <definedName name="_xlnm._FilterDatabase" localSheetId="6" hidden="1">'4.1b - Lokalita A'!$C$130:$K$184</definedName>
    <definedName name="_xlnm._FilterDatabase" localSheetId="7" hidden="1">'5b.1 - Tramvajový svršek'!$C$131:$K$416</definedName>
    <definedName name="_xlnm._FilterDatabase" localSheetId="8" hidden="1">'5b.2 - Tramvajový spodek'!$C$133:$K$355</definedName>
    <definedName name="_xlnm._FilterDatabase" localSheetId="9" hidden="1">'6b - SO 652 - Úpravy trak...'!$C$128:$K$338</definedName>
    <definedName name="_xlnm._FilterDatabase" localSheetId="10" hidden="1">'7b - SO 653 - Úprava tram...'!$C$131:$K$273</definedName>
    <definedName name="_xlnm.Print_Titles" localSheetId="2">'0 - Ostatní a vedlejší ná...'!$121:$121</definedName>
    <definedName name="_xlnm.Print_Titles" localSheetId="3">'1b - SO 101 - Úpravy poze...'!$125:$125</definedName>
    <definedName name="_xlnm.Print_Titles" localSheetId="4">'2b - SO 301 - Zavlažovací...'!$129:$129</definedName>
    <definedName name="_xlnm.Print_Titles" localSheetId="5">'3b - SO 302 - Přípojky vo...'!$124:$124</definedName>
    <definedName name="_xlnm.Print_Titles" localSheetId="6">'4.1b - Lokalita A'!$130:$130</definedName>
    <definedName name="_xlnm.Print_Titles" localSheetId="7">'5b.1 - Tramvajový svršek'!$131:$131</definedName>
    <definedName name="_xlnm.Print_Titles" localSheetId="8">'5b.2 - Tramvajový spodek'!$133:$133</definedName>
    <definedName name="_xlnm.Print_Titles" localSheetId="9">'6b - SO 652 - Úpravy trak...'!$128:$128</definedName>
    <definedName name="_xlnm.Print_Titles" localSheetId="10">'7b - SO 653 - Úprava tram...'!$131:$131</definedName>
    <definedName name="_xlnm.Print_Titles" localSheetId="1">'Rekapitulace stavby'!$92:$92</definedName>
    <definedName name="_xlnm.Print_Area" localSheetId="2">'0 - Ostatní a vedlejší ná...'!$C$4:$J$76,'0 - Ostatní a vedlejší ná...'!$C$82:$J$101,'0 - Ostatní a vedlejší ná...'!$C$107:$J$204</definedName>
    <definedName name="_xlnm.Print_Area" localSheetId="3">'1b - SO 101 - Úpravy poze...'!$C$4:$J$76,'1b - SO 101 - Úpravy poze...'!$C$82:$J$105,'1b - SO 101 - Úpravy poze...'!$C$111:$J$206</definedName>
    <definedName name="_xlnm.Print_Area" localSheetId="4">'2b - SO 301 - Zavlažovací...'!$C$4:$J$76,'2b - SO 301 - Zavlažovací...'!$C$82:$J$109,'2b - SO 301 - Zavlažovací...'!$C$115:$J$216</definedName>
    <definedName name="_xlnm.Print_Area" localSheetId="5">'3b - SO 302 - Přípojky vo...'!$C$4:$J$76,'3b - SO 302 - Přípojky vo...'!$C$82:$J$104,'3b - SO 302 - Přípojky vo...'!$C$110:$J$197</definedName>
    <definedName name="_xlnm.Print_Area" localSheetId="6">'4.1b - Lokalita A'!$C$4:$J$76,'4.1b - Lokalita A'!$C$82:$J$108,'4.1b - Lokalita A'!$C$114:$J$184</definedName>
    <definedName name="_xlnm.Print_Area" localSheetId="7">'5b.1 - Tramvajový svršek'!$C$4:$J$76,'5b.1 - Tramvajový svršek'!$C$82:$J$109,'5b.1 - Tramvajový svršek'!$C$115:$J$416</definedName>
    <definedName name="_xlnm.Print_Area" localSheetId="8">'5b.2 - Tramvajový spodek'!$C$4:$J$76,'5b.2 - Tramvajový spodek'!$C$82:$J$111,'5b.2 - Tramvajový spodek'!$C$117:$J$355</definedName>
    <definedName name="_xlnm.Print_Area" localSheetId="9">'6b - SO 652 - Úpravy trak...'!$C$4:$J$76,'6b - SO 652 - Úpravy trak...'!$C$82:$J$108,'6b - SO 652 - Úpravy trak...'!$C$114:$J$338</definedName>
    <definedName name="_xlnm.Print_Area" localSheetId="10">'7b - SO 653 - Úprava tram...'!$C$4:$J$76,'7b - SO 653 - Úprava tram...'!$C$82:$J$111,'7b - SO 653 - Úprava tram...'!$C$117:$J$273</definedName>
    <definedName name="_xlnm.Print_Area" localSheetId="1">'Rekapitulace stavby'!$D$4:$AO$76,'Rekapitulace stavby'!$C$82:$AQ$107</definedName>
  </definedNames>
  <calcPr calcId="145621"/>
</workbook>
</file>

<file path=xl/calcChain.xml><?xml version="1.0" encoding="utf-8"?>
<calcChain xmlns="http://schemas.openxmlformats.org/spreadsheetml/2006/main">
  <c r="J39" i="10" l="1"/>
  <c r="J38" i="10"/>
  <c r="AY106" i="1" s="1"/>
  <c r="J37" i="10"/>
  <c r="AX106" i="1"/>
  <c r="BI273" i="10"/>
  <c r="BH273" i="10"/>
  <c r="BG273" i="10"/>
  <c r="BF273" i="10"/>
  <c r="T273" i="10"/>
  <c r="T272" i="10"/>
  <c r="R273" i="10"/>
  <c r="R272" i="10"/>
  <c r="P273" i="10"/>
  <c r="P272" i="10" s="1"/>
  <c r="BI271" i="10"/>
  <c r="BH271" i="10"/>
  <c r="BG271" i="10"/>
  <c r="BF271" i="10"/>
  <c r="T271" i="10"/>
  <c r="R271" i="10"/>
  <c r="P271" i="10"/>
  <c r="BI270" i="10"/>
  <c r="BH270" i="10"/>
  <c r="BG270" i="10"/>
  <c r="BF270" i="10"/>
  <c r="T270" i="10"/>
  <c r="R270" i="10"/>
  <c r="P270" i="10"/>
  <c r="BI267" i="10"/>
  <c r="BH267" i="10"/>
  <c r="BG267" i="10"/>
  <c r="BF267" i="10"/>
  <c r="T267" i="10"/>
  <c r="T266" i="10" s="1"/>
  <c r="T265" i="10" s="1"/>
  <c r="R267" i="10"/>
  <c r="R266" i="10"/>
  <c r="R265" i="10" s="1"/>
  <c r="P267" i="10"/>
  <c r="P266" i="10" s="1"/>
  <c r="P265" i="10" s="1"/>
  <c r="BI264" i="10"/>
  <c r="BH264" i="10"/>
  <c r="BG264" i="10"/>
  <c r="BF264" i="10"/>
  <c r="T264" i="10"/>
  <c r="T263" i="10" s="1"/>
  <c r="R264" i="10"/>
  <c r="R263" i="10" s="1"/>
  <c r="P264" i="10"/>
  <c r="P263" i="10" s="1"/>
  <c r="BI262" i="10"/>
  <c r="BH262" i="10"/>
  <c r="BG262" i="10"/>
  <c r="BF262" i="10"/>
  <c r="T262" i="10"/>
  <c r="R262" i="10"/>
  <c r="P262" i="10"/>
  <c r="BI261" i="10"/>
  <c r="BH261" i="10"/>
  <c r="BG261" i="10"/>
  <c r="BF261" i="10"/>
  <c r="T261" i="10"/>
  <c r="R261" i="10"/>
  <c r="P261" i="10"/>
  <c r="BI260" i="10"/>
  <c r="BH260" i="10"/>
  <c r="BG260" i="10"/>
  <c r="BF260" i="10"/>
  <c r="T260" i="10"/>
  <c r="R260" i="10"/>
  <c r="P260" i="10"/>
  <c r="BI259" i="10"/>
  <c r="BH259" i="10"/>
  <c r="BG259" i="10"/>
  <c r="BF259" i="10"/>
  <c r="T259" i="10"/>
  <c r="R259" i="10"/>
  <c r="P259" i="10"/>
  <c r="BI257" i="10"/>
  <c r="BH257" i="10"/>
  <c r="BG257" i="10"/>
  <c r="BF257" i="10"/>
  <c r="T257" i="10"/>
  <c r="R257" i="10"/>
  <c r="P257" i="10"/>
  <c r="BI256" i="10"/>
  <c r="BH256" i="10"/>
  <c r="BG256" i="10"/>
  <c r="BF256" i="10"/>
  <c r="T256" i="10"/>
  <c r="R256" i="10"/>
  <c r="P256" i="10"/>
  <c r="BI250" i="10"/>
  <c r="BH250" i="10"/>
  <c r="BG250" i="10"/>
  <c r="BF250" i="10"/>
  <c r="T250" i="10"/>
  <c r="R250" i="10"/>
  <c r="P250" i="10"/>
  <c r="BI249" i="10"/>
  <c r="BH249" i="10"/>
  <c r="BG249" i="10"/>
  <c r="BF249" i="10"/>
  <c r="T249" i="10"/>
  <c r="R249" i="10"/>
  <c r="P249" i="10"/>
  <c r="BI248" i="10"/>
  <c r="BH248" i="10"/>
  <c r="BG248" i="10"/>
  <c r="BF248" i="10"/>
  <c r="T248" i="10"/>
  <c r="R248" i="10"/>
  <c r="P248" i="10"/>
  <c r="BI247" i="10"/>
  <c r="BH247" i="10"/>
  <c r="BG247" i="10"/>
  <c r="BF247" i="10"/>
  <c r="T247" i="10"/>
  <c r="R247" i="10"/>
  <c r="P247" i="10"/>
  <c r="BI246" i="10"/>
  <c r="BH246" i="10"/>
  <c r="BG246" i="10"/>
  <c r="BF246" i="10"/>
  <c r="T246" i="10"/>
  <c r="R246" i="10"/>
  <c r="P246" i="10"/>
  <c r="BI245" i="10"/>
  <c r="BH245" i="10"/>
  <c r="BG245" i="10"/>
  <c r="BF245" i="10"/>
  <c r="T245" i="10"/>
  <c r="R245" i="10"/>
  <c r="P245" i="10"/>
  <c r="BI244" i="10"/>
  <c r="BH244" i="10"/>
  <c r="BG244" i="10"/>
  <c r="BF244" i="10"/>
  <c r="T244" i="10"/>
  <c r="R244" i="10"/>
  <c r="P244" i="10"/>
  <c r="BI239" i="10"/>
  <c r="BH239" i="10"/>
  <c r="BG239" i="10"/>
  <c r="BF239" i="10"/>
  <c r="T239" i="10"/>
  <c r="R239" i="10"/>
  <c r="P239" i="10"/>
  <c r="BI238" i="10"/>
  <c r="BH238" i="10"/>
  <c r="BG238" i="10"/>
  <c r="BF238" i="10"/>
  <c r="T238" i="10"/>
  <c r="R238" i="10"/>
  <c r="P238" i="10"/>
  <c r="BI233" i="10"/>
  <c r="BH233" i="10"/>
  <c r="BG233" i="10"/>
  <c r="BF233" i="10"/>
  <c r="T233" i="10"/>
  <c r="R233" i="10"/>
  <c r="P233" i="10"/>
  <c r="BI232" i="10"/>
  <c r="BH232" i="10"/>
  <c r="BG232" i="10"/>
  <c r="BF232" i="10"/>
  <c r="T232" i="10"/>
  <c r="R232" i="10"/>
  <c r="P232" i="10"/>
  <c r="BI227" i="10"/>
  <c r="BH227" i="10"/>
  <c r="BG227" i="10"/>
  <c r="BF227" i="10"/>
  <c r="T227" i="10"/>
  <c r="R227" i="10"/>
  <c r="P227" i="10"/>
  <c r="BI226" i="10"/>
  <c r="BH226" i="10"/>
  <c r="BG226" i="10"/>
  <c r="BF226" i="10"/>
  <c r="T226" i="10"/>
  <c r="R226" i="10"/>
  <c r="P226" i="10"/>
  <c r="BI225" i="10"/>
  <c r="BH225" i="10"/>
  <c r="BG225" i="10"/>
  <c r="BF225" i="10"/>
  <c r="T225" i="10"/>
  <c r="R225" i="10"/>
  <c r="P225" i="10"/>
  <c r="BI220" i="10"/>
  <c r="BH220" i="10"/>
  <c r="BG220" i="10"/>
  <c r="BF220" i="10"/>
  <c r="T220" i="10"/>
  <c r="R220" i="10"/>
  <c r="P220" i="10"/>
  <c r="BI215" i="10"/>
  <c r="BH215" i="10"/>
  <c r="BG215" i="10"/>
  <c r="BF215" i="10"/>
  <c r="T215" i="10"/>
  <c r="R215" i="10"/>
  <c r="P215" i="10"/>
  <c r="BI214" i="10"/>
  <c r="BH214" i="10"/>
  <c r="BG214" i="10"/>
  <c r="BF214" i="10"/>
  <c r="T214" i="10"/>
  <c r="R214" i="10"/>
  <c r="P214" i="10"/>
  <c r="BI208" i="10"/>
  <c r="BH208" i="10"/>
  <c r="BG208" i="10"/>
  <c r="BF208" i="10"/>
  <c r="T208" i="10"/>
  <c r="R208" i="10"/>
  <c r="P208" i="10"/>
  <c r="BI203" i="10"/>
  <c r="BH203" i="10"/>
  <c r="BG203" i="10"/>
  <c r="BF203" i="10"/>
  <c r="T203" i="10"/>
  <c r="R203" i="10"/>
  <c r="P203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89" i="10"/>
  <c r="BH189" i="10"/>
  <c r="BG189" i="10"/>
  <c r="BF189" i="10"/>
  <c r="T189" i="10"/>
  <c r="R189" i="10"/>
  <c r="P189" i="10"/>
  <c r="BI184" i="10"/>
  <c r="BH184" i="10"/>
  <c r="BG184" i="10"/>
  <c r="BF184" i="10"/>
  <c r="T184" i="10"/>
  <c r="R184" i="10"/>
  <c r="P184" i="10"/>
  <c r="BI179" i="10"/>
  <c r="BH179" i="10"/>
  <c r="BG179" i="10"/>
  <c r="BF179" i="10"/>
  <c r="T179" i="10"/>
  <c r="R179" i="10"/>
  <c r="P179" i="10"/>
  <c r="BI174" i="10"/>
  <c r="BH174" i="10"/>
  <c r="BG174" i="10"/>
  <c r="BF174" i="10"/>
  <c r="T174" i="10"/>
  <c r="R174" i="10"/>
  <c r="P174" i="10"/>
  <c r="BI172" i="10"/>
  <c r="BH172" i="10"/>
  <c r="BG172" i="10"/>
  <c r="BF172" i="10"/>
  <c r="T172" i="10"/>
  <c r="R172" i="10"/>
  <c r="P172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7" i="10"/>
  <c r="BH167" i="10"/>
  <c r="BG167" i="10"/>
  <c r="BF167" i="10"/>
  <c r="T167" i="10"/>
  <c r="R167" i="10"/>
  <c r="P167" i="10"/>
  <c r="BI165" i="10"/>
  <c r="BH165" i="10"/>
  <c r="BG165" i="10"/>
  <c r="BF165" i="10"/>
  <c r="T165" i="10"/>
  <c r="R165" i="10"/>
  <c r="P165" i="10"/>
  <c r="BI160" i="10"/>
  <c r="BH160" i="10"/>
  <c r="BG160" i="10"/>
  <c r="BF160" i="10"/>
  <c r="T160" i="10"/>
  <c r="R160" i="10"/>
  <c r="P160" i="10"/>
  <c r="BI155" i="10"/>
  <c r="BH155" i="10"/>
  <c r="BG155" i="10"/>
  <c r="BF155" i="10"/>
  <c r="T155" i="10"/>
  <c r="R155" i="10"/>
  <c r="P155" i="10"/>
  <c r="BI150" i="10"/>
  <c r="BH150" i="10"/>
  <c r="BG150" i="10"/>
  <c r="BF150" i="10"/>
  <c r="T150" i="10"/>
  <c r="R150" i="10"/>
  <c r="P150" i="10"/>
  <c r="BI145" i="10"/>
  <c r="BH145" i="10"/>
  <c r="BG145" i="10"/>
  <c r="BF145" i="10"/>
  <c r="T145" i="10"/>
  <c r="R145" i="10"/>
  <c r="P145" i="10"/>
  <c r="BI140" i="10"/>
  <c r="BH140" i="10"/>
  <c r="BG140" i="10"/>
  <c r="BF140" i="10"/>
  <c r="T140" i="10"/>
  <c r="R140" i="10"/>
  <c r="P140" i="10"/>
  <c r="BI135" i="10"/>
  <c r="BH135" i="10"/>
  <c r="BG135" i="10"/>
  <c r="BF135" i="10"/>
  <c r="T135" i="10"/>
  <c r="R135" i="10"/>
  <c r="P135" i="10"/>
  <c r="J129" i="10"/>
  <c r="J128" i="10"/>
  <c r="F128" i="10"/>
  <c r="F126" i="10"/>
  <c r="E124" i="10"/>
  <c r="J94" i="10"/>
  <c r="J93" i="10"/>
  <c r="F93" i="10"/>
  <c r="F91" i="10"/>
  <c r="E89" i="10"/>
  <c r="J20" i="10"/>
  <c r="E20" i="10"/>
  <c r="F94" i="10" s="1"/>
  <c r="J19" i="10"/>
  <c r="J14" i="10"/>
  <c r="J91" i="10" s="1"/>
  <c r="E7" i="10"/>
  <c r="E120" i="10" s="1"/>
  <c r="J39" i="9"/>
  <c r="J38" i="9"/>
  <c r="AY105" i="1"/>
  <c r="J37" i="9"/>
  <c r="AX105" i="1"/>
  <c r="BI338" i="9"/>
  <c r="BH338" i="9"/>
  <c r="BG338" i="9"/>
  <c r="BF338" i="9"/>
  <c r="T338" i="9"/>
  <c r="R338" i="9"/>
  <c r="P338" i="9"/>
  <c r="BI337" i="9"/>
  <c r="BH337" i="9"/>
  <c r="BG337" i="9"/>
  <c r="BF337" i="9"/>
  <c r="T337" i="9"/>
  <c r="R337" i="9"/>
  <c r="P337" i="9"/>
  <c r="BI335" i="9"/>
  <c r="BH335" i="9"/>
  <c r="BG335" i="9"/>
  <c r="BF335" i="9"/>
  <c r="T335" i="9"/>
  <c r="R335" i="9"/>
  <c r="P335" i="9"/>
  <c r="BI334" i="9"/>
  <c r="BH334" i="9"/>
  <c r="BG334" i="9"/>
  <c r="BF334" i="9"/>
  <c r="T334" i="9"/>
  <c r="R334" i="9"/>
  <c r="P334" i="9"/>
  <c r="BI333" i="9"/>
  <c r="BH333" i="9"/>
  <c r="BG333" i="9"/>
  <c r="BF333" i="9"/>
  <c r="T333" i="9"/>
  <c r="R333" i="9"/>
  <c r="P333" i="9"/>
  <c r="BI332" i="9"/>
  <c r="BH332" i="9"/>
  <c r="BG332" i="9"/>
  <c r="BF332" i="9"/>
  <c r="T332" i="9"/>
  <c r="R332" i="9"/>
  <c r="P332" i="9"/>
  <c r="BI330" i="9"/>
  <c r="BH330" i="9"/>
  <c r="BG330" i="9"/>
  <c r="BF330" i="9"/>
  <c r="T330" i="9"/>
  <c r="R330" i="9"/>
  <c r="P330" i="9"/>
  <c r="BI329" i="9"/>
  <c r="BH329" i="9"/>
  <c r="BG329" i="9"/>
  <c r="BF329" i="9"/>
  <c r="T329" i="9"/>
  <c r="R329" i="9"/>
  <c r="P329" i="9"/>
  <c r="BI328" i="9"/>
  <c r="BH328" i="9"/>
  <c r="BG328" i="9"/>
  <c r="BF328" i="9"/>
  <c r="T328" i="9"/>
  <c r="R328" i="9"/>
  <c r="P328" i="9"/>
  <c r="BI327" i="9"/>
  <c r="BH327" i="9"/>
  <c r="BG327" i="9"/>
  <c r="BF327" i="9"/>
  <c r="T327" i="9"/>
  <c r="R327" i="9"/>
  <c r="P327" i="9"/>
  <c r="BI326" i="9"/>
  <c r="BH326" i="9"/>
  <c r="BG326" i="9"/>
  <c r="BF326" i="9"/>
  <c r="T326" i="9"/>
  <c r="R326" i="9"/>
  <c r="P326" i="9"/>
  <c r="BI325" i="9"/>
  <c r="BH325" i="9"/>
  <c r="BG325" i="9"/>
  <c r="BF325" i="9"/>
  <c r="T325" i="9"/>
  <c r="R325" i="9"/>
  <c r="P325" i="9"/>
  <c r="BI324" i="9"/>
  <c r="BH324" i="9"/>
  <c r="BG324" i="9"/>
  <c r="BF324" i="9"/>
  <c r="T324" i="9"/>
  <c r="R324" i="9"/>
  <c r="P324" i="9"/>
  <c r="BI323" i="9"/>
  <c r="BH323" i="9"/>
  <c r="BG323" i="9"/>
  <c r="BF323" i="9"/>
  <c r="T323" i="9"/>
  <c r="R323" i="9"/>
  <c r="P323" i="9"/>
  <c r="BI322" i="9"/>
  <c r="BH322" i="9"/>
  <c r="BG322" i="9"/>
  <c r="BF322" i="9"/>
  <c r="T322" i="9"/>
  <c r="R322" i="9"/>
  <c r="P322" i="9"/>
  <c r="BI321" i="9"/>
  <c r="BH321" i="9"/>
  <c r="BG321" i="9"/>
  <c r="BF321" i="9"/>
  <c r="T321" i="9"/>
  <c r="R321" i="9"/>
  <c r="P321" i="9"/>
  <c r="BI320" i="9"/>
  <c r="BH320" i="9"/>
  <c r="BG320" i="9"/>
  <c r="BF320" i="9"/>
  <c r="T320" i="9"/>
  <c r="R320" i="9"/>
  <c r="P320" i="9"/>
  <c r="BI319" i="9"/>
  <c r="BH319" i="9"/>
  <c r="BG319" i="9"/>
  <c r="BF319" i="9"/>
  <c r="T319" i="9"/>
  <c r="R319" i="9"/>
  <c r="P319" i="9"/>
  <c r="BI318" i="9"/>
  <c r="BH318" i="9"/>
  <c r="BG318" i="9"/>
  <c r="BF318" i="9"/>
  <c r="T318" i="9"/>
  <c r="R318" i="9"/>
  <c r="P318" i="9"/>
  <c r="BI317" i="9"/>
  <c r="BH317" i="9"/>
  <c r="BG317" i="9"/>
  <c r="BF317" i="9"/>
  <c r="T317" i="9"/>
  <c r="R317" i="9"/>
  <c r="P317" i="9"/>
  <c r="BI316" i="9"/>
  <c r="BH316" i="9"/>
  <c r="BG316" i="9"/>
  <c r="BF316" i="9"/>
  <c r="T316" i="9"/>
  <c r="R316" i="9"/>
  <c r="P316" i="9"/>
  <c r="BI314" i="9"/>
  <c r="BH314" i="9"/>
  <c r="BG314" i="9"/>
  <c r="BF314" i="9"/>
  <c r="T314" i="9"/>
  <c r="R314" i="9"/>
  <c r="P314" i="9"/>
  <c r="BI312" i="9"/>
  <c r="BH312" i="9"/>
  <c r="BG312" i="9"/>
  <c r="BF312" i="9"/>
  <c r="T312" i="9"/>
  <c r="R312" i="9"/>
  <c r="P312" i="9"/>
  <c r="BI310" i="9"/>
  <c r="BH310" i="9"/>
  <c r="BG310" i="9"/>
  <c r="BF310" i="9"/>
  <c r="T310" i="9"/>
  <c r="R310" i="9"/>
  <c r="P310" i="9"/>
  <c r="BI308" i="9"/>
  <c r="BH308" i="9"/>
  <c r="BG308" i="9"/>
  <c r="BF308" i="9"/>
  <c r="T308" i="9"/>
  <c r="R308" i="9"/>
  <c r="P308" i="9"/>
  <c r="BI307" i="9"/>
  <c r="BH307" i="9"/>
  <c r="BG307" i="9"/>
  <c r="BF307" i="9"/>
  <c r="T307" i="9"/>
  <c r="R307" i="9"/>
  <c r="P307" i="9"/>
  <c r="BI306" i="9"/>
  <c r="BH306" i="9"/>
  <c r="BG306" i="9"/>
  <c r="BF306" i="9"/>
  <c r="T306" i="9"/>
  <c r="R306" i="9"/>
  <c r="P306" i="9"/>
  <c r="BI304" i="9"/>
  <c r="BH304" i="9"/>
  <c r="BG304" i="9"/>
  <c r="BF304" i="9"/>
  <c r="T304" i="9"/>
  <c r="R304" i="9"/>
  <c r="P304" i="9"/>
  <c r="BI303" i="9"/>
  <c r="BH303" i="9"/>
  <c r="BG303" i="9"/>
  <c r="BF303" i="9"/>
  <c r="T303" i="9"/>
  <c r="R303" i="9"/>
  <c r="P303" i="9"/>
  <c r="BI302" i="9"/>
  <c r="BH302" i="9"/>
  <c r="BG302" i="9"/>
  <c r="BF302" i="9"/>
  <c r="T302" i="9"/>
  <c r="R302" i="9"/>
  <c r="P302" i="9"/>
  <c r="BI301" i="9"/>
  <c r="BH301" i="9"/>
  <c r="BG301" i="9"/>
  <c r="BF301" i="9"/>
  <c r="T301" i="9"/>
  <c r="R301" i="9"/>
  <c r="P301" i="9"/>
  <c r="BI299" i="9"/>
  <c r="BH299" i="9"/>
  <c r="BG299" i="9"/>
  <c r="BF299" i="9"/>
  <c r="T299" i="9"/>
  <c r="R299" i="9"/>
  <c r="P299" i="9"/>
  <c r="BI298" i="9"/>
  <c r="BH298" i="9"/>
  <c r="BG298" i="9"/>
  <c r="BF298" i="9"/>
  <c r="T298" i="9"/>
  <c r="R298" i="9"/>
  <c r="P298" i="9"/>
  <c r="BI297" i="9"/>
  <c r="BH297" i="9"/>
  <c r="BG297" i="9"/>
  <c r="BF297" i="9"/>
  <c r="T297" i="9"/>
  <c r="R297" i="9"/>
  <c r="P297" i="9"/>
  <c r="BI296" i="9"/>
  <c r="BH296" i="9"/>
  <c r="BG296" i="9"/>
  <c r="BF296" i="9"/>
  <c r="T296" i="9"/>
  <c r="R296" i="9"/>
  <c r="P296" i="9"/>
  <c r="BI295" i="9"/>
  <c r="BH295" i="9"/>
  <c r="BG295" i="9"/>
  <c r="BF295" i="9"/>
  <c r="T295" i="9"/>
  <c r="R295" i="9"/>
  <c r="P295" i="9"/>
  <c r="BI294" i="9"/>
  <c r="BH294" i="9"/>
  <c r="BG294" i="9"/>
  <c r="BF294" i="9"/>
  <c r="T294" i="9"/>
  <c r="R294" i="9"/>
  <c r="P294" i="9"/>
  <c r="BI293" i="9"/>
  <c r="BH293" i="9"/>
  <c r="BG293" i="9"/>
  <c r="BF293" i="9"/>
  <c r="T293" i="9"/>
  <c r="R293" i="9"/>
  <c r="P293" i="9"/>
  <c r="BI292" i="9"/>
  <c r="BH292" i="9"/>
  <c r="BG292" i="9"/>
  <c r="BF292" i="9"/>
  <c r="T292" i="9"/>
  <c r="R292" i="9"/>
  <c r="P292" i="9"/>
  <c r="BI291" i="9"/>
  <c r="BH291" i="9"/>
  <c r="BG291" i="9"/>
  <c r="BF291" i="9"/>
  <c r="T291" i="9"/>
  <c r="R291" i="9"/>
  <c r="P291" i="9"/>
  <c r="BI290" i="9"/>
  <c r="BH290" i="9"/>
  <c r="BG290" i="9"/>
  <c r="BF290" i="9"/>
  <c r="T290" i="9"/>
  <c r="R290" i="9"/>
  <c r="P290" i="9"/>
  <c r="BI289" i="9"/>
  <c r="BH289" i="9"/>
  <c r="BG289" i="9"/>
  <c r="BF289" i="9"/>
  <c r="T289" i="9"/>
  <c r="R289" i="9"/>
  <c r="P289" i="9"/>
  <c r="BI288" i="9"/>
  <c r="BH288" i="9"/>
  <c r="BG288" i="9"/>
  <c r="BF288" i="9"/>
  <c r="T288" i="9"/>
  <c r="R288" i="9"/>
  <c r="P288" i="9"/>
  <c r="BI287" i="9"/>
  <c r="BH287" i="9"/>
  <c r="BG287" i="9"/>
  <c r="BF287" i="9"/>
  <c r="T287" i="9"/>
  <c r="R287" i="9"/>
  <c r="P287" i="9"/>
  <c r="BI286" i="9"/>
  <c r="BH286" i="9"/>
  <c r="BG286" i="9"/>
  <c r="BF286" i="9"/>
  <c r="T286" i="9"/>
  <c r="R286" i="9"/>
  <c r="P286" i="9"/>
  <c r="BI285" i="9"/>
  <c r="BH285" i="9"/>
  <c r="BG285" i="9"/>
  <c r="BF285" i="9"/>
  <c r="T285" i="9"/>
  <c r="R285" i="9"/>
  <c r="P285" i="9"/>
  <c r="BI284" i="9"/>
  <c r="BH284" i="9"/>
  <c r="BG284" i="9"/>
  <c r="BF284" i="9"/>
  <c r="T284" i="9"/>
  <c r="R284" i="9"/>
  <c r="P284" i="9"/>
  <c r="BI283" i="9"/>
  <c r="BH283" i="9"/>
  <c r="BG283" i="9"/>
  <c r="BF283" i="9"/>
  <c r="T283" i="9"/>
  <c r="R283" i="9"/>
  <c r="P283" i="9"/>
  <c r="BI282" i="9"/>
  <c r="BH282" i="9"/>
  <c r="BG282" i="9"/>
  <c r="BF282" i="9"/>
  <c r="T282" i="9"/>
  <c r="R282" i="9"/>
  <c r="P282" i="9"/>
  <c r="BI281" i="9"/>
  <c r="BH281" i="9"/>
  <c r="BG281" i="9"/>
  <c r="BF281" i="9"/>
  <c r="T281" i="9"/>
  <c r="R281" i="9"/>
  <c r="P281" i="9"/>
  <c r="BI280" i="9"/>
  <c r="BH280" i="9"/>
  <c r="BG280" i="9"/>
  <c r="BF280" i="9"/>
  <c r="T280" i="9"/>
  <c r="R280" i="9"/>
  <c r="P280" i="9"/>
  <c r="BI279" i="9"/>
  <c r="BH279" i="9"/>
  <c r="BG279" i="9"/>
  <c r="BF279" i="9"/>
  <c r="T279" i="9"/>
  <c r="R279" i="9"/>
  <c r="P279" i="9"/>
  <c r="BI278" i="9"/>
  <c r="BH278" i="9"/>
  <c r="BG278" i="9"/>
  <c r="BF278" i="9"/>
  <c r="T278" i="9"/>
  <c r="R278" i="9"/>
  <c r="P278" i="9"/>
  <c r="BI277" i="9"/>
  <c r="BH277" i="9"/>
  <c r="BG277" i="9"/>
  <c r="BF277" i="9"/>
  <c r="T277" i="9"/>
  <c r="R277" i="9"/>
  <c r="P277" i="9"/>
  <c r="BI276" i="9"/>
  <c r="BH276" i="9"/>
  <c r="BG276" i="9"/>
  <c r="BF276" i="9"/>
  <c r="T276" i="9"/>
  <c r="R276" i="9"/>
  <c r="P276" i="9"/>
  <c r="BI275" i="9"/>
  <c r="BH275" i="9"/>
  <c r="BG275" i="9"/>
  <c r="BF275" i="9"/>
  <c r="T275" i="9"/>
  <c r="R275" i="9"/>
  <c r="P275" i="9"/>
  <c r="BI274" i="9"/>
  <c r="BH274" i="9"/>
  <c r="BG274" i="9"/>
  <c r="BF274" i="9"/>
  <c r="T274" i="9"/>
  <c r="R274" i="9"/>
  <c r="P274" i="9"/>
  <c r="BI273" i="9"/>
  <c r="BH273" i="9"/>
  <c r="BG273" i="9"/>
  <c r="BF273" i="9"/>
  <c r="T273" i="9"/>
  <c r="R273" i="9"/>
  <c r="P273" i="9"/>
  <c r="BI272" i="9"/>
  <c r="BH272" i="9"/>
  <c r="BG272" i="9"/>
  <c r="BF272" i="9"/>
  <c r="T272" i="9"/>
  <c r="R272" i="9"/>
  <c r="P272" i="9"/>
  <c r="BI271" i="9"/>
  <c r="BH271" i="9"/>
  <c r="BG271" i="9"/>
  <c r="BF271" i="9"/>
  <c r="T271" i="9"/>
  <c r="R271" i="9"/>
  <c r="P271" i="9"/>
  <c r="BI270" i="9"/>
  <c r="BH270" i="9"/>
  <c r="BG270" i="9"/>
  <c r="BF270" i="9"/>
  <c r="T270" i="9"/>
  <c r="R270" i="9"/>
  <c r="P270" i="9"/>
  <c r="BI269" i="9"/>
  <c r="BH269" i="9"/>
  <c r="BG269" i="9"/>
  <c r="BF269" i="9"/>
  <c r="T269" i="9"/>
  <c r="R269" i="9"/>
  <c r="P269" i="9"/>
  <c r="BI268" i="9"/>
  <c r="BH268" i="9"/>
  <c r="BG268" i="9"/>
  <c r="BF268" i="9"/>
  <c r="T268" i="9"/>
  <c r="R268" i="9"/>
  <c r="P268" i="9"/>
  <c r="BI267" i="9"/>
  <c r="BH267" i="9"/>
  <c r="BG267" i="9"/>
  <c r="BF267" i="9"/>
  <c r="T267" i="9"/>
  <c r="R267" i="9"/>
  <c r="P267" i="9"/>
  <c r="BI266" i="9"/>
  <c r="BH266" i="9"/>
  <c r="BG266" i="9"/>
  <c r="BF266" i="9"/>
  <c r="T266" i="9"/>
  <c r="R266" i="9"/>
  <c r="P266" i="9"/>
  <c r="BI265" i="9"/>
  <c r="BH265" i="9"/>
  <c r="BG265" i="9"/>
  <c r="BF265" i="9"/>
  <c r="T265" i="9"/>
  <c r="R265" i="9"/>
  <c r="P265" i="9"/>
  <c r="BI264" i="9"/>
  <c r="BH264" i="9"/>
  <c r="BG264" i="9"/>
  <c r="BF264" i="9"/>
  <c r="T264" i="9"/>
  <c r="R264" i="9"/>
  <c r="P264" i="9"/>
  <c r="BI263" i="9"/>
  <c r="BH263" i="9"/>
  <c r="BG263" i="9"/>
  <c r="BF263" i="9"/>
  <c r="T263" i="9"/>
  <c r="R263" i="9"/>
  <c r="P263" i="9"/>
  <c r="BI262" i="9"/>
  <c r="BH262" i="9"/>
  <c r="BG262" i="9"/>
  <c r="BF262" i="9"/>
  <c r="T262" i="9"/>
  <c r="R262" i="9"/>
  <c r="P262" i="9"/>
  <c r="BI261" i="9"/>
  <c r="BH261" i="9"/>
  <c r="BG261" i="9"/>
  <c r="BF261" i="9"/>
  <c r="T261" i="9"/>
  <c r="R261" i="9"/>
  <c r="P261" i="9"/>
  <c r="BI260" i="9"/>
  <c r="BH260" i="9"/>
  <c r="BG260" i="9"/>
  <c r="BF260" i="9"/>
  <c r="T260" i="9"/>
  <c r="R260" i="9"/>
  <c r="P260" i="9"/>
  <c r="BI259" i="9"/>
  <c r="BH259" i="9"/>
  <c r="BG259" i="9"/>
  <c r="BF259" i="9"/>
  <c r="T259" i="9"/>
  <c r="R259" i="9"/>
  <c r="P259" i="9"/>
  <c r="BI258" i="9"/>
  <c r="BH258" i="9"/>
  <c r="BG258" i="9"/>
  <c r="BF258" i="9"/>
  <c r="T258" i="9"/>
  <c r="R258" i="9"/>
  <c r="P258" i="9"/>
  <c r="BI257" i="9"/>
  <c r="BH257" i="9"/>
  <c r="BG257" i="9"/>
  <c r="BF257" i="9"/>
  <c r="T257" i="9"/>
  <c r="R257" i="9"/>
  <c r="P257" i="9"/>
  <c r="BI256" i="9"/>
  <c r="BH256" i="9"/>
  <c r="BG256" i="9"/>
  <c r="BF256" i="9"/>
  <c r="T256" i="9"/>
  <c r="R256" i="9"/>
  <c r="P256" i="9"/>
  <c r="BI255" i="9"/>
  <c r="BH255" i="9"/>
  <c r="BG255" i="9"/>
  <c r="BF255" i="9"/>
  <c r="T255" i="9"/>
  <c r="R255" i="9"/>
  <c r="P255" i="9"/>
  <c r="BI254" i="9"/>
  <c r="BH254" i="9"/>
  <c r="BG254" i="9"/>
  <c r="BF254" i="9"/>
  <c r="T254" i="9"/>
  <c r="R254" i="9"/>
  <c r="P254" i="9"/>
  <c r="BI253" i="9"/>
  <c r="BH253" i="9"/>
  <c r="BG253" i="9"/>
  <c r="BF253" i="9"/>
  <c r="T253" i="9"/>
  <c r="R253" i="9"/>
  <c r="P253" i="9"/>
  <c r="BI252" i="9"/>
  <c r="BH252" i="9"/>
  <c r="BG252" i="9"/>
  <c r="BF252" i="9"/>
  <c r="T252" i="9"/>
  <c r="R252" i="9"/>
  <c r="P252" i="9"/>
  <c r="BI251" i="9"/>
  <c r="BH251" i="9"/>
  <c r="BG251" i="9"/>
  <c r="BF251" i="9"/>
  <c r="T251" i="9"/>
  <c r="R251" i="9"/>
  <c r="P251" i="9"/>
  <c r="BI250" i="9"/>
  <c r="BH250" i="9"/>
  <c r="BG250" i="9"/>
  <c r="BF250" i="9"/>
  <c r="T250" i="9"/>
  <c r="R250" i="9"/>
  <c r="P250" i="9"/>
  <c r="BI249" i="9"/>
  <c r="BH249" i="9"/>
  <c r="BG249" i="9"/>
  <c r="BF249" i="9"/>
  <c r="T249" i="9"/>
  <c r="R249" i="9"/>
  <c r="P249" i="9"/>
  <c r="BI248" i="9"/>
  <c r="BH248" i="9"/>
  <c r="BG248" i="9"/>
  <c r="BF248" i="9"/>
  <c r="T248" i="9"/>
  <c r="R248" i="9"/>
  <c r="P248" i="9"/>
  <c r="BI247" i="9"/>
  <c r="BH247" i="9"/>
  <c r="BG247" i="9"/>
  <c r="BF247" i="9"/>
  <c r="T247" i="9"/>
  <c r="R247" i="9"/>
  <c r="P247" i="9"/>
  <c r="BI246" i="9"/>
  <c r="BH246" i="9"/>
  <c r="BG246" i="9"/>
  <c r="BF246" i="9"/>
  <c r="T246" i="9"/>
  <c r="R246" i="9"/>
  <c r="P246" i="9"/>
  <c r="BI245" i="9"/>
  <c r="BH245" i="9"/>
  <c r="BG245" i="9"/>
  <c r="BF245" i="9"/>
  <c r="T245" i="9"/>
  <c r="R245" i="9"/>
  <c r="P245" i="9"/>
  <c r="BI244" i="9"/>
  <c r="BH244" i="9"/>
  <c r="BG244" i="9"/>
  <c r="BF244" i="9"/>
  <c r="T244" i="9"/>
  <c r="R244" i="9"/>
  <c r="P244" i="9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7" i="9"/>
  <c r="BH237" i="9"/>
  <c r="BG237" i="9"/>
  <c r="BF237" i="9"/>
  <c r="T237" i="9"/>
  <c r="R237" i="9"/>
  <c r="P237" i="9"/>
  <c r="BI236" i="9"/>
  <c r="BH236" i="9"/>
  <c r="BG236" i="9"/>
  <c r="BF236" i="9"/>
  <c r="T236" i="9"/>
  <c r="R236" i="9"/>
  <c r="P236" i="9"/>
  <c r="BI235" i="9"/>
  <c r="BH235" i="9"/>
  <c r="BG235" i="9"/>
  <c r="BF235" i="9"/>
  <c r="T235" i="9"/>
  <c r="R235" i="9"/>
  <c r="P235" i="9"/>
  <c r="BI234" i="9"/>
  <c r="BH234" i="9"/>
  <c r="BG234" i="9"/>
  <c r="BF234" i="9"/>
  <c r="T234" i="9"/>
  <c r="R234" i="9"/>
  <c r="P234" i="9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7" i="9"/>
  <c r="BH227" i="9"/>
  <c r="BG227" i="9"/>
  <c r="BF227" i="9"/>
  <c r="T227" i="9"/>
  <c r="R227" i="9"/>
  <c r="P227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2" i="9"/>
  <c r="BH222" i="9"/>
  <c r="BG222" i="9"/>
  <c r="BF222" i="9"/>
  <c r="T222" i="9"/>
  <c r="R222" i="9"/>
  <c r="P222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6" i="9"/>
  <c r="BH216" i="9"/>
  <c r="BG216" i="9"/>
  <c r="BF216" i="9"/>
  <c r="T216" i="9"/>
  <c r="R216" i="9"/>
  <c r="P216" i="9"/>
  <c r="BI215" i="9"/>
  <c r="BH215" i="9"/>
  <c r="BG215" i="9"/>
  <c r="BF215" i="9"/>
  <c r="T215" i="9"/>
  <c r="R215" i="9"/>
  <c r="P215" i="9"/>
  <c r="BI214" i="9"/>
  <c r="BH214" i="9"/>
  <c r="BG214" i="9"/>
  <c r="BF214" i="9"/>
  <c r="T214" i="9"/>
  <c r="R214" i="9"/>
  <c r="P214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5" i="9"/>
  <c r="BH205" i="9"/>
  <c r="BG205" i="9"/>
  <c r="BF205" i="9"/>
  <c r="T205" i="9"/>
  <c r="R205" i="9"/>
  <c r="P205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8" i="9"/>
  <c r="BH168" i="9"/>
  <c r="BG168" i="9"/>
  <c r="BF168" i="9"/>
  <c r="T168" i="9"/>
  <c r="R168" i="9"/>
  <c r="P168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7" i="9"/>
  <c r="BH157" i="9"/>
  <c r="BG157" i="9"/>
  <c r="BF157" i="9"/>
  <c r="T157" i="9"/>
  <c r="R157" i="9"/>
  <c r="P157" i="9"/>
  <c r="BI155" i="9"/>
  <c r="BH155" i="9"/>
  <c r="BG155" i="9"/>
  <c r="BF155" i="9"/>
  <c r="T155" i="9"/>
  <c r="R155" i="9"/>
  <c r="P155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49" i="9"/>
  <c r="BH149" i="9"/>
  <c r="BG149" i="9"/>
  <c r="BF149" i="9"/>
  <c r="T149" i="9"/>
  <c r="R149" i="9"/>
  <c r="P149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T144" i="9" s="1"/>
  <c r="R145" i="9"/>
  <c r="R144" i="9"/>
  <c r="P145" i="9"/>
  <c r="P144" i="9" s="1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8" i="9"/>
  <c r="BH138" i="9"/>
  <c r="BG138" i="9"/>
  <c r="BF138" i="9"/>
  <c r="T138" i="9"/>
  <c r="R138" i="9"/>
  <c r="P138" i="9"/>
  <c r="BI136" i="9"/>
  <c r="BH136" i="9"/>
  <c r="BG136" i="9"/>
  <c r="BF136" i="9"/>
  <c r="T136" i="9"/>
  <c r="R136" i="9"/>
  <c r="P136" i="9"/>
  <c r="BI134" i="9"/>
  <c r="BH134" i="9"/>
  <c r="BG134" i="9"/>
  <c r="BF134" i="9"/>
  <c r="T134" i="9"/>
  <c r="R134" i="9"/>
  <c r="P134" i="9"/>
  <c r="BI132" i="9"/>
  <c r="BH132" i="9"/>
  <c r="BG132" i="9"/>
  <c r="BF132" i="9"/>
  <c r="T132" i="9"/>
  <c r="R132" i="9"/>
  <c r="P132" i="9"/>
  <c r="J126" i="9"/>
  <c r="J125" i="9"/>
  <c r="F125" i="9"/>
  <c r="F123" i="9"/>
  <c r="E121" i="9"/>
  <c r="J94" i="9"/>
  <c r="J93" i="9"/>
  <c r="F93" i="9"/>
  <c r="F91" i="9"/>
  <c r="E89" i="9"/>
  <c r="J20" i="9"/>
  <c r="E20" i="9"/>
  <c r="F94" i="9" s="1"/>
  <c r="J19" i="9"/>
  <c r="J14" i="9"/>
  <c r="J123" i="9" s="1"/>
  <c r="E7" i="9"/>
  <c r="E85" i="9" s="1"/>
  <c r="J41" i="8"/>
  <c r="J40" i="8"/>
  <c r="AY104" i="1" s="1"/>
  <c r="J39" i="8"/>
  <c r="AX104" i="1"/>
  <c r="BI355" i="8"/>
  <c r="BH355" i="8"/>
  <c r="BG355" i="8"/>
  <c r="BF355" i="8"/>
  <c r="T355" i="8"/>
  <c r="T354" i="8" s="1"/>
  <c r="R355" i="8"/>
  <c r="R354" i="8"/>
  <c r="P355" i="8"/>
  <c r="P354" i="8"/>
  <c r="BI353" i="8"/>
  <c r="BH353" i="8"/>
  <c r="BG353" i="8"/>
  <c r="BF353" i="8"/>
  <c r="T353" i="8"/>
  <c r="R353" i="8"/>
  <c r="P353" i="8"/>
  <c r="BI352" i="8"/>
  <c r="BH352" i="8"/>
  <c r="BG352" i="8"/>
  <c r="BF352" i="8"/>
  <c r="T352" i="8"/>
  <c r="R352" i="8"/>
  <c r="P352" i="8"/>
  <c r="BI351" i="8"/>
  <c r="BH351" i="8"/>
  <c r="BG351" i="8"/>
  <c r="BF351" i="8"/>
  <c r="T351" i="8"/>
  <c r="R351" i="8"/>
  <c r="P351" i="8"/>
  <c r="BI350" i="8"/>
  <c r="BH350" i="8"/>
  <c r="BG350" i="8"/>
  <c r="BF350" i="8"/>
  <c r="T350" i="8"/>
  <c r="R350" i="8"/>
  <c r="P350" i="8"/>
  <c r="BI348" i="8"/>
  <c r="BH348" i="8"/>
  <c r="BG348" i="8"/>
  <c r="BF348" i="8"/>
  <c r="T348" i="8"/>
  <c r="R348" i="8"/>
  <c r="P348" i="8"/>
  <c r="BI346" i="8"/>
  <c r="BH346" i="8"/>
  <c r="BG346" i="8"/>
  <c r="BF346" i="8"/>
  <c r="T346" i="8"/>
  <c r="R346" i="8"/>
  <c r="P346" i="8"/>
  <c r="BI340" i="8"/>
  <c r="BH340" i="8"/>
  <c r="BG340" i="8"/>
  <c r="BF340" i="8"/>
  <c r="T340" i="8"/>
  <c r="R340" i="8"/>
  <c r="P340" i="8"/>
  <c r="BI335" i="8"/>
  <c r="BH335" i="8"/>
  <c r="BG335" i="8"/>
  <c r="BF335" i="8"/>
  <c r="T335" i="8"/>
  <c r="R335" i="8"/>
  <c r="P335" i="8"/>
  <c r="BI330" i="8"/>
  <c r="BH330" i="8"/>
  <c r="BG330" i="8"/>
  <c r="BF330" i="8"/>
  <c r="T330" i="8"/>
  <c r="R330" i="8"/>
  <c r="P330" i="8"/>
  <c r="BI329" i="8"/>
  <c r="BH329" i="8"/>
  <c r="BG329" i="8"/>
  <c r="BF329" i="8"/>
  <c r="T329" i="8"/>
  <c r="R329" i="8"/>
  <c r="P329" i="8"/>
  <c r="BI324" i="8"/>
  <c r="BH324" i="8"/>
  <c r="BG324" i="8"/>
  <c r="BF324" i="8"/>
  <c r="T324" i="8"/>
  <c r="R324" i="8"/>
  <c r="P324" i="8"/>
  <c r="BI323" i="8"/>
  <c r="BH323" i="8"/>
  <c r="BG323" i="8"/>
  <c r="BF323" i="8"/>
  <c r="T323" i="8"/>
  <c r="R323" i="8"/>
  <c r="P323" i="8"/>
  <c r="BI318" i="8"/>
  <c r="BH318" i="8"/>
  <c r="BG318" i="8"/>
  <c r="BF318" i="8"/>
  <c r="T318" i="8"/>
  <c r="R318" i="8"/>
  <c r="P318" i="8"/>
  <c r="BI317" i="8"/>
  <c r="BH317" i="8"/>
  <c r="BG317" i="8"/>
  <c r="BF317" i="8"/>
  <c r="T317" i="8"/>
  <c r="R317" i="8"/>
  <c r="P317" i="8"/>
  <c r="BI312" i="8"/>
  <c r="BH312" i="8"/>
  <c r="BG312" i="8"/>
  <c r="BF312" i="8"/>
  <c r="T312" i="8"/>
  <c r="R312" i="8"/>
  <c r="P312" i="8"/>
  <c r="BI310" i="8"/>
  <c r="BH310" i="8"/>
  <c r="BG310" i="8"/>
  <c r="BF310" i="8"/>
  <c r="T310" i="8"/>
  <c r="R310" i="8"/>
  <c r="P310" i="8"/>
  <c r="BI309" i="8"/>
  <c r="BH309" i="8"/>
  <c r="BG309" i="8"/>
  <c r="BF309" i="8"/>
  <c r="T309" i="8"/>
  <c r="R309" i="8"/>
  <c r="P309" i="8"/>
  <c r="BI308" i="8"/>
  <c r="BH308" i="8"/>
  <c r="BG308" i="8"/>
  <c r="BF308" i="8"/>
  <c r="T308" i="8"/>
  <c r="R308" i="8"/>
  <c r="P308" i="8"/>
  <c r="BI307" i="8"/>
  <c r="BH307" i="8"/>
  <c r="BG307" i="8"/>
  <c r="BF307" i="8"/>
  <c r="T307" i="8"/>
  <c r="R307" i="8"/>
  <c r="P307" i="8"/>
  <c r="BI306" i="8"/>
  <c r="BH306" i="8"/>
  <c r="BG306" i="8"/>
  <c r="BF306" i="8"/>
  <c r="T306" i="8"/>
  <c r="R306" i="8"/>
  <c r="P306" i="8"/>
  <c r="BI300" i="8"/>
  <c r="BH300" i="8"/>
  <c r="BG300" i="8"/>
  <c r="BF300" i="8"/>
  <c r="T300" i="8"/>
  <c r="R300" i="8"/>
  <c r="P300" i="8"/>
  <c r="BI289" i="8"/>
  <c r="BH289" i="8"/>
  <c r="BG289" i="8"/>
  <c r="BF289" i="8"/>
  <c r="T289" i="8"/>
  <c r="R289" i="8"/>
  <c r="P289" i="8"/>
  <c r="BI278" i="8"/>
  <c r="BH278" i="8"/>
  <c r="BG278" i="8"/>
  <c r="BF278" i="8"/>
  <c r="T278" i="8"/>
  <c r="R278" i="8"/>
  <c r="P278" i="8"/>
  <c r="BI272" i="8"/>
  <c r="BH272" i="8"/>
  <c r="BG272" i="8"/>
  <c r="BF272" i="8"/>
  <c r="T272" i="8"/>
  <c r="R272" i="8"/>
  <c r="P272" i="8"/>
  <c r="BI266" i="8"/>
  <c r="BH266" i="8"/>
  <c r="BG266" i="8"/>
  <c r="BF266" i="8"/>
  <c r="T266" i="8"/>
  <c r="R266" i="8"/>
  <c r="P266" i="8"/>
  <c r="BI260" i="8"/>
  <c r="BH260" i="8"/>
  <c r="BG260" i="8"/>
  <c r="BF260" i="8"/>
  <c r="T260" i="8"/>
  <c r="R260" i="8"/>
  <c r="P260" i="8"/>
  <c r="BI252" i="8"/>
  <c r="BH252" i="8"/>
  <c r="BG252" i="8"/>
  <c r="BF252" i="8"/>
  <c r="T252" i="8"/>
  <c r="R252" i="8"/>
  <c r="P252" i="8"/>
  <c r="BI245" i="8"/>
  <c r="BH245" i="8"/>
  <c r="BG245" i="8"/>
  <c r="BF245" i="8"/>
  <c r="T245" i="8"/>
  <c r="T244" i="8" s="1"/>
  <c r="R245" i="8"/>
  <c r="R244" i="8" s="1"/>
  <c r="P245" i="8"/>
  <c r="P244" i="8"/>
  <c r="BI239" i="8"/>
  <c r="BH239" i="8"/>
  <c r="BG239" i="8"/>
  <c r="BF239" i="8"/>
  <c r="T239" i="8"/>
  <c r="T238" i="8" s="1"/>
  <c r="R239" i="8"/>
  <c r="R238" i="8"/>
  <c r="P239" i="8"/>
  <c r="P238" i="8" s="1"/>
  <c r="BI236" i="8"/>
  <c r="BH236" i="8"/>
  <c r="BG236" i="8"/>
  <c r="BF236" i="8"/>
  <c r="T236" i="8"/>
  <c r="R236" i="8"/>
  <c r="P236" i="8"/>
  <c r="BI231" i="8"/>
  <c r="BH231" i="8"/>
  <c r="BG231" i="8"/>
  <c r="BF231" i="8"/>
  <c r="T231" i="8"/>
  <c r="R231" i="8"/>
  <c r="P231" i="8"/>
  <c r="BI225" i="8"/>
  <c r="BH225" i="8"/>
  <c r="BG225" i="8"/>
  <c r="BF225" i="8"/>
  <c r="T225" i="8"/>
  <c r="R225" i="8"/>
  <c r="P225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3" i="8"/>
  <c r="BH213" i="8"/>
  <c r="BG213" i="8"/>
  <c r="BF213" i="8"/>
  <c r="T213" i="8"/>
  <c r="R213" i="8"/>
  <c r="P213" i="8"/>
  <c r="BI211" i="8"/>
  <c r="BH211" i="8"/>
  <c r="BG211" i="8"/>
  <c r="BF211" i="8"/>
  <c r="T211" i="8"/>
  <c r="R211" i="8"/>
  <c r="P211" i="8"/>
  <c r="BI210" i="8"/>
  <c r="BH210" i="8"/>
  <c r="BG210" i="8"/>
  <c r="BF210" i="8"/>
  <c r="T210" i="8"/>
  <c r="R210" i="8"/>
  <c r="P210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4" i="8"/>
  <c r="BH204" i="8"/>
  <c r="BG204" i="8"/>
  <c r="BF204" i="8"/>
  <c r="T204" i="8"/>
  <c r="R204" i="8"/>
  <c r="P204" i="8"/>
  <c r="BI202" i="8"/>
  <c r="BH202" i="8"/>
  <c r="BG202" i="8"/>
  <c r="BF202" i="8"/>
  <c r="T202" i="8"/>
  <c r="R202" i="8"/>
  <c r="P202" i="8"/>
  <c r="BI191" i="8"/>
  <c r="BH191" i="8"/>
  <c r="BG191" i="8"/>
  <c r="BF191" i="8"/>
  <c r="T191" i="8"/>
  <c r="R191" i="8"/>
  <c r="P191" i="8"/>
  <c r="BI189" i="8"/>
  <c r="BH189" i="8"/>
  <c r="BG189" i="8"/>
  <c r="BF189" i="8"/>
  <c r="T189" i="8"/>
  <c r="R189" i="8"/>
  <c r="P189" i="8"/>
  <c r="BI183" i="8"/>
  <c r="BH183" i="8"/>
  <c r="BG183" i="8"/>
  <c r="BF183" i="8"/>
  <c r="T183" i="8"/>
  <c r="R183" i="8"/>
  <c r="P183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2" i="8"/>
  <c r="BH152" i="8"/>
  <c r="BG152" i="8"/>
  <c r="BF152" i="8"/>
  <c r="T152" i="8"/>
  <c r="R152" i="8"/>
  <c r="P152" i="8"/>
  <c r="BI147" i="8"/>
  <c r="BH147" i="8"/>
  <c r="BG147" i="8"/>
  <c r="BF147" i="8"/>
  <c r="T147" i="8"/>
  <c r="R147" i="8"/>
  <c r="P147" i="8"/>
  <c r="BI142" i="8"/>
  <c r="BH142" i="8"/>
  <c r="BG142" i="8"/>
  <c r="BF142" i="8"/>
  <c r="T142" i="8"/>
  <c r="R142" i="8"/>
  <c r="P142" i="8"/>
  <c r="BI137" i="8"/>
  <c r="BH137" i="8"/>
  <c r="BG137" i="8"/>
  <c r="BF137" i="8"/>
  <c r="T137" i="8"/>
  <c r="R137" i="8"/>
  <c r="P137" i="8"/>
  <c r="J131" i="8"/>
  <c r="J130" i="8"/>
  <c r="F130" i="8"/>
  <c r="F128" i="8"/>
  <c r="E126" i="8"/>
  <c r="J96" i="8"/>
  <c r="J95" i="8"/>
  <c r="F95" i="8"/>
  <c r="F93" i="8"/>
  <c r="E91" i="8"/>
  <c r="J22" i="8"/>
  <c r="E22" i="8"/>
  <c r="F131" i="8" s="1"/>
  <c r="J21" i="8"/>
  <c r="J16" i="8"/>
  <c r="J93" i="8" s="1"/>
  <c r="E7" i="8"/>
  <c r="E120" i="8"/>
  <c r="J41" i="7"/>
  <c r="J40" i="7"/>
  <c r="AY103" i="1" s="1"/>
  <c r="J39" i="7"/>
  <c r="AX103" i="1" s="1"/>
  <c r="BI416" i="7"/>
  <c r="BH416" i="7"/>
  <c r="BG416" i="7"/>
  <c r="BF416" i="7"/>
  <c r="T416" i="7"/>
  <c r="T415" i="7" s="1"/>
  <c r="R416" i="7"/>
  <c r="R415" i="7" s="1"/>
  <c r="P416" i="7"/>
  <c r="P415" i="7"/>
  <c r="BI414" i="7"/>
  <c r="BH414" i="7"/>
  <c r="BG414" i="7"/>
  <c r="BF414" i="7"/>
  <c r="T414" i="7"/>
  <c r="T413" i="7" s="1"/>
  <c r="R414" i="7"/>
  <c r="R413" i="7"/>
  <c r="P414" i="7"/>
  <c r="P413" i="7" s="1"/>
  <c r="BI412" i="7"/>
  <c r="BH412" i="7"/>
  <c r="BG412" i="7"/>
  <c r="BF412" i="7"/>
  <c r="T412" i="7"/>
  <c r="R412" i="7"/>
  <c r="P412" i="7"/>
  <c r="BI411" i="7"/>
  <c r="BH411" i="7"/>
  <c r="BG411" i="7"/>
  <c r="BF411" i="7"/>
  <c r="T411" i="7"/>
  <c r="R411" i="7"/>
  <c r="P411" i="7"/>
  <c r="BI410" i="7"/>
  <c r="BH410" i="7"/>
  <c r="BG410" i="7"/>
  <c r="BF410" i="7"/>
  <c r="T410" i="7"/>
  <c r="R410" i="7"/>
  <c r="P410" i="7"/>
  <c r="BI408" i="7"/>
  <c r="BH408" i="7"/>
  <c r="BG408" i="7"/>
  <c r="BF408" i="7"/>
  <c r="T408" i="7"/>
  <c r="R408" i="7"/>
  <c r="P408" i="7"/>
  <c r="BI407" i="7"/>
  <c r="BH407" i="7"/>
  <c r="BG407" i="7"/>
  <c r="BF407" i="7"/>
  <c r="T407" i="7"/>
  <c r="R407" i="7"/>
  <c r="P407" i="7"/>
  <c r="BI404" i="7"/>
  <c r="BH404" i="7"/>
  <c r="BG404" i="7"/>
  <c r="BF404" i="7"/>
  <c r="T404" i="7"/>
  <c r="R404" i="7"/>
  <c r="P404" i="7"/>
  <c r="BI403" i="7"/>
  <c r="BH403" i="7"/>
  <c r="BG403" i="7"/>
  <c r="BF403" i="7"/>
  <c r="T403" i="7"/>
  <c r="R403" i="7"/>
  <c r="P403" i="7"/>
  <c r="BI402" i="7"/>
  <c r="BH402" i="7"/>
  <c r="BG402" i="7"/>
  <c r="BF402" i="7"/>
  <c r="T402" i="7"/>
  <c r="R402" i="7"/>
  <c r="P402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7" i="7"/>
  <c r="BH397" i="7"/>
  <c r="BG397" i="7"/>
  <c r="BF397" i="7"/>
  <c r="T397" i="7"/>
  <c r="R397" i="7"/>
  <c r="P397" i="7"/>
  <c r="BI392" i="7"/>
  <c r="BH392" i="7"/>
  <c r="BG392" i="7"/>
  <c r="BF392" i="7"/>
  <c r="T392" i="7"/>
  <c r="R392" i="7"/>
  <c r="P392" i="7"/>
  <c r="BI391" i="7"/>
  <c r="BH391" i="7"/>
  <c r="BG391" i="7"/>
  <c r="BF391" i="7"/>
  <c r="T391" i="7"/>
  <c r="R391" i="7"/>
  <c r="P391" i="7"/>
  <c r="BI389" i="7"/>
  <c r="BH389" i="7"/>
  <c r="BG389" i="7"/>
  <c r="BF389" i="7"/>
  <c r="T389" i="7"/>
  <c r="R389" i="7"/>
  <c r="P389" i="7"/>
  <c r="BI387" i="7"/>
  <c r="BH387" i="7"/>
  <c r="BG387" i="7"/>
  <c r="BF387" i="7"/>
  <c r="T387" i="7"/>
  <c r="R387" i="7"/>
  <c r="P387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68" i="7"/>
  <c r="BH368" i="7"/>
  <c r="BG368" i="7"/>
  <c r="BF368" i="7"/>
  <c r="T368" i="7"/>
  <c r="R368" i="7"/>
  <c r="P368" i="7"/>
  <c r="BI366" i="7"/>
  <c r="BH366" i="7"/>
  <c r="BG366" i="7"/>
  <c r="BF366" i="7"/>
  <c r="T366" i="7"/>
  <c r="R366" i="7"/>
  <c r="P366" i="7"/>
  <c r="BI365" i="7"/>
  <c r="BH365" i="7"/>
  <c r="BG365" i="7"/>
  <c r="BF365" i="7"/>
  <c r="T365" i="7"/>
  <c r="R365" i="7"/>
  <c r="P365" i="7"/>
  <c r="BI360" i="7"/>
  <c r="BH360" i="7"/>
  <c r="BG360" i="7"/>
  <c r="BF360" i="7"/>
  <c r="T360" i="7"/>
  <c r="R360" i="7"/>
  <c r="P360" i="7"/>
  <c r="BI355" i="7"/>
  <c r="BH355" i="7"/>
  <c r="BG355" i="7"/>
  <c r="BF355" i="7"/>
  <c r="T355" i="7"/>
  <c r="R355" i="7"/>
  <c r="P355" i="7"/>
  <c r="BI354" i="7"/>
  <c r="BH354" i="7"/>
  <c r="BG354" i="7"/>
  <c r="BF354" i="7"/>
  <c r="T354" i="7"/>
  <c r="R354" i="7"/>
  <c r="P354" i="7"/>
  <c r="BI352" i="7"/>
  <c r="BH352" i="7"/>
  <c r="BG352" i="7"/>
  <c r="BF352" i="7"/>
  <c r="T352" i="7"/>
  <c r="R352" i="7"/>
  <c r="P352" i="7"/>
  <c r="BI351" i="7"/>
  <c r="BH351" i="7"/>
  <c r="BG351" i="7"/>
  <c r="BF351" i="7"/>
  <c r="T351" i="7"/>
  <c r="R351" i="7"/>
  <c r="P351" i="7"/>
  <c r="BI350" i="7"/>
  <c r="BH350" i="7"/>
  <c r="BG350" i="7"/>
  <c r="BF350" i="7"/>
  <c r="T350" i="7"/>
  <c r="R350" i="7"/>
  <c r="P350" i="7"/>
  <c r="BI348" i="7"/>
  <c r="BH348" i="7"/>
  <c r="BG348" i="7"/>
  <c r="BF348" i="7"/>
  <c r="T348" i="7"/>
  <c r="R348" i="7"/>
  <c r="P348" i="7"/>
  <c r="BI347" i="7"/>
  <c r="BH347" i="7"/>
  <c r="BG347" i="7"/>
  <c r="BF347" i="7"/>
  <c r="T347" i="7"/>
  <c r="R347" i="7"/>
  <c r="P347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3" i="7"/>
  <c r="BH333" i="7"/>
  <c r="BG333" i="7"/>
  <c r="BF333" i="7"/>
  <c r="T333" i="7"/>
  <c r="R333" i="7"/>
  <c r="P333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19" i="7"/>
  <c r="BH319" i="7"/>
  <c r="BG319" i="7"/>
  <c r="BF319" i="7"/>
  <c r="T319" i="7"/>
  <c r="R319" i="7"/>
  <c r="P319" i="7"/>
  <c r="BI317" i="7"/>
  <c r="BH317" i="7"/>
  <c r="BG317" i="7"/>
  <c r="BF317" i="7"/>
  <c r="T317" i="7"/>
  <c r="R317" i="7"/>
  <c r="P317" i="7"/>
  <c r="BI315" i="7"/>
  <c r="BH315" i="7"/>
  <c r="BG315" i="7"/>
  <c r="BF315" i="7"/>
  <c r="T315" i="7"/>
  <c r="R315" i="7"/>
  <c r="P315" i="7"/>
  <c r="BI307" i="7"/>
  <c r="BH307" i="7"/>
  <c r="BG307" i="7"/>
  <c r="BF307" i="7"/>
  <c r="T307" i="7"/>
  <c r="R307" i="7"/>
  <c r="P307" i="7"/>
  <c r="BI300" i="7"/>
  <c r="BH300" i="7"/>
  <c r="BG300" i="7"/>
  <c r="BF300" i="7"/>
  <c r="T300" i="7"/>
  <c r="R300" i="7"/>
  <c r="P300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5" i="7"/>
  <c r="BH285" i="7"/>
  <c r="BG285" i="7"/>
  <c r="BF285" i="7"/>
  <c r="T285" i="7"/>
  <c r="R285" i="7"/>
  <c r="P285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6" i="7"/>
  <c r="BH266" i="7"/>
  <c r="BG266" i="7"/>
  <c r="BF266" i="7"/>
  <c r="T266" i="7"/>
  <c r="R266" i="7"/>
  <c r="P266" i="7"/>
  <c r="BI265" i="7"/>
  <c r="BH265" i="7"/>
  <c r="BG265" i="7"/>
  <c r="BF265" i="7"/>
  <c r="T265" i="7"/>
  <c r="R265" i="7"/>
  <c r="P265" i="7"/>
  <c r="BI264" i="7"/>
  <c r="BH264" i="7"/>
  <c r="BG264" i="7"/>
  <c r="BF264" i="7"/>
  <c r="T264" i="7"/>
  <c r="R264" i="7"/>
  <c r="P264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3" i="7"/>
  <c r="BH253" i="7"/>
  <c r="BG253" i="7"/>
  <c r="BF253" i="7"/>
  <c r="T253" i="7"/>
  <c r="R253" i="7"/>
  <c r="P253" i="7"/>
  <c r="BI249" i="7"/>
  <c r="BH249" i="7"/>
  <c r="BG249" i="7"/>
  <c r="BF249" i="7"/>
  <c r="T249" i="7"/>
  <c r="R249" i="7"/>
  <c r="P249" i="7"/>
  <c r="BI247" i="7"/>
  <c r="BH247" i="7"/>
  <c r="BG247" i="7"/>
  <c r="BF247" i="7"/>
  <c r="T247" i="7"/>
  <c r="R247" i="7"/>
  <c r="P247" i="7"/>
  <c r="BI241" i="7"/>
  <c r="BH241" i="7"/>
  <c r="BG241" i="7"/>
  <c r="BF241" i="7"/>
  <c r="T241" i="7"/>
  <c r="R241" i="7"/>
  <c r="P241" i="7"/>
  <c r="BI239" i="7"/>
  <c r="BH239" i="7"/>
  <c r="BG239" i="7"/>
  <c r="BF239" i="7"/>
  <c r="T239" i="7"/>
  <c r="R239" i="7"/>
  <c r="P239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24" i="7"/>
  <c r="BH224" i="7"/>
  <c r="BG224" i="7"/>
  <c r="BF224" i="7"/>
  <c r="T224" i="7"/>
  <c r="R224" i="7"/>
  <c r="P224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191" i="7"/>
  <c r="BH191" i="7"/>
  <c r="BG191" i="7"/>
  <c r="BF191" i="7"/>
  <c r="T191" i="7"/>
  <c r="R191" i="7"/>
  <c r="P191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1" i="7"/>
  <c r="BH151" i="7"/>
  <c r="BG151" i="7"/>
  <c r="BF151" i="7"/>
  <c r="T151" i="7"/>
  <c r="R151" i="7"/>
  <c r="P151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J129" i="7"/>
  <c r="J128" i="7"/>
  <c r="F128" i="7"/>
  <c r="F126" i="7"/>
  <c r="E124" i="7"/>
  <c r="J96" i="7"/>
  <c r="J95" i="7"/>
  <c r="F95" i="7"/>
  <c r="F93" i="7"/>
  <c r="E91" i="7"/>
  <c r="J22" i="7"/>
  <c r="E22" i="7"/>
  <c r="F129" i="7" s="1"/>
  <c r="J21" i="7"/>
  <c r="J16" i="7"/>
  <c r="J126" i="7" s="1"/>
  <c r="E7" i="7"/>
  <c r="E118" i="7" s="1"/>
  <c r="J41" i="6"/>
  <c r="J40" i="6"/>
  <c r="AY101" i="1" s="1"/>
  <c r="J39" i="6"/>
  <c r="AX101" i="1"/>
  <c r="BI184" i="6"/>
  <c r="BH184" i="6"/>
  <c r="BG184" i="6"/>
  <c r="BF184" i="6"/>
  <c r="T184" i="6"/>
  <c r="T183" i="6" s="1"/>
  <c r="R184" i="6"/>
  <c r="R183" i="6"/>
  <c r="P184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34" i="6"/>
  <c r="BH134" i="6"/>
  <c r="BG134" i="6"/>
  <c r="BF134" i="6"/>
  <c r="T134" i="6"/>
  <c r="T133" i="6" s="1"/>
  <c r="R134" i="6"/>
  <c r="R133" i="6"/>
  <c r="P134" i="6"/>
  <c r="P133" i="6" s="1"/>
  <c r="J128" i="6"/>
  <c r="J127" i="6"/>
  <c r="F127" i="6"/>
  <c r="F125" i="6"/>
  <c r="E123" i="6"/>
  <c r="J96" i="6"/>
  <c r="J95" i="6"/>
  <c r="F95" i="6"/>
  <c r="F93" i="6"/>
  <c r="E91" i="6"/>
  <c r="J22" i="6"/>
  <c r="E22" i="6"/>
  <c r="F96" i="6"/>
  <c r="J21" i="6"/>
  <c r="J16" i="6"/>
  <c r="J125" i="6" s="1"/>
  <c r="E7" i="6"/>
  <c r="E117" i="6" s="1"/>
  <c r="J39" i="5"/>
  <c r="J38" i="5"/>
  <c r="AY99" i="1"/>
  <c r="J37" i="5"/>
  <c r="AX99" i="1"/>
  <c r="BI197" i="5"/>
  <c r="BH197" i="5"/>
  <c r="BG197" i="5"/>
  <c r="BF197" i="5"/>
  <c r="T197" i="5"/>
  <c r="T196" i="5"/>
  <c r="R197" i="5"/>
  <c r="R196" i="5"/>
  <c r="P197" i="5"/>
  <c r="P196" i="5" s="1"/>
  <c r="BI195" i="5"/>
  <c r="BH195" i="5"/>
  <c r="BG195" i="5"/>
  <c r="BF195" i="5"/>
  <c r="T195" i="5"/>
  <c r="R195" i="5"/>
  <c r="P195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3" i="5"/>
  <c r="BH173" i="5"/>
  <c r="BG173" i="5"/>
  <c r="BF173" i="5"/>
  <c r="T173" i="5"/>
  <c r="R173" i="5"/>
  <c r="P173" i="5"/>
  <c r="BI165" i="5"/>
  <c r="BH165" i="5"/>
  <c r="BG165" i="5"/>
  <c r="BF165" i="5"/>
  <c r="T165" i="5"/>
  <c r="T164" i="5" s="1"/>
  <c r="R165" i="5"/>
  <c r="R164" i="5" s="1"/>
  <c r="P165" i="5"/>
  <c r="P164" i="5"/>
  <c r="BI162" i="5"/>
  <c r="BH162" i="5"/>
  <c r="BG162" i="5"/>
  <c r="BF162" i="5"/>
  <c r="T162" i="5"/>
  <c r="R162" i="5"/>
  <c r="P162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5" i="5"/>
  <c r="BH135" i="5"/>
  <c r="BG135" i="5"/>
  <c r="BF135" i="5"/>
  <c r="T135" i="5"/>
  <c r="R135" i="5"/>
  <c r="P135" i="5"/>
  <c r="BI128" i="5"/>
  <c r="BH128" i="5"/>
  <c r="BG128" i="5"/>
  <c r="BF128" i="5"/>
  <c r="T128" i="5"/>
  <c r="R128" i="5"/>
  <c r="P128" i="5"/>
  <c r="J122" i="5"/>
  <c r="J121" i="5"/>
  <c r="F121" i="5"/>
  <c r="F119" i="5"/>
  <c r="E117" i="5"/>
  <c r="J94" i="5"/>
  <c r="J93" i="5"/>
  <c r="F93" i="5"/>
  <c r="F91" i="5"/>
  <c r="E89" i="5"/>
  <c r="J20" i="5"/>
  <c r="E20" i="5"/>
  <c r="F122" i="5" s="1"/>
  <c r="J19" i="5"/>
  <c r="J14" i="5"/>
  <c r="J91" i="5" s="1"/>
  <c r="E7" i="5"/>
  <c r="E113" i="5" s="1"/>
  <c r="J39" i="4"/>
  <c r="J38" i="4"/>
  <c r="AY98" i="1" s="1"/>
  <c r="J37" i="4"/>
  <c r="AX98" i="1" s="1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T209" i="4" s="1"/>
  <c r="R210" i="4"/>
  <c r="R209" i="4" s="1"/>
  <c r="P210" i="4"/>
  <c r="P209" i="4" s="1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/>
  <c r="J19" i="4"/>
  <c r="J14" i="4"/>
  <c r="J91" i="4" s="1"/>
  <c r="E7" i="4"/>
  <c r="E118" i="4" s="1"/>
  <c r="J39" i="3"/>
  <c r="J38" i="3"/>
  <c r="AY97" i="1"/>
  <c r="J37" i="3"/>
  <c r="AX97" i="1"/>
  <c r="BI206" i="3"/>
  <c r="BH206" i="3"/>
  <c r="BG206" i="3"/>
  <c r="BF206" i="3"/>
  <c r="T206" i="3"/>
  <c r="T205" i="3"/>
  <c r="R206" i="3"/>
  <c r="R205" i="3"/>
  <c r="P206" i="3"/>
  <c r="P205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J123" i="3"/>
  <c r="J122" i="3"/>
  <c r="F122" i="3"/>
  <c r="F120" i="3"/>
  <c r="E118" i="3"/>
  <c r="J94" i="3"/>
  <c r="J93" i="3"/>
  <c r="F93" i="3"/>
  <c r="F91" i="3"/>
  <c r="E89" i="3"/>
  <c r="J20" i="3"/>
  <c r="E20" i="3"/>
  <c r="F123" i="3" s="1"/>
  <c r="J19" i="3"/>
  <c r="J14" i="3"/>
  <c r="J91" i="3" s="1"/>
  <c r="E7" i="3"/>
  <c r="E114" i="3" s="1"/>
  <c r="J39" i="2"/>
  <c r="J38" i="2"/>
  <c r="AY96" i="1" s="1"/>
  <c r="J37" i="2"/>
  <c r="AX96" i="1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1" i="2"/>
  <c r="BH181" i="2"/>
  <c r="BG181" i="2"/>
  <c r="BF181" i="2"/>
  <c r="T181" i="2"/>
  <c r="R181" i="2"/>
  <c r="P181" i="2"/>
  <c r="BI176" i="2"/>
  <c r="BH176" i="2"/>
  <c r="BG176" i="2"/>
  <c r="BF176" i="2"/>
  <c r="T176" i="2"/>
  <c r="R176" i="2"/>
  <c r="P176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J119" i="2"/>
  <c r="J118" i="2"/>
  <c r="F118" i="2"/>
  <c r="F116" i="2"/>
  <c r="E114" i="2"/>
  <c r="J94" i="2"/>
  <c r="J93" i="2"/>
  <c r="F93" i="2"/>
  <c r="F91" i="2"/>
  <c r="E89" i="2"/>
  <c r="J20" i="2"/>
  <c r="E20" i="2"/>
  <c r="F94" i="2" s="1"/>
  <c r="J19" i="2"/>
  <c r="J14" i="2"/>
  <c r="J116" i="2" s="1"/>
  <c r="E7" i="2"/>
  <c r="E85" i="2"/>
  <c r="L90" i="1"/>
  <c r="AM90" i="1"/>
  <c r="AM89" i="1"/>
  <c r="L89" i="1"/>
  <c r="AM87" i="1"/>
  <c r="L87" i="1"/>
  <c r="L85" i="1"/>
  <c r="L84" i="1"/>
  <c r="J149" i="2"/>
  <c r="BK198" i="2"/>
  <c r="J169" i="2"/>
  <c r="J204" i="2"/>
  <c r="BK137" i="2"/>
  <c r="BK198" i="3"/>
  <c r="BK150" i="3"/>
  <c r="BK157" i="3"/>
  <c r="J172" i="3"/>
  <c r="J203" i="3"/>
  <c r="J201" i="3"/>
  <c r="BK179" i="3"/>
  <c r="J129" i="3"/>
  <c r="J206" i="4"/>
  <c r="J179" i="4"/>
  <c r="BK213" i="4"/>
  <c r="J169" i="4"/>
  <c r="J158" i="4"/>
  <c r="BK202" i="4"/>
  <c r="J174" i="4"/>
  <c r="J150" i="4"/>
  <c r="BK208" i="4"/>
  <c r="J171" i="4"/>
  <c r="BK216" i="4"/>
  <c r="J180" i="4"/>
  <c r="J143" i="4"/>
  <c r="J215" i="4"/>
  <c r="J165" i="4"/>
  <c r="J213" i="4"/>
  <c r="BK175" i="4"/>
  <c r="BK157" i="4"/>
  <c r="J197" i="4"/>
  <c r="BK180" i="4"/>
  <c r="BK135" i="5"/>
  <c r="BK184" i="5"/>
  <c r="BK162" i="5"/>
  <c r="BK173" i="5"/>
  <c r="J188" i="5"/>
  <c r="J142" i="5"/>
  <c r="BK142" i="5"/>
  <c r="J177" i="6"/>
  <c r="BK181" i="6"/>
  <c r="BK171" i="6"/>
  <c r="J159" i="6"/>
  <c r="BK158" i="6"/>
  <c r="BK182" i="6"/>
  <c r="J397" i="7"/>
  <c r="BK337" i="7"/>
  <c r="J201" i="7"/>
  <c r="BK387" i="7"/>
  <c r="BK315" i="7"/>
  <c r="BK164" i="7"/>
  <c r="BK399" i="7"/>
  <c r="J348" i="7"/>
  <c r="J224" i="7"/>
  <c r="BK368" i="7"/>
  <c r="BK276" i="7"/>
  <c r="J410" i="7"/>
  <c r="J338" i="7"/>
  <c r="BK235" i="7"/>
  <c r="BK392" i="7"/>
  <c r="J335" i="7"/>
  <c r="BK191" i="7"/>
  <c r="J319" i="7"/>
  <c r="BK249" i="7"/>
  <c r="J183" i="7"/>
  <c r="J354" i="7"/>
  <c r="BK348" i="7"/>
  <c r="BK347" i="7"/>
  <c r="J332" i="7"/>
  <c r="J317" i="7"/>
  <c r="BK285" i="7"/>
  <c r="J253" i="7"/>
  <c r="J249" i="7"/>
  <c r="J247" i="7"/>
  <c r="BK238" i="7"/>
  <c r="BK236" i="7"/>
  <c r="J217" i="7"/>
  <c r="BK208" i="7"/>
  <c r="BK201" i="7"/>
  <c r="J186" i="7"/>
  <c r="BK178" i="7"/>
  <c r="J172" i="7"/>
  <c r="BK162" i="7"/>
  <c r="BK153" i="7"/>
  <c r="BK135" i="7"/>
  <c r="BK351" i="8"/>
  <c r="J318" i="8"/>
  <c r="J225" i="8"/>
  <c r="BK147" i="8"/>
  <c r="BK236" i="8"/>
  <c r="BK324" i="8"/>
  <c r="BK245" i="8"/>
  <c r="BK191" i="8"/>
  <c r="BK340" i="8"/>
  <c r="BK300" i="8"/>
  <c r="J175" i="8"/>
  <c r="BK215" i="8"/>
  <c r="BK350" i="8"/>
  <c r="J266" i="8"/>
  <c r="BK178" i="8"/>
  <c r="BK175" i="8"/>
  <c r="J328" i="9"/>
  <c r="BK302" i="9"/>
  <c r="J287" i="9"/>
  <c r="BK261" i="9"/>
  <c r="J233" i="9"/>
  <c r="BK182" i="9"/>
  <c r="J168" i="9"/>
  <c r="J136" i="9"/>
  <c r="BK337" i="9"/>
  <c r="BK324" i="9"/>
  <c r="J295" i="9"/>
  <c r="J252" i="9"/>
  <c r="BK227" i="9"/>
  <c r="J196" i="9"/>
  <c r="J182" i="9"/>
  <c r="J161" i="9"/>
  <c r="BK332" i="9"/>
  <c r="J321" i="9"/>
  <c r="BK291" i="9"/>
  <c r="J278" i="9"/>
  <c r="BK266" i="9"/>
  <c r="J251" i="9"/>
  <c r="BK233" i="9"/>
  <c r="J206" i="9"/>
  <c r="BK195" i="9"/>
  <c r="BK160" i="9"/>
  <c r="J145" i="9"/>
  <c r="BK326" i="9"/>
  <c r="J318" i="9"/>
  <c r="BK295" i="9"/>
  <c r="BK285" i="9"/>
  <c r="BK262" i="9"/>
  <c r="BK241" i="9"/>
  <c r="BK232" i="9"/>
  <c r="J219" i="9"/>
  <c r="J185" i="9"/>
  <c r="BK163" i="9"/>
  <c r="BK134" i="9"/>
  <c r="J234" i="9"/>
  <c r="J216" i="9"/>
  <c r="BK206" i="9"/>
  <c r="BK174" i="9"/>
  <c r="BK318" i="9"/>
  <c r="BK284" i="9"/>
  <c r="BK278" i="9"/>
  <c r="BK268" i="9"/>
  <c r="BK251" i="9"/>
  <c r="J225" i="9"/>
  <c r="J193" i="9"/>
  <c r="J153" i="9"/>
  <c r="J308" i="9"/>
  <c r="J286" i="9"/>
  <c r="BK269" i="9"/>
  <c r="BK243" i="9"/>
  <c r="BK234" i="9"/>
  <c r="J209" i="9"/>
  <c r="BK193" i="9"/>
  <c r="BK184" i="9"/>
  <c r="BK280" i="9"/>
  <c r="J217" i="9"/>
  <c r="J198" i="9"/>
  <c r="J178" i="9"/>
  <c r="J164" i="9"/>
  <c r="BK238" i="10"/>
  <c r="BK165" i="10"/>
  <c r="BK264" i="10"/>
  <c r="J214" i="10"/>
  <c r="BK246" i="10"/>
  <c r="J168" i="10"/>
  <c r="J261" i="10"/>
  <c r="BK168" i="10"/>
  <c r="J264" i="10"/>
  <c r="BK273" i="10"/>
  <c r="BK208" i="10"/>
  <c r="BK271" i="10"/>
  <c r="J198" i="10"/>
  <c r="BK149" i="2"/>
  <c r="J188" i="2"/>
  <c r="J163" i="2"/>
  <c r="J181" i="2"/>
  <c r="BK129" i="2"/>
  <c r="J196" i="3"/>
  <c r="BK140" i="3"/>
  <c r="J206" i="3"/>
  <c r="BK173" i="3"/>
  <c r="BK206" i="3"/>
  <c r="J200" i="3"/>
  <c r="BK167" i="3"/>
  <c r="BK155" i="3"/>
  <c r="J166" i="4"/>
  <c r="J204" i="4"/>
  <c r="J144" i="4"/>
  <c r="BK189" i="4"/>
  <c r="BK168" i="4"/>
  <c r="J149" i="4"/>
  <c r="BK191" i="4"/>
  <c r="J155" i="4"/>
  <c r="J212" i="4"/>
  <c r="J159" i="4"/>
  <c r="BK140" i="4"/>
  <c r="BK173" i="4"/>
  <c r="J142" i="4"/>
  <c r="BK197" i="4"/>
  <c r="J173" i="4"/>
  <c r="BK137" i="4"/>
  <c r="J210" i="4"/>
  <c r="J190" i="4"/>
  <c r="J163" i="4"/>
  <c r="BK188" i="5"/>
  <c r="BK189" i="5"/>
  <c r="J174" i="5"/>
  <c r="BK191" i="5"/>
  <c r="J162" i="5"/>
  <c r="BK176" i="5"/>
  <c r="J195" i="5"/>
  <c r="BK177" i="5"/>
  <c r="J173" i="6"/>
  <c r="J180" i="6"/>
  <c r="BK177" i="6"/>
  <c r="BK169" i="6"/>
  <c r="J182" i="6"/>
  <c r="BK162" i="6"/>
  <c r="BK375" i="7"/>
  <c r="J334" i="7"/>
  <c r="BK202" i="7"/>
  <c r="J135" i="7"/>
  <c r="BK386" i="7"/>
  <c r="J272" i="7"/>
  <c r="BK161" i="7"/>
  <c r="BK384" i="7"/>
  <c r="J260" i="7"/>
  <c r="J206" i="7"/>
  <c r="J402" i="7"/>
  <c r="BK330" i="7"/>
  <c r="BK253" i="7"/>
  <c r="J399" i="7"/>
  <c r="J331" i="7"/>
  <c r="J159" i="7"/>
  <c r="J368" i="7"/>
  <c r="J273" i="7"/>
  <c r="J407" i="7"/>
  <c r="BK274" i="7"/>
  <c r="J239" i="7"/>
  <c r="J375" i="7"/>
  <c r="BK289" i="8"/>
  <c r="J210" i="8"/>
  <c r="J324" i="8"/>
  <c r="J223" i="8"/>
  <c r="J312" i="8"/>
  <c r="J217" i="8"/>
  <c r="J152" i="8"/>
  <c r="BK312" i="8"/>
  <c r="J260" i="8"/>
  <c r="BK181" i="8"/>
  <c r="BK260" i="8"/>
  <c r="BK137" i="8"/>
  <c r="J335" i="8"/>
  <c r="BK223" i="8"/>
  <c r="J189" i="8"/>
  <c r="J329" i="9"/>
  <c r="J304" i="9"/>
  <c r="BK282" i="9"/>
  <c r="J264" i="9"/>
  <c r="BK250" i="9"/>
  <c r="BK199" i="9"/>
  <c r="BK181" i="9"/>
  <c r="J312" i="9"/>
  <c r="BK263" i="9"/>
  <c r="BK248" i="9"/>
  <c r="J215" i="9"/>
  <c r="J186" i="9"/>
  <c r="J172" i="9"/>
  <c r="J151" i="9"/>
  <c r="J335" i="9"/>
  <c r="BK323" i="9"/>
  <c r="BK286" i="9"/>
  <c r="J270" i="9"/>
  <c r="J245" i="9"/>
  <c r="J231" i="9"/>
  <c r="BK211" i="9"/>
  <c r="J202" i="9"/>
  <c r="J177" i="9"/>
  <c r="J138" i="9"/>
  <c r="J324" i="9"/>
  <c r="J316" i="9"/>
  <c r="J294" i="9"/>
  <c r="J281" i="9"/>
  <c r="BK246" i="9"/>
  <c r="J237" i="9"/>
  <c r="BK202" i="9"/>
  <c r="J165" i="9"/>
  <c r="BK152" i="9"/>
  <c r="BK279" i="9"/>
  <c r="J227" i="9"/>
  <c r="J213" i="9"/>
  <c r="J181" i="9"/>
  <c r="J323" i="9"/>
  <c r="BK304" i="9"/>
  <c r="J275" i="9"/>
  <c r="BK258" i="9"/>
  <c r="J249" i="9"/>
  <c r="J221" i="9"/>
  <c r="BK180" i="9"/>
  <c r="J163" i="9"/>
  <c r="BK321" i="9"/>
  <c r="BK294" i="9"/>
  <c r="BK275" i="9"/>
  <c r="BK253" i="9"/>
  <c r="BK225" i="9"/>
  <c r="BK207" i="9"/>
  <c r="BK191" i="9"/>
  <c r="BK185" i="9"/>
  <c r="BK168" i="9"/>
  <c r="BK238" i="9"/>
  <c r="J214" i="9"/>
  <c r="J179" i="9"/>
  <c r="BK162" i="9"/>
  <c r="J208" i="10"/>
  <c r="J262" i="10"/>
  <c r="BK191" i="10"/>
  <c r="BK135" i="10"/>
  <c r="J238" i="10"/>
  <c r="BK150" i="10"/>
  <c r="J239" i="10"/>
  <c r="J271" i="10"/>
  <c r="BK226" i="10"/>
  <c r="J273" i="10"/>
  <c r="J135" i="10"/>
  <c r="BK245" i="10"/>
  <c r="BK174" i="10"/>
  <c r="J244" i="10"/>
  <c r="J133" i="2"/>
  <c r="BK189" i="2"/>
  <c r="BK163" i="2"/>
  <c r="BK169" i="2"/>
  <c r="BK201" i="3"/>
  <c r="J164" i="3"/>
  <c r="J190" i="3"/>
  <c r="BK129" i="3"/>
  <c r="J165" i="3"/>
  <c r="BK190" i="3"/>
  <c r="J173" i="3"/>
  <c r="J148" i="3"/>
  <c r="BK147" i="3"/>
  <c r="J156" i="4"/>
  <c r="J208" i="4"/>
  <c r="BK165" i="4"/>
  <c r="J207" i="4"/>
  <c r="BK176" i="4"/>
  <c r="BK154" i="4"/>
  <c r="BK204" i="4"/>
  <c r="BK149" i="4"/>
  <c r="BK205" i="4"/>
  <c r="BK155" i="4"/>
  <c r="BK136" i="4"/>
  <c r="BK174" i="4"/>
  <c r="BK156" i="4"/>
  <c r="BK193" i="4"/>
  <c r="BK150" i="4"/>
  <c r="BK214" i="4"/>
  <c r="J192" i="4"/>
  <c r="J140" i="4"/>
  <c r="BK194" i="5"/>
  <c r="BK153" i="5"/>
  <c r="J155" i="5"/>
  <c r="J143" i="5"/>
  <c r="J186" i="5"/>
  <c r="J146" i="5"/>
  <c r="J134" i="6"/>
  <c r="BK170" i="6"/>
  <c r="BK173" i="6"/>
  <c r="BK165" i="6"/>
  <c r="BK157" i="6"/>
  <c r="BK175" i="6"/>
  <c r="J414" i="7"/>
  <c r="BK354" i="7"/>
  <c r="J266" i="7"/>
  <c r="BK402" i="7"/>
  <c r="BK335" i="7"/>
  <c r="J289" i="7"/>
  <c r="J162" i="7"/>
  <c r="BK403" i="7"/>
  <c r="BK350" i="7"/>
  <c r="J218" i="7"/>
  <c r="BK408" i="7"/>
  <c r="BK338" i="7"/>
  <c r="BK266" i="7"/>
  <c r="J144" i="7"/>
  <c r="J387" i="7"/>
  <c r="BK272" i="7"/>
  <c r="J178" i="7"/>
  <c r="J381" i="7"/>
  <c r="BK291" i="7"/>
  <c r="J154" i="7"/>
  <c r="BK268" i="7"/>
  <c r="BK206" i="7"/>
  <c r="BK154" i="7"/>
  <c r="BK144" i="7"/>
  <c r="BK346" i="8"/>
  <c r="BK307" i="8"/>
  <c r="BK231" i="8"/>
  <c r="J163" i="8"/>
  <c r="BK310" i="8"/>
  <c r="J176" i="8"/>
  <c r="J278" i="8"/>
  <c r="BK206" i="8"/>
  <c r="BK355" i="8"/>
  <c r="J307" i="8"/>
  <c r="J239" i="8"/>
  <c r="BK330" i="8"/>
  <c r="BK208" i="8"/>
  <c r="BK318" i="8"/>
  <c r="BK309" i="8"/>
  <c r="J179" i="8"/>
  <c r="J169" i="8"/>
  <c r="BK312" i="9"/>
  <c r="BK292" i="9"/>
  <c r="BK274" i="9"/>
  <c r="BK259" i="9"/>
  <c r="BK247" i="9"/>
  <c r="BK219" i="9"/>
  <c r="BK306" i="9"/>
  <c r="BK265" i="9"/>
  <c r="BK249" i="9"/>
  <c r="BK214" i="9"/>
  <c r="J180" i="9"/>
  <c r="BK138" i="9"/>
  <c r="BK334" i="9"/>
  <c r="J307" i="9"/>
  <c r="BK283" i="9"/>
  <c r="BK267" i="9"/>
  <c r="J247" i="9"/>
  <c r="J232" i="9"/>
  <c r="J212" i="9"/>
  <c r="J203" i="9"/>
  <c r="J175" i="9"/>
  <c r="J142" i="9"/>
  <c r="J160" i="10"/>
  <c r="J249" i="10"/>
  <c r="J257" i="10"/>
  <c r="BK233" i="10"/>
  <c r="BK145" i="10"/>
  <c r="BK232" i="10"/>
  <c r="J150" i="10"/>
  <c r="J246" i="10"/>
  <c r="J270" i="10"/>
  <c r="J225" i="10"/>
  <c r="J145" i="10"/>
  <c r="J226" i="10"/>
  <c r="BK143" i="2"/>
  <c r="BK204" i="2"/>
  <c r="J176" i="2"/>
  <c r="BK133" i="2"/>
  <c r="BK188" i="2"/>
  <c r="BK124" i="2"/>
  <c r="J174" i="3"/>
  <c r="BK139" i="3"/>
  <c r="BK203" i="3"/>
  <c r="J161" i="3"/>
  <c r="BK164" i="3"/>
  <c r="J179" i="3"/>
  <c r="J157" i="3"/>
  <c r="J162" i="3"/>
  <c r="J184" i="4"/>
  <c r="BK133" i="4"/>
  <c r="BK171" i="4"/>
  <c r="J157" i="4"/>
  <c r="BK188" i="4"/>
  <c r="J164" i="4"/>
  <c r="BK134" i="4"/>
  <c r="BK163" i="4"/>
  <c r="BK215" i="4"/>
  <c r="J148" i="4"/>
  <c r="BK192" i="4"/>
  <c r="J154" i="4"/>
  <c r="J201" i="4"/>
  <c r="BK169" i="4"/>
  <c r="BK138" i="4"/>
  <c r="BK203" i="4"/>
  <c r="J188" i="4"/>
  <c r="J178" i="4"/>
  <c r="BK193" i="5"/>
  <c r="BK190" i="5"/>
  <c r="J165" i="5"/>
  <c r="J177" i="5"/>
  <c r="BK192" i="5"/>
  <c r="J175" i="5"/>
  <c r="J193" i="5"/>
  <c r="BK179" i="6"/>
  <c r="J157" i="6"/>
  <c r="J170" i="6"/>
  <c r="J163" i="6"/>
  <c r="J162" i="6"/>
  <c r="BK163" i="6"/>
  <c r="BK360" i="7"/>
  <c r="J258" i="7"/>
  <c r="J392" i="7"/>
  <c r="J347" i="7"/>
  <c r="J290" i="7"/>
  <c r="J191" i="7"/>
  <c r="J404" i="7"/>
  <c r="BK333" i="7"/>
  <c r="J238" i="7"/>
  <c r="J412" i="7"/>
  <c r="J391" i="7"/>
  <c r="BK289" i="7"/>
  <c r="BK167" i="7"/>
  <c r="BK381" i="7"/>
  <c r="BK267" i="7"/>
  <c r="BK404" i="7"/>
  <c r="J330" i="7"/>
  <c r="BK172" i="7"/>
  <c r="BK290" i="7"/>
  <c r="J236" i="7"/>
  <c r="J164" i="7"/>
  <c r="J146" i="7"/>
  <c r="BK352" i="8"/>
  <c r="J323" i="8"/>
  <c r="BK211" i="8"/>
  <c r="BK152" i="8"/>
  <c r="BK252" i="8"/>
  <c r="J346" i="8"/>
  <c r="J300" i="8"/>
  <c r="J204" i="8"/>
  <c r="BK335" i="8"/>
  <c r="J231" i="8"/>
  <c r="J308" i="8"/>
  <c r="J191" i="8"/>
  <c r="BK272" i="8"/>
  <c r="J310" i="8"/>
  <c r="BK202" i="8"/>
  <c r="BK183" i="8"/>
  <c r="J332" i="9"/>
  <c r="BK308" i="9"/>
  <c r="J288" i="9"/>
  <c r="J269" i="9"/>
  <c r="J257" i="9"/>
  <c r="BK333" i="9"/>
  <c r="J330" i="9"/>
  <c r="J299" i="9"/>
  <c r="BK260" i="9"/>
  <c r="BK244" i="9"/>
  <c r="J197" i="9"/>
  <c r="J183" i="9"/>
  <c r="BK164" i="9"/>
  <c r="BK329" i="9"/>
  <c r="BK320" i="9"/>
  <c r="J292" i="9"/>
  <c r="BK273" i="9"/>
  <c r="J260" i="9"/>
  <c r="J239" i="9"/>
  <c r="J224" i="9"/>
  <c r="J204" i="9"/>
  <c r="J191" i="9"/>
  <c r="BK148" i="9"/>
  <c r="BK328" i="9"/>
  <c r="J320" i="9"/>
  <c r="J306" i="9"/>
  <c r="J289" i="9"/>
  <c r="J250" i="9"/>
  <c r="BK236" i="9"/>
  <c r="BK224" i="9"/>
  <c r="BK190" i="9"/>
  <c r="BK157" i="9"/>
  <c r="BK145" i="9"/>
  <c r="J241" i="9"/>
  <c r="BK208" i="9"/>
  <c r="J160" i="9"/>
  <c r="BK307" i="9"/>
  <c r="J279" i="9"/>
  <c r="J243" i="9"/>
  <c r="J200" i="9"/>
  <c r="BK166" i="9"/>
  <c r="J303" i="9"/>
  <c r="BK281" i="9"/>
  <c r="J259" i="9"/>
  <c r="J236" i="9"/>
  <c r="BK216" i="9"/>
  <c r="J190" i="9"/>
  <c r="J169" i="9"/>
  <c r="BK222" i="9"/>
  <c r="BK200" i="9"/>
  <c r="BK173" i="9"/>
  <c r="J134" i="9"/>
  <c r="J203" i="10"/>
  <c r="J220" i="10"/>
  <c r="J170" i="10"/>
  <c r="J260" i="10"/>
  <c r="J227" i="10"/>
  <c r="BK170" i="10"/>
  <c r="BK244" i="10"/>
  <c r="J140" i="10"/>
  <c r="BK160" i="10"/>
  <c r="BK261" i="10"/>
  <c r="BK172" i="10"/>
  <c r="BK250" i="10"/>
  <c r="BK198" i="10"/>
  <c r="BK257" i="10"/>
  <c r="BK167" i="10"/>
  <c r="J129" i="2"/>
  <c r="BK193" i="2"/>
  <c r="J137" i="2"/>
  <c r="BK176" i="2"/>
  <c r="BK146" i="2"/>
  <c r="BK165" i="3"/>
  <c r="BK158" i="3"/>
  <c r="BK193" i="3"/>
  <c r="BK148" i="3"/>
  <c r="J150" i="3"/>
  <c r="J184" i="3"/>
  <c r="BK200" i="4"/>
  <c r="J182" i="4"/>
  <c r="J136" i="4"/>
  <c r="BK181" i="4"/>
  <c r="BK161" i="4"/>
  <c r="J203" i="4"/>
  <c r="J167" i="4"/>
  <c r="BK148" i="4"/>
  <c r="BK178" i="4"/>
  <c r="J133" i="4"/>
  <c r="J186" i="4"/>
  <c r="BK147" i="4"/>
  <c r="BK135" i="4"/>
  <c r="J170" i="4"/>
  <c r="J202" i="4"/>
  <c r="J183" i="4"/>
  <c r="J145" i="4"/>
  <c r="J199" i="4"/>
  <c r="BK186" i="4"/>
  <c r="BK159" i="4"/>
  <c r="BK175" i="5"/>
  <c r="J128" i="5"/>
  <c r="BK146" i="5"/>
  <c r="BK155" i="5"/>
  <c r="BK187" i="5"/>
  <c r="J197" i="5"/>
  <c r="J144" i="5"/>
  <c r="J165" i="6"/>
  <c r="J171" i="6"/>
  <c r="J179" i="6"/>
  <c r="J175" i="6"/>
  <c r="J158" i="6"/>
  <c r="J166" i="6"/>
  <c r="BK412" i="7"/>
  <c r="J300" i="7"/>
  <c r="J211" i="7"/>
  <c r="J416" i="7"/>
  <c r="J366" i="7"/>
  <c r="BK331" i="7"/>
  <c r="J213" i="7"/>
  <c r="BK136" i="7"/>
  <c r="J274" i="7"/>
  <c r="J153" i="7"/>
  <c r="J401" i="7"/>
  <c r="BK317" i="7"/>
  <c r="J136" i="7"/>
  <c r="BK264" i="7"/>
  <c r="J411" i="7"/>
  <c r="J365" i="7"/>
  <c r="J267" i="7"/>
  <c r="J384" i="7"/>
  <c r="BK260" i="7"/>
  <c r="J167" i="7"/>
  <c r="J386" i="7"/>
  <c r="BK151" i="7"/>
  <c r="J348" i="8"/>
  <c r="BK278" i="8"/>
  <c r="BK179" i="8"/>
  <c r="J353" i="8"/>
  <c r="J289" i="8"/>
  <c r="J355" i="8"/>
  <c r="J309" i="8"/>
  <c r="J208" i="8"/>
  <c r="BK163" i="8"/>
  <c r="BK348" i="8"/>
  <c r="BK266" i="8"/>
  <c r="J183" i="8"/>
  <c r="J213" i="8"/>
  <c r="BK353" i="8"/>
  <c r="J157" i="8"/>
  <c r="BK308" i="8"/>
  <c r="J142" i="8"/>
  <c r="BK335" i="9"/>
  <c r="J314" i="9"/>
  <c r="BK290" i="9"/>
  <c r="J268" i="9"/>
  <c r="BK252" i="9"/>
  <c r="BK319" i="9"/>
  <c r="J291" i="9"/>
  <c r="BK235" i="9"/>
  <c r="J189" i="9"/>
  <c r="J173" i="9"/>
  <c r="AS102" i="1"/>
  <c r="J198" i="2"/>
  <c r="J161" i="2"/>
  <c r="J204" i="3"/>
  <c r="BK162" i="3"/>
  <c r="J139" i="3"/>
  <c r="BK134" i="3"/>
  <c r="J134" i="3"/>
  <c r="J163" i="3"/>
  <c r="J167" i="3"/>
  <c r="J196" i="4"/>
  <c r="J137" i="4"/>
  <c r="J200" i="4"/>
  <c r="J162" i="4"/>
  <c r="BK212" i="4"/>
  <c r="J185" i="4"/>
  <c r="J160" i="4"/>
  <c r="BK142" i="4"/>
  <c r="BK190" i="4"/>
  <c r="BK145" i="4"/>
  <c r="J193" i="4"/>
  <c r="J146" i="4"/>
  <c r="BK183" i="4"/>
  <c r="BK160" i="4"/>
  <c r="J191" i="4"/>
  <c r="BK167" i="4"/>
  <c r="J135" i="4"/>
  <c r="BK196" i="4"/>
  <c r="BK153" i="4"/>
  <c r="BK143" i="5"/>
  <c r="BK186" i="5"/>
  <c r="BK128" i="5"/>
  <c r="BK195" i="5"/>
  <c r="J135" i="5"/>
  <c r="J187" i="5"/>
  <c r="J169" i="6"/>
  <c r="BK134" i="6"/>
  <c r="J168" i="6"/>
  <c r="BK178" i="6"/>
  <c r="J174" i="6"/>
  <c r="J181" i="6"/>
  <c r="J403" i="7"/>
  <c r="J352" i="7"/>
  <c r="J268" i="7"/>
  <c r="J161" i="7"/>
  <c r="BK389" i="7"/>
  <c r="J333" i="7"/>
  <c r="J235" i="7"/>
  <c r="J151" i="7"/>
  <c r="BK383" i="7"/>
  <c r="BK273" i="7"/>
  <c r="BK213" i="7"/>
  <c r="BK407" i="7"/>
  <c r="J315" i="7"/>
  <c r="BK211" i="7"/>
  <c r="J408" i="7"/>
  <c r="J285" i="7"/>
  <c r="J138" i="7"/>
  <c r="J337" i="7"/>
  <c r="J241" i="7"/>
  <c r="BK374" i="7"/>
  <c r="J265" i="7"/>
  <c r="BK186" i="7"/>
  <c r="J389" i="7"/>
  <c r="BK329" i="8"/>
  <c r="BK239" i="8"/>
  <c r="BK169" i="8"/>
  <c r="BK317" i="8"/>
  <c r="BK213" i="8"/>
  <c r="J306" i="8"/>
  <c r="J202" i="8"/>
  <c r="J329" i="8"/>
  <c r="J215" i="8"/>
  <c r="J352" i="8"/>
  <c r="BK210" i="8"/>
  <c r="J330" i="8"/>
  <c r="J252" i="8"/>
  <c r="BK204" i="8"/>
  <c r="J147" i="8"/>
  <c r="BK327" i="9"/>
  <c r="J298" i="9"/>
  <c r="J284" i="9"/>
  <c r="J265" i="9"/>
  <c r="BK245" i="9"/>
  <c r="BK217" i="9"/>
  <c r="J187" i="9"/>
  <c r="BK172" i="9"/>
  <c r="BK142" i="9"/>
  <c r="J132" i="9"/>
  <c r="BK316" i="9"/>
  <c r="BK297" i="9"/>
  <c r="J258" i="9"/>
  <c r="J218" i="9"/>
  <c r="J192" i="9"/>
  <c r="BK167" i="9"/>
  <c r="BK338" i="9"/>
  <c r="J327" i="9"/>
  <c r="BK303" i="9"/>
  <c r="J272" i="9"/>
  <c r="J256" i="9"/>
  <c r="J242" i="9"/>
  <c r="J226" i="9"/>
  <c r="BK210" i="9"/>
  <c r="J199" i="9"/>
  <c r="J162" i="9"/>
  <c r="J338" i="9"/>
  <c r="J322" i="9"/>
  <c r="BK310" i="9"/>
  <c r="BK293" i="9"/>
  <c r="BK276" i="9"/>
  <c r="J244" i="9"/>
  <c r="J229" i="9"/>
  <c r="BK176" i="9"/>
  <c r="BK161" i="9"/>
  <c r="J148" i="9"/>
  <c r="J254" i="9"/>
  <c r="J220" i="9"/>
  <c r="BK204" i="9"/>
  <c r="J171" i="9"/>
  <c r="J317" i="9"/>
  <c r="BK288" i="9"/>
  <c r="J273" i="9"/>
  <c r="J267" i="9"/>
  <c r="J246" i="9"/>
  <c r="J210" i="9"/>
  <c r="BK171" i="9"/>
  <c r="BK155" i="9"/>
  <c r="BK317" i="9"/>
  <c r="BK289" i="9"/>
  <c r="J266" i="9"/>
  <c r="BK242" i="9"/>
  <c r="J223" i="9"/>
  <c r="BK203" i="9"/>
  <c r="BK189" i="9"/>
  <c r="BK177" i="9"/>
  <c r="BK151" i="9"/>
  <c r="BK218" i="9"/>
  <c r="BK201" i="9"/>
  <c r="BK183" i="9"/>
  <c r="J166" i="9"/>
  <c r="BK270" i="10"/>
  <c r="J165" i="10"/>
  <c r="BK197" i="10"/>
  <c r="J155" i="10"/>
  <c r="J250" i="10"/>
  <c r="J189" i="10"/>
  <c r="J245" i="10"/>
  <c r="J167" i="10"/>
  <c r="J233" i="10"/>
  <c r="BK140" i="10"/>
  <c r="J174" i="10"/>
  <c r="J247" i="10"/>
  <c r="J192" i="10"/>
  <c r="BK247" i="10"/>
  <c r="BK155" i="10"/>
  <c r="J146" i="2"/>
  <c r="BK181" i="2"/>
  <c r="BK152" i="2"/>
  <c r="J193" i="2"/>
  <c r="J152" i="2"/>
  <c r="BK200" i="3"/>
  <c r="BK184" i="3"/>
  <c r="BK204" i="3"/>
  <c r="BK163" i="3"/>
  <c r="BK172" i="3"/>
  <c r="BK174" i="3"/>
  <c r="J155" i="3"/>
  <c r="BK210" i="4"/>
  <c r="BK170" i="4"/>
  <c r="BK206" i="4"/>
  <c r="BK164" i="4"/>
  <c r="J134" i="4"/>
  <c r="BK182" i="4"/>
  <c r="J151" i="4"/>
  <c r="J214" i="4"/>
  <c r="J161" i="4"/>
  <c r="BK201" i="4"/>
  <c r="BK151" i="4"/>
  <c r="J194" i="4"/>
  <c r="J168" i="4"/>
  <c r="BK144" i="4"/>
  <c r="BK199" i="4"/>
  <c r="J153" i="4"/>
  <c r="J216" i="4"/>
  <c r="BK194" i="4"/>
  <c r="J181" i="4"/>
  <c r="J194" i="5"/>
  <c r="J192" i="5"/>
  <c r="BK197" i="5"/>
  <c r="J176" i="5"/>
  <c r="J190" i="5"/>
  <c r="J153" i="5"/>
  <c r="J191" i="5"/>
  <c r="BK184" i="6"/>
  <c r="BK161" i="6"/>
  <c r="J178" i="6"/>
  <c r="J167" i="6"/>
  <c r="BK167" i="6"/>
  <c r="J161" i="6"/>
  <c r="J160" i="6"/>
  <c r="BK355" i="7"/>
  <c r="J264" i="7"/>
  <c r="BK138" i="7"/>
  <c r="J355" i="7"/>
  <c r="J307" i="7"/>
  <c r="J208" i="7"/>
  <c r="BK411" i="7"/>
  <c r="J360" i="7"/>
  <c r="BK239" i="7"/>
  <c r="BK410" i="7"/>
  <c r="BK351" i="7"/>
  <c r="BK307" i="7"/>
  <c r="J202" i="7"/>
  <c r="BK391" i="7"/>
  <c r="BK300" i="7"/>
  <c r="BK224" i="7"/>
  <c r="J383" i="7"/>
  <c r="J350" i="7"/>
  <c r="BK218" i="7"/>
  <c r="BK332" i="7"/>
  <c r="BK247" i="7"/>
  <c r="BK159" i="7"/>
  <c r="J245" i="8"/>
  <c r="J340" i="8"/>
  <c r="J272" i="8"/>
  <c r="J181" i="8"/>
  <c r="J317" i="8"/>
  <c r="J236" i="8"/>
  <c r="BK157" i="8"/>
  <c r="BK225" i="8"/>
  <c r="BK176" i="8"/>
  <c r="J350" i="8"/>
  <c r="BK217" i="8"/>
  <c r="BK142" i="8"/>
  <c r="BK325" i="9"/>
  <c r="J296" i="9"/>
  <c r="BK271" i="9"/>
  <c r="J255" i="9"/>
  <c r="BK209" i="9"/>
  <c r="J310" i="9"/>
  <c r="J285" i="9"/>
  <c r="J263" i="9"/>
  <c r="J248" i="9"/>
  <c r="BK213" i="9"/>
  <c r="BK205" i="9"/>
  <c r="BK165" i="9"/>
  <c r="BK132" i="9"/>
  <c r="J325" i="9"/>
  <c r="BK314" i="9"/>
  <c r="J290" i="9"/>
  <c r="BK264" i="9"/>
  <c r="J238" i="9"/>
  <c r="BK231" i="9"/>
  <c r="J195" i="9"/>
  <c r="BK169" i="9"/>
  <c r="BK149" i="9"/>
  <c r="BK230" i="9"/>
  <c r="BK215" i="9"/>
  <c r="BK192" i="9"/>
  <c r="J149" i="9"/>
  <c r="J302" i="9"/>
  <c r="J282" i="9"/>
  <c r="J271" i="9"/>
  <c r="BK254" i="9"/>
  <c r="J228" i="9"/>
  <c r="J188" i="9"/>
  <c r="J333" i="9"/>
  <c r="BK296" i="9"/>
  <c r="BK272" i="9"/>
  <c r="BK255" i="9"/>
  <c r="BK237" i="9"/>
  <c r="BK220" i="9"/>
  <c r="BK197" i="9"/>
  <c r="BK186" i="9"/>
  <c r="J283" i="9"/>
  <c r="J230" i="9"/>
  <c r="J211" i="9"/>
  <c r="BK196" i="9"/>
  <c r="J174" i="9"/>
  <c r="BK136" i="9"/>
  <c r="BK215" i="10"/>
  <c r="BK179" i="10"/>
  <c r="BK227" i="10"/>
  <c r="J179" i="10"/>
  <c r="J259" i="10"/>
  <c r="BK220" i="10"/>
  <c r="BK248" i="10"/>
  <c r="BK192" i="10"/>
  <c r="BK249" i="10"/>
  <c r="BK189" i="10"/>
  <c r="J256" i="10"/>
  <c r="BK262" i="10"/>
  <c r="BK214" i="10"/>
  <c r="BK260" i="10"/>
  <c r="J191" i="10"/>
  <c r="J124" i="2"/>
  <c r="AS100" i="1"/>
  <c r="BK161" i="2"/>
  <c r="J189" i="2"/>
  <c r="J143" i="2"/>
  <c r="J193" i="3"/>
  <c r="BK196" i="3"/>
  <c r="J198" i="3"/>
  <c r="J140" i="3"/>
  <c r="J147" i="3"/>
  <c r="BK161" i="3"/>
  <c r="J158" i="3"/>
  <c r="J189" i="4"/>
  <c r="BK143" i="4"/>
  <c r="BK185" i="4"/>
  <c r="BK146" i="4"/>
  <c r="J205" i="4"/>
  <c r="BK166" i="4"/>
  <c r="BK141" i="4"/>
  <c r="BK179" i="4"/>
  <c r="BK132" i="4"/>
  <c r="BK162" i="4"/>
  <c r="J141" i="4"/>
  <c r="J175" i="4"/>
  <c r="J147" i="4"/>
  <c r="J176" i="4"/>
  <c r="BK158" i="4"/>
  <c r="J132" i="4"/>
  <c r="BK207" i="4"/>
  <c r="BK184" i="4"/>
  <c r="J138" i="4"/>
  <c r="BK174" i="5"/>
  <c r="J173" i="5"/>
  <c r="J184" i="5"/>
  <c r="BK144" i="5"/>
  <c r="BK165" i="5"/>
  <c r="J189" i="5"/>
  <c r="BK174" i="6"/>
  <c r="J184" i="6"/>
  <c r="BK180" i="6"/>
  <c r="BK166" i="6"/>
  <c r="BK168" i="6"/>
  <c r="BK160" i="6"/>
  <c r="BK159" i="6"/>
  <c r="BK366" i="7"/>
  <c r="J276" i="7"/>
  <c r="BK177" i="7"/>
  <c r="BK401" i="7"/>
  <c r="BK352" i="7"/>
  <c r="BK217" i="7"/>
  <c r="BK146" i="7"/>
  <c r="J374" i="7"/>
  <c r="BK265" i="7"/>
  <c r="BK416" i="7"/>
  <c r="BK334" i="7"/>
  <c r="BK241" i="7"/>
  <c r="BK414" i="7"/>
  <c r="J351" i="7"/>
  <c r="BK258" i="7"/>
  <c r="BK397" i="7"/>
  <c r="BK319" i="7"/>
  <c r="BK183" i="7"/>
  <c r="J291" i="7"/>
  <c r="J177" i="7"/>
  <c r="BK365" i="7"/>
  <c r="J137" i="8"/>
  <c r="BK306" i="8"/>
  <c r="J211" i="8"/>
  <c r="BK323" i="8"/>
  <c r="J206" i="8"/>
  <c r="J351" i="8"/>
  <c r="BK189" i="8"/>
  <c r="J178" i="8"/>
  <c r="BK322" i="9"/>
  <c r="J293" i="9"/>
  <c r="BK277" i="9"/>
  <c r="J201" i="9"/>
  <c r="J184" i="9"/>
  <c r="BK178" i="9"/>
  <c r="J152" i="9"/>
  <c r="J301" i="9"/>
  <c r="J274" i="9"/>
  <c r="BK256" i="9"/>
  <c r="BK226" i="9"/>
  <c r="BK194" i="9"/>
  <c r="BK179" i="9"/>
  <c r="J337" i="9"/>
  <c r="J326" i="9"/>
  <c r="J297" i="9"/>
  <c r="J277" i="9"/>
  <c r="J253" i="9"/>
  <c r="J235" i="9"/>
  <c r="BK223" i="9"/>
  <c r="J207" i="9"/>
  <c r="BK187" i="9"/>
  <c r="J157" i="9"/>
  <c r="BK330" i="9"/>
  <c r="J319" i="9"/>
  <c r="BK298" i="9"/>
  <c r="BK287" i="9"/>
  <c r="BK257" i="9"/>
  <c r="J240" i="9"/>
  <c r="BK228" i="9"/>
  <c r="J170" i="9"/>
  <c r="BK153" i="9"/>
  <c r="J261" i="9"/>
  <c r="J222" i="9"/>
  <c r="BK212" i="9"/>
  <c r="BK175" i="9"/>
  <c r="BK140" i="9"/>
  <c r="BK299" i="9"/>
  <c r="J280" i="9"/>
  <c r="BK270" i="9"/>
  <c r="BK240" i="9"/>
  <c r="J208" i="9"/>
  <c r="J167" i="9"/>
  <c r="J334" i="9"/>
  <c r="BK301" i="9"/>
  <c r="J276" i="9"/>
  <c r="J262" i="9"/>
  <c r="BK239" i="9"/>
  <c r="BK221" i="9"/>
  <c r="BK198" i="9"/>
  <c r="BK188" i="9"/>
  <c r="BK170" i="9"/>
  <c r="J140" i="9"/>
  <c r="BK229" i="9"/>
  <c r="J205" i="9"/>
  <c r="J194" i="9"/>
  <c r="J176" i="9"/>
  <c r="J155" i="9"/>
  <c r="J248" i="10"/>
  <c r="J184" i="10"/>
  <c r="J215" i="10"/>
  <c r="J172" i="10"/>
  <c r="BK256" i="10"/>
  <c r="BK184" i="10"/>
  <c r="J232" i="10"/>
  <c r="BK239" i="10"/>
  <c r="BK267" i="10"/>
  <c r="BK225" i="10"/>
  <c r="BK259" i="10"/>
  <c r="BK203" i="10"/>
  <c r="J267" i="10"/>
  <c r="J197" i="10"/>
  <c r="BK123" i="2" l="1"/>
  <c r="R160" i="3"/>
  <c r="T199" i="3"/>
  <c r="R152" i="4"/>
  <c r="P177" i="4"/>
  <c r="BK198" i="4"/>
  <c r="J198" i="4" s="1"/>
  <c r="J106" i="4" s="1"/>
  <c r="T211" i="4"/>
  <c r="BK127" i="5"/>
  <c r="J127" i="5" s="1"/>
  <c r="J100" i="5" s="1"/>
  <c r="BK164" i="6"/>
  <c r="J164" i="6"/>
  <c r="J104" i="6" s="1"/>
  <c r="T176" i="6"/>
  <c r="BK210" i="7"/>
  <c r="J210" i="7" s="1"/>
  <c r="J104" i="7" s="1"/>
  <c r="BK396" i="7"/>
  <c r="J396" i="7" s="1"/>
  <c r="J106" i="7" s="1"/>
  <c r="R216" i="8"/>
  <c r="P271" i="8"/>
  <c r="BK345" i="8"/>
  <c r="J345" i="8" s="1"/>
  <c r="J109" i="8" s="1"/>
  <c r="P131" i="9"/>
  <c r="BK147" i="9"/>
  <c r="J147" i="9"/>
  <c r="J102" i="9" s="1"/>
  <c r="P300" i="9"/>
  <c r="R336" i="9"/>
  <c r="R123" i="2"/>
  <c r="T160" i="3"/>
  <c r="BK199" i="3"/>
  <c r="J199" i="3" s="1"/>
  <c r="J103" i="3" s="1"/>
  <c r="R131" i="4"/>
  <c r="R139" i="4"/>
  <c r="R172" i="4"/>
  <c r="T187" i="4"/>
  <c r="T195" i="4"/>
  <c r="BK172" i="5"/>
  <c r="J172" i="5" s="1"/>
  <c r="J102" i="5" s="1"/>
  <c r="P164" i="6"/>
  <c r="T172" i="6"/>
  <c r="R134" i="7"/>
  <c r="P166" i="7"/>
  <c r="BK380" i="7"/>
  <c r="J380" i="7"/>
  <c r="J105" i="7" s="1"/>
  <c r="P380" i="7"/>
  <c r="P216" i="8"/>
  <c r="T271" i="8"/>
  <c r="P345" i="8"/>
  <c r="R131" i="9"/>
  <c r="P147" i="9"/>
  <c r="T300" i="9"/>
  <c r="P336" i="9"/>
  <c r="BK173" i="10"/>
  <c r="J173" i="10" s="1"/>
  <c r="J101" i="10" s="1"/>
  <c r="R162" i="2"/>
  <c r="P128" i="3"/>
  <c r="P189" i="3"/>
  <c r="BK131" i="4"/>
  <c r="BK139" i="4"/>
  <c r="J139" i="4"/>
  <c r="J100" i="4" s="1"/>
  <c r="P172" i="4"/>
  <c r="P187" i="4"/>
  <c r="P195" i="4"/>
  <c r="R211" i="4"/>
  <c r="R127" i="5"/>
  <c r="R156" i="6"/>
  <c r="P176" i="6"/>
  <c r="R210" i="7"/>
  <c r="T396" i="7"/>
  <c r="T136" i="8"/>
  <c r="T251" i="8"/>
  <c r="P311" i="8"/>
  <c r="BK131" i="9"/>
  <c r="T147" i="9"/>
  <c r="BK300" i="9"/>
  <c r="J300" i="9"/>
  <c r="J105" i="9" s="1"/>
  <c r="T134" i="10"/>
  <c r="P213" i="10"/>
  <c r="BK162" i="2"/>
  <c r="J162" i="2"/>
  <c r="J100" i="2" s="1"/>
  <c r="T128" i="3"/>
  <c r="R189" i="3"/>
  <c r="T131" i="4"/>
  <c r="T139" i="4"/>
  <c r="T172" i="4"/>
  <c r="R187" i="4"/>
  <c r="R195" i="4"/>
  <c r="P211" i="4"/>
  <c r="P127" i="5"/>
  <c r="T164" i="6"/>
  <c r="R172" i="6"/>
  <c r="T210" i="7"/>
  <c r="P396" i="7"/>
  <c r="R136" i="8"/>
  <c r="R251" i="8"/>
  <c r="T311" i="8"/>
  <c r="R159" i="9"/>
  <c r="T331" i="9"/>
  <c r="P134" i="10"/>
  <c r="T173" i="10"/>
  <c r="T190" i="10"/>
  <c r="BK255" i="10"/>
  <c r="J255" i="10"/>
  <c r="J104" i="10" s="1"/>
  <c r="P123" i="2"/>
  <c r="BK128" i="3"/>
  <c r="J128" i="3" s="1"/>
  <c r="J100" i="3" s="1"/>
  <c r="BK189" i="3"/>
  <c r="J189" i="3" s="1"/>
  <c r="J102" i="3" s="1"/>
  <c r="T152" i="4"/>
  <c r="BK177" i="4"/>
  <c r="J177" i="4" s="1"/>
  <c r="J103" i="4" s="1"/>
  <c r="P198" i="4"/>
  <c r="P172" i="5"/>
  <c r="P156" i="6"/>
  <c r="BK172" i="6"/>
  <c r="J172" i="6" s="1"/>
  <c r="J105" i="6" s="1"/>
  <c r="BK134" i="7"/>
  <c r="J134" i="7" s="1"/>
  <c r="J102" i="7" s="1"/>
  <c r="BK166" i="7"/>
  <c r="J166" i="7" s="1"/>
  <c r="J103" i="7" s="1"/>
  <c r="P136" i="8"/>
  <c r="P251" i="8"/>
  <c r="P135" i="8" s="1"/>
  <c r="P134" i="8" s="1"/>
  <c r="AU104" i="1" s="1"/>
  <c r="BK311" i="8"/>
  <c r="J311" i="8" s="1"/>
  <c r="J108" i="8" s="1"/>
  <c r="P159" i="9"/>
  <c r="P158" i="9"/>
  <c r="P331" i="9"/>
  <c r="BK134" i="10"/>
  <c r="J134" i="10"/>
  <c r="J100" i="10" s="1"/>
  <c r="P173" i="10"/>
  <c r="BK213" i="10"/>
  <c r="J213" i="10" s="1"/>
  <c r="J103" i="10" s="1"/>
  <c r="R255" i="10"/>
  <c r="T123" i="2"/>
  <c r="R128" i="3"/>
  <c r="T189" i="3"/>
  <c r="P152" i="4"/>
  <c r="R177" i="4"/>
  <c r="T198" i="4"/>
  <c r="T172" i="5"/>
  <c r="BK156" i="6"/>
  <c r="J156" i="6" s="1"/>
  <c r="J103" i="6" s="1"/>
  <c r="P172" i="6"/>
  <c r="T134" i="7"/>
  <c r="T166" i="7"/>
  <c r="R380" i="7"/>
  <c r="BK136" i="8"/>
  <c r="BK251" i="8"/>
  <c r="J251" i="8" s="1"/>
  <c r="J106" i="8" s="1"/>
  <c r="R311" i="8"/>
  <c r="BK159" i="9"/>
  <c r="J159" i="9" s="1"/>
  <c r="J104" i="9" s="1"/>
  <c r="BK331" i="9"/>
  <c r="J331" i="9" s="1"/>
  <c r="J106" i="9" s="1"/>
  <c r="T336" i="9"/>
  <c r="R134" i="10"/>
  <c r="P190" i="10"/>
  <c r="R190" i="10"/>
  <c r="P255" i="10"/>
  <c r="T162" i="2"/>
  <c r="T122" i="2" s="1"/>
  <c r="BK160" i="3"/>
  <c r="J160" i="3"/>
  <c r="J101" i="3" s="1"/>
  <c r="P199" i="3"/>
  <c r="BK152" i="4"/>
  <c r="J152" i="4" s="1"/>
  <c r="J101" i="4" s="1"/>
  <c r="T177" i="4"/>
  <c r="R198" i="4"/>
  <c r="R172" i="5"/>
  <c r="R164" i="6"/>
  <c r="R176" i="6"/>
  <c r="P134" i="7"/>
  <c r="R166" i="7"/>
  <c r="T380" i="7"/>
  <c r="BK216" i="8"/>
  <c r="J216" i="8" s="1"/>
  <c r="J103" i="8" s="1"/>
  <c r="R271" i="8"/>
  <c r="T345" i="8"/>
  <c r="T159" i="9"/>
  <c r="T158" i="9" s="1"/>
  <c r="R331" i="9"/>
  <c r="BK190" i="10"/>
  <c r="J190" i="10"/>
  <c r="J102" i="10" s="1"/>
  <c r="T213" i="10"/>
  <c r="R269" i="10"/>
  <c r="R268" i="10" s="1"/>
  <c r="P162" i="2"/>
  <c r="P160" i="3"/>
  <c r="R199" i="3"/>
  <c r="P131" i="4"/>
  <c r="P139" i="4"/>
  <c r="BK172" i="4"/>
  <c r="J172" i="4"/>
  <c r="J102" i="4" s="1"/>
  <c r="BK187" i="4"/>
  <c r="J187" i="4" s="1"/>
  <c r="J104" i="4" s="1"/>
  <c r="BK195" i="4"/>
  <c r="J195" i="4" s="1"/>
  <c r="J105" i="4" s="1"/>
  <c r="BK211" i="4"/>
  <c r="J211" i="4" s="1"/>
  <c r="J108" i="4" s="1"/>
  <c r="T127" i="5"/>
  <c r="T126" i="5" s="1"/>
  <c r="T125" i="5" s="1"/>
  <c r="T156" i="6"/>
  <c r="T132" i="6" s="1"/>
  <c r="T131" i="6" s="1"/>
  <c r="BK176" i="6"/>
  <c r="J176" i="6"/>
  <c r="J106" i="6" s="1"/>
  <c r="P210" i="7"/>
  <c r="R396" i="7"/>
  <c r="T216" i="8"/>
  <c r="BK271" i="8"/>
  <c r="J271" i="8" s="1"/>
  <c r="J107" i="8" s="1"/>
  <c r="R345" i="8"/>
  <c r="T131" i="9"/>
  <c r="T130" i="9" s="1"/>
  <c r="T129" i="9" s="1"/>
  <c r="R147" i="9"/>
  <c r="R300" i="9"/>
  <c r="BK336" i="9"/>
  <c r="J336" i="9" s="1"/>
  <c r="J107" i="9" s="1"/>
  <c r="R173" i="10"/>
  <c r="R213" i="10"/>
  <c r="T255" i="10"/>
  <c r="BK269" i="10"/>
  <c r="J269" i="10" s="1"/>
  <c r="J109" i="10" s="1"/>
  <c r="P269" i="10"/>
  <c r="P268" i="10" s="1"/>
  <c r="T269" i="10"/>
  <c r="T268" i="10" s="1"/>
  <c r="BK164" i="5"/>
  <c r="J164" i="5"/>
  <c r="J101" i="5" s="1"/>
  <c r="BK415" i="7"/>
  <c r="J415" i="7" s="1"/>
  <c r="J108" i="7" s="1"/>
  <c r="BK354" i="8"/>
  <c r="J354" i="8" s="1"/>
  <c r="J110" i="8" s="1"/>
  <c r="BK196" i="5"/>
  <c r="J196" i="5" s="1"/>
  <c r="J103" i="5" s="1"/>
  <c r="BK183" i="6"/>
  <c r="J183" i="6" s="1"/>
  <c r="J107" i="6" s="1"/>
  <c r="BK144" i="9"/>
  <c r="J144" i="9" s="1"/>
  <c r="J101" i="9" s="1"/>
  <c r="BK205" i="3"/>
  <c r="J205" i="3" s="1"/>
  <c r="J104" i="3" s="1"/>
  <c r="BK209" i="4"/>
  <c r="J209" i="4"/>
  <c r="J107" i="4" s="1"/>
  <c r="BK413" i="7"/>
  <c r="J413" i="7"/>
  <c r="J107" i="7" s="1"/>
  <c r="BK238" i="8"/>
  <c r="J238" i="8" s="1"/>
  <c r="J104" i="8" s="1"/>
  <c r="BK263" i="10"/>
  <c r="J263" i="10" s="1"/>
  <c r="J105" i="10" s="1"/>
  <c r="BK244" i="8"/>
  <c r="J244" i="8" s="1"/>
  <c r="J105" i="8" s="1"/>
  <c r="BK133" i="6"/>
  <c r="BK132" i="6" s="1"/>
  <c r="BK266" i="10"/>
  <c r="J266" i="10" s="1"/>
  <c r="J107" i="10" s="1"/>
  <c r="BK272" i="10"/>
  <c r="J272" i="10" s="1"/>
  <c r="J110" i="10" s="1"/>
  <c r="J131" i="9"/>
  <c r="J100" i="9" s="1"/>
  <c r="J126" i="10"/>
  <c r="BE174" i="10"/>
  <c r="BE227" i="10"/>
  <c r="BE250" i="10"/>
  <c r="BE273" i="10"/>
  <c r="F129" i="10"/>
  <c r="BE179" i="10"/>
  <c r="BE238" i="10"/>
  <c r="BE248" i="10"/>
  <c r="BK158" i="9"/>
  <c r="J158" i="9" s="1"/>
  <c r="J103" i="9" s="1"/>
  <c r="BE150" i="10"/>
  <c r="BE155" i="10"/>
  <c r="BE165" i="10"/>
  <c r="BE167" i="10"/>
  <c r="BE184" i="10"/>
  <c r="BE191" i="10"/>
  <c r="BE192" i="10"/>
  <c r="BE197" i="10"/>
  <c r="BE198" i="10"/>
  <c r="BE233" i="10"/>
  <c r="BE239" i="10"/>
  <c r="BE270" i="10"/>
  <c r="E85" i="10"/>
  <c r="BE208" i="10"/>
  <c r="BE214" i="10"/>
  <c r="BE215" i="10"/>
  <c r="BE220" i="10"/>
  <c r="BE170" i="10"/>
  <c r="BE172" i="10"/>
  <c r="BE189" i="10"/>
  <c r="BE225" i="10"/>
  <c r="BE226" i="10"/>
  <c r="BE260" i="10"/>
  <c r="BE261" i="10"/>
  <c r="BE264" i="10"/>
  <c r="BE160" i="10"/>
  <c r="BE247" i="10"/>
  <c r="BE203" i="10"/>
  <c r="BE244" i="10"/>
  <c r="BE246" i="10"/>
  <c r="BE256" i="10"/>
  <c r="BE257" i="10"/>
  <c r="BE259" i="10"/>
  <c r="BE267" i="10"/>
  <c r="BE271" i="10"/>
  <c r="BE135" i="10"/>
  <c r="BE140" i="10"/>
  <c r="BE145" i="10"/>
  <c r="BE168" i="10"/>
  <c r="BE232" i="10"/>
  <c r="BE245" i="10"/>
  <c r="BE249" i="10"/>
  <c r="BE262" i="10"/>
  <c r="E117" i="9"/>
  <c r="F126" i="9"/>
  <c r="BE138" i="9"/>
  <c r="BE152" i="9"/>
  <c r="BE157" i="9"/>
  <c r="BE161" i="9"/>
  <c r="BE186" i="9"/>
  <c r="BE188" i="9"/>
  <c r="BE202" i="9"/>
  <c r="BE213" i="9"/>
  <c r="BE217" i="9"/>
  <c r="BE224" i="9"/>
  <c r="BE242" i="9"/>
  <c r="BE284" i="9"/>
  <c r="J91" i="9"/>
  <c r="BE164" i="9"/>
  <c r="BE165" i="9"/>
  <c r="BE173" i="9"/>
  <c r="BE180" i="9"/>
  <c r="BE181" i="9"/>
  <c r="BE182" i="9"/>
  <c r="BE206" i="9"/>
  <c r="BE214" i="9"/>
  <c r="BE215" i="9"/>
  <c r="BE227" i="9"/>
  <c r="BE231" i="9"/>
  <c r="BE232" i="9"/>
  <c r="BE233" i="9"/>
  <c r="BE240" i="9"/>
  <c r="BE243" i="9"/>
  <c r="BE248" i="9"/>
  <c r="BE249" i="9"/>
  <c r="BE252" i="9"/>
  <c r="BE254" i="9"/>
  <c r="BE258" i="9"/>
  <c r="BE271" i="9"/>
  <c r="BE274" i="9"/>
  <c r="BE278" i="9"/>
  <c r="BE279" i="9"/>
  <c r="BE280" i="9"/>
  <c r="BE282" i="9"/>
  <c r="BE283" i="9"/>
  <c r="BE285" i="9"/>
  <c r="BE288" i="9"/>
  <c r="BE293" i="9"/>
  <c r="BE295" i="9"/>
  <c r="BE299" i="9"/>
  <c r="BE319" i="9"/>
  <c r="BE327" i="9"/>
  <c r="BE134" i="9"/>
  <c r="BE136" i="9"/>
  <c r="BE140" i="9"/>
  <c r="BE148" i="9"/>
  <c r="BE151" i="9"/>
  <c r="BE160" i="9"/>
  <c r="BE174" i="9"/>
  <c r="BE189" i="9"/>
  <c r="BE190" i="9"/>
  <c r="BE204" i="9"/>
  <c r="BE205" i="9"/>
  <c r="BE223" i="9"/>
  <c r="BE229" i="9"/>
  <c r="BE244" i="9"/>
  <c r="BE253" i="9"/>
  <c r="BE256" i="9"/>
  <c r="BE257" i="9"/>
  <c r="BE269" i="9"/>
  <c r="BE276" i="9"/>
  <c r="BE277" i="9"/>
  <c r="BE281" i="9"/>
  <c r="BE287" i="9"/>
  <c r="BE301" i="9"/>
  <c r="BE303" i="9"/>
  <c r="BE306" i="9"/>
  <c r="BE316" i="9"/>
  <c r="BE329" i="9"/>
  <c r="BE330" i="9"/>
  <c r="BE332" i="9"/>
  <c r="BE335" i="9"/>
  <c r="J136" i="8"/>
  <c r="J102" i="8" s="1"/>
  <c r="BE142" i="9"/>
  <c r="BE155" i="9"/>
  <c r="BE163" i="9"/>
  <c r="BE167" i="9"/>
  <c r="BE176" i="9"/>
  <c r="BE177" i="9"/>
  <c r="BE178" i="9"/>
  <c r="BE183" i="9"/>
  <c r="BE185" i="9"/>
  <c r="BE198" i="9"/>
  <c r="BE199" i="9"/>
  <c r="BE200" i="9"/>
  <c r="BE201" i="9"/>
  <c r="BE207" i="9"/>
  <c r="BE211" i="9"/>
  <c r="BE228" i="9"/>
  <c r="BE236" i="9"/>
  <c r="BE246" i="9"/>
  <c r="BE166" i="9"/>
  <c r="BE172" i="9"/>
  <c r="BE184" i="9"/>
  <c r="BE203" i="9"/>
  <c r="BE222" i="9"/>
  <c r="BE225" i="9"/>
  <c r="BE235" i="9"/>
  <c r="BE245" i="9"/>
  <c r="BE261" i="9"/>
  <c r="BE263" i="9"/>
  <c r="BE266" i="9"/>
  <c r="BE267" i="9"/>
  <c r="BE268" i="9"/>
  <c r="BE272" i="9"/>
  <c r="BE286" i="9"/>
  <c r="BE292" i="9"/>
  <c r="BE297" i="9"/>
  <c r="BE304" i="9"/>
  <c r="BE308" i="9"/>
  <c r="BE320" i="9"/>
  <c r="BE337" i="9"/>
  <c r="BE171" i="9"/>
  <c r="BE196" i="9"/>
  <c r="BE197" i="9"/>
  <c r="BE218" i="9"/>
  <c r="BE220" i="9"/>
  <c r="BE221" i="9"/>
  <c r="BE241" i="9"/>
  <c r="BE250" i="9"/>
  <c r="BE255" i="9"/>
  <c r="BE265" i="9"/>
  <c r="BE275" i="9"/>
  <c r="BE290" i="9"/>
  <c r="BE296" i="9"/>
  <c r="BE302" i="9"/>
  <c r="BE312" i="9"/>
  <c r="BE322" i="9"/>
  <c r="BE324" i="9"/>
  <c r="BE325" i="9"/>
  <c r="BE328" i="9"/>
  <c r="BE333" i="9"/>
  <c r="BE132" i="9"/>
  <c r="BE145" i="9"/>
  <c r="BE168" i="9"/>
  <c r="BE170" i="9"/>
  <c r="BE187" i="9"/>
  <c r="BE209" i="9"/>
  <c r="BE210" i="9"/>
  <c r="BE212" i="9"/>
  <c r="BE219" i="9"/>
  <c r="BE238" i="9"/>
  <c r="BE247" i="9"/>
  <c r="BE251" i="9"/>
  <c r="BE259" i="9"/>
  <c r="BE262" i="9"/>
  <c r="BE264" i="9"/>
  <c r="BE273" i="9"/>
  <c r="BE294" i="9"/>
  <c r="BE298" i="9"/>
  <c r="BE310" i="9"/>
  <c r="BE314" i="9"/>
  <c r="BE317" i="9"/>
  <c r="BE318" i="9"/>
  <c r="BE323" i="9"/>
  <c r="BE149" i="9"/>
  <c r="BE153" i="9"/>
  <c r="BE162" i="9"/>
  <c r="BE169" i="9"/>
  <c r="BE175" i="9"/>
  <c r="BE179" i="9"/>
  <c r="BE191" i="9"/>
  <c r="BE192" i="9"/>
  <c r="BE193" i="9"/>
  <c r="BE194" i="9"/>
  <c r="BE195" i="9"/>
  <c r="BE208" i="9"/>
  <c r="BE216" i="9"/>
  <c r="BE226" i="9"/>
  <c r="BE230" i="9"/>
  <c r="BE234" i="9"/>
  <c r="BE237" i="9"/>
  <c r="BE239" i="9"/>
  <c r="BE260" i="9"/>
  <c r="BE270" i="9"/>
  <c r="BE289" i="9"/>
  <c r="BE291" i="9"/>
  <c r="BE307" i="9"/>
  <c r="BE321" i="9"/>
  <c r="BE326" i="9"/>
  <c r="BE334" i="9"/>
  <c r="BE338" i="9"/>
  <c r="BK133" i="7"/>
  <c r="BK132" i="7" s="1"/>
  <c r="J132" i="7" s="1"/>
  <c r="J34" i="7" s="1"/>
  <c r="BE137" i="8"/>
  <c r="BE181" i="8"/>
  <c r="BE204" i="8"/>
  <c r="BE231" i="8"/>
  <c r="BE236" i="8"/>
  <c r="F96" i="8"/>
  <c r="J128" i="8"/>
  <c r="BE163" i="8"/>
  <c r="BE169" i="8"/>
  <c r="BE175" i="8"/>
  <c r="BE176" i="8"/>
  <c r="BE245" i="8"/>
  <c r="BE307" i="8"/>
  <c r="BE340" i="8"/>
  <c r="E85" i="8"/>
  <c r="BE329" i="8"/>
  <c r="BE348" i="8"/>
  <c r="BE178" i="8"/>
  <c r="BE239" i="8"/>
  <c r="BE351" i="8"/>
  <c r="BE152" i="8"/>
  <c r="BE225" i="8"/>
  <c r="BE308" i="8"/>
  <c r="BE310" i="8"/>
  <c r="BE324" i="8"/>
  <c r="BE330" i="8"/>
  <c r="BE346" i="8"/>
  <c r="BE352" i="8"/>
  <c r="BE147" i="8"/>
  <c r="BE213" i="8"/>
  <c r="BE215" i="8"/>
  <c r="BE252" i="8"/>
  <c r="BE260" i="8"/>
  <c r="BE278" i="8"/>
  <c r="BE289" i="8"/>
  <c r="BE312" i="8"/>
  <c r="BE317" i="8"/>
  <c r="BE318" i="8"/>
  <c r="BE323" i="8"/>
  <c r="BE335" i="8"/>
  <c r="BE353" i="8"/>
  <c r="BE179" i="8"/>
  <c r="BE210" i="8"/>
  <c r="BE211" i="8"/>
  <c r="BE266" i="8"/>
  <c r="BE350" i="8"/>
  <c r="BE142" i="8"/>
  <c r="BE157" i="8"/>
  <c r="BE183" i="8"/>
  <c r="BE189" i="8"/>
  <c r="BE191" i="8"/>
  <c r="BE202" i="8"/>
  <c r="BE206" i="8"/>
  <c r="BE208" i="8"/>
  <c r="BE217" i="8"/>
  <c r="BE223" i="8"/>
  <c r="BE272" i="8"/>
  <c r="BE300" i="8"/>
  <c r="BE306" i="8"/>
  <c r="BE309" i="8"/>
  <c r="BE355" i="8"/>
  <c r="J133" i="6"/>
  <c r="J102" i="6" s="1"/>
  <c r="J93" i="7"/>
  <c r="BE202" i="7"/>
  <c r="BE211" i="7"/>
  <c r="BE258" i="7"/>
  <c r="BE265" i="7"/>
  <c r="BE266" i="7"/>
  <c r="BE267" i="7"/>
  <c r="BE268" i="7"/>
  <c r="BE291" i="7"/>
  <c r="BE402" i="7"/>
  <c r="F96" i="7"/>
  <c r="BE153" i="7"/>
  <c r="BE213" i="7"/>
  <c r="BE276" i="7"/>
  <c r="BE289" i="7"/>
  <c r="BE307" i="7"/>
  <c r="BE347" i="7"/>
  <c r="BE351" i="7"/>
  <c r="BE365" i="7"/>
  <c r="BE366" i="7"/>
  <c r="BE368" i="7"/>
  <c r="BE375" i="7"/>
  <c r="BE381" i="7"/>
  <c r="BE397" i="7"/>
  <c r="BE161" i="7"/>
  <c r="BE206" i="7"/>
  <c r="BE235" i="7"/>
  <c r="BE236" i="7"/>
  <c r="BE315" i="7"/>
  <c r="BE333" i="7"/>
  <c r="BE352" i="7"/>
  <c r="BE391" i="7"/>
  <c r="BE399" i="7"/>
  <c r="BE401" i="7"/>
  <c r="BE403" i="7"/>
  <c r="BE146" i="7"/>
  <c r="BE151" i="7"/>
  <c r="BE167" i="7"/>
  <c r="BE208" i="7"/>
  <c r="BE273" i="7"/>
  <c r="BE274" i="7"/>
  <c r="BE290" i="7"/>
  <c r="BE332" i="7"/>
  <c r="BE334" i="7"/>
  <c r="BE348" i="7"/>
  <c r="BE412" i="7"/>
  <c r="BE164" i="7"/>
  <c r="BE172" i="7"/>
  <c r="BE177" i="7"/>
  <c r="BE191" i="7"/>
  <c r="BE224" i="7"/>
  <c r="BE247" i="7"/>
  <c r="BE264" i="7"/>
  <c r="BE272" i="7"/>
  <c r="BE285" i="7"/>
  <c r="BE331" i="7"/>
  <c r="BE335" i="7"/>
  <c r="BE354" i="7"/>
  <c r="BE355" i="7"/>
  <c r="BE360" i="7"/>
  <c r="BE392" i="7"/>
  <c r="BE404" i="7"/>
  <c r="BE136" i="7"/>
  <c r="BE154" i="7"/>
  <c r="BE159" i="7"/>
  <c r="BE162" i="7"/>
  <c r="BE178" i="7"/>
  <c r="BE183" i="7"/>
  <c r="BE217" i="7"/>
  <c r="BE253" i="7"/>
  <c r="BE330" i="7"/>
  <c r="BE337" i="7"/>
  <c r="BE386" i="7"/>
  <c r="BE387" i="7"/>
  <c r="BE389" i="7"/>
  <c r="BE135" i="7"/>
  <c r="BE138" i="7"/>
  <c r="BE201" i="7"/>
  <c r="BE238" i="7"/>
  <c r="BE239" i="7"/>
  <c r="BE241" i="7"/>
  <c r="BE249" i="7"/>
  <c r="BE260" i="7"/>
  <c r="BE300" i="7"/>
  <c r="BE374" i="7"/>
  <c r="BE414" i="7"/>
  <c r="E85" i="7"/>
  <c r="BE144" i="7"/>
  <c r="BE186" i="7"/>
  <c r="BE218" i="7"/>
  <c r="BE317" i="7"/>
  <c r="BE319" i="7"/>
  <c r="BE338" i="7"/>
  <c r="BE350" i="7"/>
  <c r="BE383" i="7"/>
  <c r="BE384" i="7"/>
  <c r="BE407" i="7"/>
  <c r="BE408" i="7"/>
  <c r="BE410" i="7"/>
  <c r="BE411" i="7"/>
  <c r="BE416" i="7"/>
  <c r="BE179" i="6"/>
  <c r="BE184" i="6"/>
  <c r="E85" i="6"/>
  <c r="BE158" i="6"/>
  <c r="BE165" i="6"/>
  <c r="BE169" i="6"/>
  <c r="BK126" i="5"/>
  <c r="J126" i="5"/>
  <c r="J99" i="5" s="1"/>
  <c r="BE134" i="6"/>
  <c r="BE163" i="6"/>
  <c r="BE166" i="6"/>
  <c r="BE173" i="6"/>
  <c r="BE175" i="6"/>
  <c r="BE177" i="6"/>
  <c r="BE180" i="6"/>
  <c r="F128" i="6"/>
  <c r="BE174" i="6"/>
  <c r="BE182" i="6"/>
  <c r="BE159" i="6"/>
  <c r="J93" i="6"/>
  <c r="BE157" i="6"/>
  <c r="BE160" i="6"/>
  <c r="BE161" i="6"/>
  <c r="BE162" i="6"/>
  <c r="BE168" i="6"/>
  <c r="BE171" i="6"/>
  <c r="BE178" i="6"/>
  <c r="BE181" i="6"/>
  <c r="BE167" i="6"/>
  <c r="BE170" i="6"/>
  <c r="BE155" i="5"/>
  <c r="J131" i="4"/>
  <c r="J99" i="4" s="1"/>
  <c r="J119" i="5"/>
  <c r="BE135" i="5"/>
  <c r="BE188" i="5"/>
  <c r="BE190" i="5"/>
  <c r="E85" i="5"/>
  <c r="BE186" i="5"/>
  <c r="BE191" i="5"/>
  <c r="BE197" i="5"/>
  <c r="BE153" i="5"/>
  <c r="BE165" i="5"/>
  <c r="BE174" i="5"/>
  <c r="BE193" i="5"/>
  <c r="F94" i="5"/>
  <c r="BE144" i="5"/>
  <c r="BE142" i="5"/>
  <c r="BE143" i="5"/>
  <c r="BE146" i="5"/>
  <c r="BE162" i="5"/>
  <c r="BE175" i="5"/>
  <c r="BE176" i="5"/>
  <c r="BE177" i="5"/>
  <c r="BE128" i="5"/>
  <c r="BE173" i="5"/>
  <c r="BE184" i="5"/>
  <c r="BE187" i="5"/>
  <c r="BE189" i="5"/>
  <c r="BE192" i="5"/>
  <c r="BE194" i="5"/>
  <c r="BE195" i="5"/>
  <c r="BE143" i="4"/>
  <c r="BE144" i="4"/>
  <c r="BE145" i="4"/>
  <c r="BE161" i="4"/>
  <c r="BE165" i="4"/>
  <c r="BE167" i="4"/>
  <c r="BE168" i="4"/>
  <c r="BE170" i="4"/>
  <c r="E85" i="4"/>
  <c r="BE142" i="4"/>
  <c r="BE147" i="4"/>
  <c r="BE163" i="4"/>
  <c r="BE179" i="4"/>
  <c r="BE186" i="4"/>
  <c r="BE210" i="4"/>
  <c r="BK127" i="3"/>
  <c r="BK126" i="3"/>
  <c r="J126" i="3" s="1"/>
  <c r="J32" i="3" s="1"/>
  <c r="J124" i="4"/>
  <c r="BE132" i="4"/>
  <c r="BE185" i="4"/>
  <c r="BE189" i="4"/>
  <c r="BE133" i="4"/>
  <c r="BE134" i="4"/>
  <c r="BE154" i="4"/>
  <c r="BE166" i="4"/>
  <c r="BE178" i="4"/>
  <c r="BE181" i="4"/>
  <c r="BE183" i="4"/>
  <c r="BE200" i="4"/>
  <c r="BE202" i="4"/>
  <c r="BE203" i="4"/>
  <c r="BE204" i="4"/>
  <c r="BE207" i="4"/>
  <c r="F94" i="4"/>
  <c r="BE136" i="4"/>
  <c r="BE151" i="4"/>
  <c r="BE153" i="4"/>
  <c r="BE156" i="4"/>
  <c r="BE159" i="4"/>
  <c r="BE164" i="4"/>
  <c r="BE174" i="4"/>
  <c r="BE184" i="4"/>
  <c r="BE188" i="4"/>
  <c r="BE194" i="4"/>
  <c r="BE196" i="4"/>
  <c r="BE206" i="4"/>
  <c r="BE216" i="4"/>
  <c r="BE146" i="4"/>
  <c r="BE157" i="4"/>
  <c r="BE169" i="4"/>
  <c r="BE197" i="4"/>
  <c r="BE199" i="4"/>
  <c r="BE201" i="4"/>
  <c r="BE213" i="4"/>
  <c r="BE137" i="4"/>
  <c r="BE155" i="4"/>
  <c r="BE180" i="4"/>
  <c r="BE182" i="4"/>
  <c r="BE190" i="4"/>
  <c r="BE191" i="4"/>
  <c r="BE212" i="4"/>
  <c r="BE135" i="4"/>
  <c r="BE138" i="4"/>
  <c r="BE140" i="4"/>
  <c r="BE141" i="4"/>
  <c r="BE148" i="4"/>
  <c r="BE149" i="4"/>
  <c r="BE150" i="4"/>
  <c r="BE158" i="4"/>
  <c r="BE160" i="4"/>
  <c r="BE162" i="4"/>
  <c r="BE171" i="4"/>
  <c r="BE173" i="4"/>
  <c r="BE175" i="4"/>
  <c r="BE176" i="4"/>
  <c r="BE192" i="4"/>
  <c r="BE193" i="4"/>
  <c r="BE205" i="4"/>
  <c r="BE208" i="4"/>
  <c r="BE214" i="4"/>
  <c r="BE215" i="4"/>
  <c r="J123" i="2"/>
  <c r="J99" i="2"/>
  <c r="E85" i="3"/>
  <c r="F94" i="3"/>
  <c r="BE134" i="3"/>
  <c r="BE139" i="3"/>
  <c r="BE164" i="3"/>
  <c r="BE165" i="3"/>
  <c r="BE163" i="3"/>
  <c r="BE173" i="3"/>
  <c r="BE204" i="3"/>
  <c r="BE129" i="3"/>
  <c r="BE157" i="3"/>
  <c r="BE158" i="3"/>
  <c r="BE167" i="3"/>
  <c r="BE172" i="3"/>
  <c r="J120" i="3"/>
  <c r="BE184" i="3"/>
  <c r="BE198" i="3"/>
  <c r="BE200" i="3"/>
  <c r="BE155" i="3"/>
  <c r="BE162" i="3"/>
  <c r="BE196" i="3"/>
  <c r="BE201" i="3"/>
  <c r="BE140" i="3"/>
  <c r="BE147" i="3"/>
  <c r="BE148" i="3"/>
  <c r="BE150" i="3"/>
  <c r="BE174" i="3"/>
  <c r="BE179" i="3"/>
  <c r="BE203" i="3"/>
  <c r="BE161" i="3"/>
  <c r="BE190" i="3"/>
  <c r="BE193" i="3"/>
  <c r="BE206" i="3"/>
  <c r="F119" i="2"/>
  <c r="BE189" i="2"/>
  <c r="BE143" i="2"/>
  <c r="BE133" i="2"/>
  <c r="BE149" i="2"/>
  <c r="BE169" i="2"/>
  <c r="BE176" i="2"/>
  <c r="BE181" i="2"/>
  <c r="BE198" i="2"/>
  <c r="BE204" i="2"/>
  <c r="J91" i="2"/>
  <c r="BE163" i="2"/>
  <c r="BE188" i="2"/>
  <c r="BE193" i="2"/>
  <c r="E110" i="2"/>
  <c r="BE137" i="2"/>
  <c r="BE146" i="2"/>
  <c r="BE161" i="2"/>
  <c r="BE124" i="2"/>
  <c r="BE129" i="2"/>
  <c r="BE152" i="2"/>
  <c r="F37" i="2"/>
  <c r="BB96" i="1"/>
  <c r="F38" i="3"/>
  <c r="BC97" i="1" s="1"/>
  <c r="J36" i="5"/>
  <c r="AW99" i="1" s="1"/>
  <c r="F39" i="6"/>
  <c r="BB101" i="1" s="1"/>
  <c r="BB100" i="1" s="1"/>
  <c r="AX100" i="1" s="1"/>
  <c r="J38" i="7"/>
  <c r="AW103" i="1" s="1"/>
  <c r="F39" i="10"/>
  <c r="BD106" i="1" s="1"/>
  <c r="F36" i="10"/>
  <c r="BA106" i="1" s="1"/>
  <c r="F39" i="3"/>
  <c r="BD97" i="1"/>
  <c r="F38" i="4"/>
  <c r="BC98" i="1" s="1"/>
  <c r="F38" i="6"/>
  <c r="BA101" i="1" s="1"/>
  <c r="BA100" i="1" s="1"/>
  <c r="AW100" i="1" s="1"/>
  <c r="F40" i="8"/>
  <c r="BC104" i="1"/>
  <c r="F36" i="9"/>
  <c r="BA105" i="1" s="1"/>
  <c r="F39" i="2"/>
  <c r="BD96" i="1" s="1"/>
  <c r="F39" i="4"/>
  <c r="BD98" i="1"/>
  <c r="F40" i="6"/>
  <c r="BC101" i="1" s="1"/>
  <c r="BC100" i="1" s="1"/>
  <c r="AY100" i="1" s="1"/>
  <c r="F41" i="7"/>
  <c r="BD103" i="1" s="1"/>
  <c r="F38" i="10"/>
  <c r="BC106" i="1"/>
  <c r="J36" i="10"/>
  <c r="AW106" i="1" s="1"/>
  <c r="F36" i="3"/>
  <c r="BA97" i="1" s="1"/>
  <c r="J36" i="3"/>
  <c r="AW97" i="1" s="1"/>
  <c r="F36" i="5"/>
  <c r="BA99" i="1"/>
  <c r="F38" i="5"/>
  <c r="BC99" i="1" s="1"/>
  <c r="F39" i="7"/>
  <c r="BB103" i="1" s="1"/>
  <c r="F39" i="9"/>
  <c r="BD105" i="1" s="1"/>
  <c r="F36" i="2"/>
  <c r="BA96" i="1"/>
  <c r="F37" i="4"/>
  <c r="BB98" i="1" s="1"/>
  <c r="J38" i="6"/>
  <c r="AW101" i="1" s="1"/>
  <c r="F39" i="8"/>
  <c r="BB104" i="1" s="1"/>
  <c r="J38" i="8"/>
  <c r="AW104" i="1"/>
  <c r="J36" i="9"/>
  <c r="AW105" i="1" s="1"/>
  <c r="J36" i="2"/>
  <c r="AW96" i="1" s="1"/>
  <c r="J36" i="4"/>
  <c r="AW98" i="1" s="1"/>
  <c r="F38" i="7"/>
  <c r="BA103" i="1"/>
  <c r="F38" i="9"/>
  <c r="BC105" i="1" s="1"/>
  <c r="F38" i="2"/>
  <c r="BC96" i="1" s="1"/>
  <c r="F36" i="4"/>
  <c r="BA98" i="1" s="1"/>
  <c r="F41" i="6"/>
  <c r="BD101" i="1"/>
  <c r="BD100" i="1"/>
  <c r="F38" i="8"/>
  <c r="BA104" i="1"/>
  <c r="F41" i="8"/>
  <c r="BD104" i="1"/>
  <c r="F37" i="10"/>
  <c r="BB106" i="1"/>
  <c r="AS95" i="1"/>
  <c r="AS94" i="1"/>
  <c r="F37" i="3"/>
  <c r="BB97" i="1"/>
  <c r="F37" i="5"/>
  <c r="BB99" i="1" s="1"/>
  <c r="F39" i="5"/>
  <c r="BD99" i="1"/>
  <c r="F40" i="7"/>
  <c r="BC103" i="1" s="1"/>
  <c r="F37" i="9"/>
  <c r="BB105" i="1" s="1"/>
  <c r="J132" i="6" l="1"/>
  <c r="J101" i="6" s="1"/>
  <c r="BK131" i="6"/>
  <c r="J131" i="6" s="1"/>
  <c r="R133" i="10"/>
  <c r="R132" i="10"/>
  <c r="R127" i="3"/>
  <c r="R126" i="3"/>
  <c r="P122" i="2"/>
  <c r="AU96" i="1"/>
  <c r="R133" i="7"/>
  <c r="R132" i="7"/>
  <c r="BK130" i="4"/>
  <c r="J130" i="4" s="1"/>
  <c r="J98" i="4" s="1"/>
  <c r="T133" i="10"/>
  <c r="T132" i="10" s="1"/>
  <c r="BK130" i="9"/>
  <c r="J130" i="9" s="1"/>
  <c r="J99" i="9" s="1"/>
  <c r="T133" i="7"/>
  <c r="T132" i="7" s="1"/>
  <c r="R158" i="9"/>
  <c r="R129" i="9"/>
  <c r="R132" i="6"/>
  <c r="R131" i="6"/>
  <c r="R130" i="9"/>
  <c r="R122" i="2"/>
  <c r="T127" i="3"/>
  <c r="T126" i="3" s="1"/>
  <c r="R126" i="5"/>
  <c r="R125" i="5"/>
  <c r="P133" i="7"/>
  <c r="P132" i="7"/>
  <c r="AU103" i="1" s="1"/>
  <c r="AU102" i="1" s="1"/>
  <c r="P132" i="6"/>
  <c r="P131" i="6" s="1"/>
  <c r="AU101" i="1" s="1"/>
  <c r="AU100" i="1" s="1"/>
  <c r="T130" i="4"/>
  <c r="P127" i="3"/>
  <c r="P126" i="3" s="1"/>
  <c r="AU97" i="1" s="1"/>
  <c r="R130" i="4"/>
  <c r="P130" i="9"/>
  <c r="P129" i="9" s="1"/>
  <c r="AU105" i="1" s="1"/>
  <c r="P130" i="4"/>
  <c r="AU98" i="1" s="1"/>
  <c r="R135" i="8"/>
  <c r="R134" i="8" s="1"/>
  <c r="BK135" i="8"/>
  <c r="J135" i="8"/>
  <c r="J101" i="8" s="1"/>
  <c r="P133" i="10"/>
  <c r="P132" i="10"/>
  <c r="AU106" i="1" s="1"/>
  <c r="P126" i="5"/>
  <c r="P125" i="5" s="1"/>
  <c r="AU99" i="1" s="1"/>
  <c r="T135" i="8"/>
  <c r="T134" i="8" s="1"/>
  <c r="BK122" i="2"/>
  <c r="J122" i="2"/>
  <c r="J98" i="2" s="1"/>
  <c r="BK265" i="10"/>
  <c r="J265" i="10" s="1"/>
  <c r="J106" i="10" s="1"/>
  <c r="BK268" i="10"/>
  <c r="J268" i="10" s="1"/>
  <c r="J108" i="10" s="1"/>
  <c r="BK133" i="10"/>
  <c r="J133" i="10" s="1"/>
  <c r="J99" i="10" s="1"/>
  <c r="BK129" i="9"/>
  <c r="J129" i="9" s="1"/>
  <c r="J32" i="9" s="1"/>
  <c r="AG105" i="1" s="1"/>
  <c r="AG103" i="1"/>
  <c r="J133" i="7"/>
  <c r="J101" i="7" s="1"/>
  <c r="J100" i="7"/>
  <c r="BK125" i="5"/>
  <c r="J125" i="5" s="1"/>
  <c r="J32" i="5" s="1"/>
  <c r="AG99" i="1" s="1"/>
  <c r="AG97" i="1"/>
  <c r="J98" i="3"/>
  <c r="J127" i="3"/>
  <c r="J99" i="3" s="1"/>
  <c r="J35" i="3"/>
  <c r="AV97" i="1" s="1"/>
  <c r="AT97" i="1" s="1"/>
  <c r="AN97" i="1" s="1"/>
  <c r="J37" i="7"/>
  <c r="AV103" i="1" s="1"/>
  <c r="AT103" i="1" s="1"/>
  <c r="AN103" i="1" s="1"/>
  <c r="J35" i="2"/>
  <c r="AV96" i="1"/>
  <c r="AT96" i="1"/>
  <c r="F37" i="6"/>
  <c r="AZ101" i="1" s="1"/>
  <c r="AZ100" i="1" s="1"/>
  <c r="AV100" i="1" s="1"/>
  <c r="AT100" i="1" s="1"/>
  <c r="J35" i="9"/>
  <c r="AV105" i="1"/>
  <c r="AT105" i="1"/>
  <c r="J35" i="4"/>
  <c r="AV98" i="1" s="1"/>
  <c r="AT98" i="1" s="1"/>
  <c r="BB102" i="1"/>
  <c r="AX102" i="1" s="1"/>
  <c r="J35" i="10"/>
  <c r="AV106" i="1" s="1"/>
  <c r="AT106" i="1" s="1"/>
  <c r="J35" i="5"/>
  <c r="AV99" i="1" s="1"/>
  <c r="AT99" i="1" s="1"/>
  <c r="J37" i="6"/>
  <c r="AV101" i="1" s="1"/>
  <c r="AT101" i="1" s="1"/>
  <c r="F35" i="10"/>
  <c r="AZ106" i="1"/>
  <c r="F35" i="2"/>
  <c r="AZ96" i="1" s="1"/>
  <c r="BA102" i="1"/>
  <c r="AW102" i="1" s="1"/>
  <c r="F37" i="8"/>
  <c r="AZ104" i="1" s="1"/>
  <c r="F35" i="5"/>
  <c r="AZ99" i="1" s="1"/>
  <c r="BD102" i="1"/>
  <c r="J37" i="8"/>
  <c r="AV104" i="1" s="1"/>
  <c r="AT104" i="1" s="1"/>
  <c r="F35" i="3"/>
  <c r="AZ97" i="1" s="1"/>
  <c r="F37" i="7"/>
  <c r="AZ103" i="1" s="1"/>
  <c r="F35" i="4"/>
  <c r="AZ98" i="1" s="1"/>
  <c r="BC102" i="1"/>
  <c r="AY102" i="1"/>
  <c r="F35" i="9"/>
  <c r="AZ105" i="1" s="1"/>
  <c r="J100" i="6" l="1"/>
  <c r="J34" i="6"/>
  <c r="AG101" i="1" s="1"/>
  <c r="BK134" i="8"/>
  <c r="J134" i="8"/>
  <c r="J100" i="8"/>
  <c r="BK132" i="10"/>
  <c r="J132" i="10" s="1"/>
  <c r="J32" i="10" s="1"/>
  <c r="AG106" i="1" s="1"/>
  <c r="AN105" i="1"/>
  <c r="J98" i="9"/>
  <c r="J41" i="9"/>
  <c r="J43" i="7"/>
  <c r="AN99" i="1"/>
  <c r="J98" i="5"/>
  <c r="J43" i="6"/>
  <c r="J41" i="5"/>
  <c r="J41" i="3"/>
  <c r="AU95" i="1"/>
  <c r="AU94" i="1" s="1"/>
  <c r="BB95" i="1"/>
  <c r="AX95" i="1"/>
  <c r="J32" i="4"/>
  <c r="AG98" i="1" s="1"/>
  <c r="AZ102" i="1"/>
  <c r="AV102" i="1" s="1"/>
  <c r="AT102" i="1" s="1"/>
  <c r="J32" i="2"/>
  <c r="AG96" i="1"/>
  <c r="BA95" i="1"/>
  <c r="AW95" i="1" s="1"/>
  <c r="BC95" i="1"/>
  <c r="AY95" i="1"/>
  <c r="BD95" i="1"/>
  <c r="BD94" i="1"/>
  <c r="W33" i="1"/>
  <c r="AN101" i="1" l="1"/>
  <c r="AG100" i="1"/>
  <c r="AN100" i="1" s="1"/>
  <c r="J41" i="2"/>
  <c r="J41" i="10"/>
  <c r="J41" i="4"/>
  <c r="J98" i="10"/>
  <c r="AN96" i="1"/>
  <c r="AN98" i="1"/>
  <c r="AN106" i="1"/>
  <c r="J34" i="8"/>
  <c r="AG104" i="1"/>
  <c r="AG102" i="1"/>
  <c r="BC94" i="1"/>
  <c r="W32" i="1" s="1"/>
  <c r="AZ95" i="1"/>
  <c r="AV95" i="1" s="1"/>
  <c r="AT95" i="1" s="1"/>
  <c r="BB94" i="1"/>
  <c r="AX94" i="1"/>
  <c r="BA94" i="1"/>
  <c r="AW94" i="1"/>
  <c r="AK30" i="1"/>
  <c r="J43" i="8" l="1"/>
  <c r="AN104" i="1"/>
  <c r="AN102" i="1"/>
  <c r="AG95" i="1"/>
  <c r="AG94" i="1" s="1"/>
  <c r="AK26" i="1" s="1"/>
  <c r="AN95" i="1"/>
  <c r="W31" i="1"/>
  <c r="AZ94" i="1"/>
  <c r="W29" i="1" s="1"/>
  <c r="AY94" i="1"/>
  <c r="W30" i="1"/>
  <c r="AV94" i="1" l="1"/>
  <c r="AK29" i="1" s="1"/>
  <c r="AK35" i="1" s="1"/>
  <c r="AT94" i="1" l="1"/>
  <c r="AN94" i="1" s="1"/>
</calcChain>
</file>

<file path=xl/sharedStrings.xml><?xml version="1.0" encoding="utf-8"?>
<sst xmlns="http://schemas.openxmlformats.org/spreadsheetml/2006/main" count="15445" uniqueCount="2335">
  <si>
    <t>Export Komplet</t>
  </si>
  <si>
    <t/>
  </si>
  <si>
    <t>2.0</t>
  </si>
  <si>
    <t>ZAMOK</t>
  </si>
  <si>
    <t>False</t>
  </si>
  <si>
    <t>{b7d4c0c4-7a03-4d63-94fe-3e46db0a2d8c}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</si>
  <si>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</si>
  <si>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</si>
  <si>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</si>
  <si>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</si>
  <si>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</si>
  <si>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</si>
  <si>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</si>
  <si>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</si>
  <si>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51075-2021/II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</si>
  <si>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</si>
  <si>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</si>
  <si>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PJD na ul. Opavská</t>
  </si>
  <si>
    <t>KSO:</t>
  </si>
  <si>
    <t>CC-CZ:</t>
  </si>
  <si>
    <t>Místo:</t>
  </si>
  <si>
    <t>Ostrava</t>
  </si>
  <si>
    <t>Datum:</t>
  </si>
  <si>
    <t>21. 2. 2020</t>
  </si>
  <si>
    <t>Zadavatel:</t>
  </si>
  <si>
    <t>IČ:</t>
  </si>
  <si>
    <t>DPO, a.s.</t>
  </si>
  <si>
    <t>DIČ:</t>
  </si>
  <si>
    <t>Uchazeč:</t>
  </si>
  <si>
    <t>Vyplň údaj</t>
  </si>
  <si>
    <t>Projektant:</t>
  </si>
  <si>
    <t>Projekt 2010, s.r.o.</t>
  </si>
  <si>
    <t>True</t>
  </si>
  <si>
    <t>Zpracovatel:</t>
  </si>
  <si>
    <t>Jakub Nevyjel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</si>
  <si>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</si>
  <si>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</si>
  <si>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</si>
  <si>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</si>
  <si>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</si>
  <si>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</si>
  <si>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</si>
  <si>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</si>
  <si>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</si>
  <si>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</si>
  <si>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</si>
  <si>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</si>
  <si>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</si>
  <si>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</si>
  <si>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</si>
  <si>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</si>
  <si>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</si>
  <si>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</si>
  <si>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</si>
  <si>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</si>
  <si>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</si>
  <si>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</si>
  <si>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</si>
  <si>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</si>
  <si>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</si>
  <si>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</si>
  <si>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</si>
  <si>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</si>
  <si>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</si>
  <si>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</si>
  <si>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</si>
  <si>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</si>
  <si>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</si>
  <si>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</si>
  <si>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</si>
  <si>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</si>
  <si>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</si>
  <si>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</si>
  <si>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</si>
  <si>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</si>
  <si>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</si>
  <si>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</si>
  <si>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</si>
  <si>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</si>
  <si>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</si>
  <si>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B</t>
  </si>
  <si>
    <t>Etapa 2</t>
  </si>
  <si>
    <t>STA</t>
  </si>
  <si>
    <t>1</t>
  </si>
  <si>
    <t>{c100d52e-d4dd-4893-813c-cb69837a7fb9}</t>
  </si>
  <si>
    <t>2</t>
  </si>
  <si>
    <t>/</t>
  </si>
  <si>
    <t>Ostatní a vedlejší náklady</t>
  </si>
  <si>
    <t>Soupis</t>
  </si>
  <si>
    <t>{fe862825-f90d-4b98-962e-050cac772529}</t>
  </si>
  <si>
    <t>1b</t>
  </si>
  <si>
    <t>SO 101 - Úpravy pozemních komunikací</t>
  </si>
  <si>
    <t>{e948a866-a1ca-4e61-b8fd-01828d84cabd}</t>
  </si>
  <si>
    <t>2b</t>
  </si>
  <si>
    <t>SO 301 - Zavlažovací systém</t>
  </si>
  <si>
    <t>{3c6534dc-e6c2-449f-a935-eeba11392cbc}</t>
  </si>
  <si>
    <t>3b</t>
  </si>
  <si>
    <t>SO 302 - Přípojky vodovodu</t>
  </si>
  <si>
    <t>{32c2cb4b-14c6-4c97-9a4d-81f6487e2020}</t>
  </si>
  <si>
    <t>4b</t>
  </si>
  <si>
    <t>SO 402 - Přípojka NN zavlažovacího systému</t>
  </si>
  <si>
    <t>{5cc08234-24cc-43a8-a5c2-cdb363653725}</t>
  </si>
  <si>
    <t>4.1b</t>
  </si>
  <si>
    <t>Lokalita A</t>
  </si>
  <si>
    <t>3</t>
  </si>
  <si>
    <t>{8638b252-bf69-4c67-89e5-9cfc7f86e38d}</t>
  </si>
  <si>
    <t>5b</t>
  </si>
  <si>
    <t>SO 651 - Tramvajová trať</t>
  </si>
  <si>
    <t>{9517799c-5ca9-4c0d-84e9-6ab67776ec45}</t>
  </si>
  <si>
    <t>5b.1</t>
  </si>
  <si>
    <t>Tramvajový svršek</t>
  </si>
  <si>
    <t>{b0c8676b-1d52-4f24-9517-960e7f123004}</t>
  </si>
  <si>
    <t>5b.2</t>
  </si>
  <si>
    <t>Tramvajový spodek</t>
  </si>
  <si>
    <t>{d688c85a-7875-4054-834b-40c18adc1744}</t>
  </si>
  <si>
    <t>6b</t>
  </si>
  <si>
    <t>SO 652 - Úpravy trakčního vedení</t>
  </si>
  <si>
    <t>{f062b2e1-710a-4c1e-9ffa-9bfe8f4642d6}</t>
  </si>
  <si>
    <t>7b</t>
  </si>
  <si>
    <t>SO 653 - Úprava tramvajových nástupišť</t>
  </si>
  <si>
    <t>{85867fca-70c6-497f-bb8e-4086bb1ce04c}</t>
  </si>
  <si>
    <t>KRYCÍ LIST SOUPISU PRACÍ</t>
  </si>
  <si>
    <t>Objekt:</t>
  </si>
  <si>
    <t>B - Etapa 2</t>
  </si>
  <si>
    <t>Soupis:</t>
  </si>
  <si>
    <t>0 -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</si>
  <si>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</si>
  <si>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</si>
  <si>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</si>
  <si>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</si>
  <si>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</si>
  <si>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</si>
  <si>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</si>
  <si>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</si>
  <si>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</si>
  <si>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</si>
  <si>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</si>
  <si>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</si>
  <si>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</si>
  <si>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</si>
  <si>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</si>
  <si>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</si>
  <si>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</si>
  <si>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</si>
  <si>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</si>
  <si>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</si>
  <si>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</si>
  <si>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</si>
  <si>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</si>
  <si>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</si>
  <si>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K</t>
  </si>
  <si>
    <t>R001</t>
  </si>
  <si>
    <t>Náklady na vytýčení všech inženýrských sítí na staveništi u jednotlivých správců a majitelů, před zahájením stavebních prací</t>
  </si>
  <si>
    <t>kpl</t>
  </si>
  <si>
    <t>512</t>
  </si>
  <si>
    <t>201671703</t>
  </si>
  <si>
    <t>VV</t>
  </si>
  <si>
    <t>"POPIS:</t>
  </si>
  <si>
    <t>"Zhotovitel zajistí aktualizaci vyjádření majitelů všech stávajících inženýrských sítí a následně zajistí vytýčení všech stávajících inženýrských sítí</t>
  </si>
  <si>
    <t>"na staveništi navrhované kanaliazce u jednostlivých správců a majitelů</t>
  </si>
  <si>
    <t>R005</t>
  </si>
  <si>
    <t>Informační tabule (vyhotovení umístění po dobu stavby, demontáž)</t>
  </si>
  <si>
    <t>-1768409138</t>
  </si>
  <si>
    <t>"Zřízení, instalace a ukotvení informační tabule s informacemi o konkrétní stavbě vč. následné likvidace"</t>
  </si>
  <si>
    <t>R011</t>
  </si>
  <si>
    <t>Čištění komunikace po celou dobu realizace stavby</t>
  </si>
  <si>
    <t>-1154698524</t>
  </si>
  <si>
    <t>"Zajištění čištěná komunikací po celou dobu realiazce stavby"</t>
  </si>
  <si>
    <t>4</t>
  </si>
  <si>
    <t>R012</t>
  </si>
  <si>
    <t>Vytýčení stavby</t>
  </si>
  <si>
    <t>505695697</t>
  </si>
  <si>
    <t>"Předmětem je vytýčení stavby</t>
  </si>
  <si>
    <t>"Dokumentace vytýčení místa stavby bude ověřena odpovědným geodetem.</t>
  </si>
  <si>
    <t>"Dokumentace bude vyhotovena 2x v tištěné verzi a 2x v digitální verzi na CD.</t>
  </si>
  <si>
    <t>R080</t>
  </si>
  <si>
    <t>Kropení proti poletujícímu prachu</t>
  </si>
  <si>
    <t>Kpl</t>
  </si>
  <si>
    <t>-1014575950</t>
  </si>
  <si>
    <t>"Zhotovotel zajistí kropení proti poletujícímu prachu vzniklým stavebními procesy</t>
  </si>
  <si>
    <t>6</t>
  </si>
  <si>
    <t>R108</t>
  </si>
  <si>
    <t>Billboard pro zajištění publicity dle dotačních požadavků</t>
  </si>
  <si>
    <t>kus</t>
  </si>
  <si>
    <t>-432295097</t>
  </si>
  <si>
    <t>"Zhotovitel zajistí výrobu. montáž a následnou demontáž billboardu dle požadavků ROP</t>
  </si>
  <si>
    <t>7</t>
  </si>
  <si>
    <t>R110</t>
  </si>
  <si>
    <t>Pamětní deska pro zajištění publicity dle doatčních požadavků</t>
  </si>
  <si>
    <t>Kus</t>
  </si>
  <si>
    <t>507066678</t>
  </si>
  <si>
    <t>"Zhotovitel zajistí výrobu a montáž pamětní desky dle požadavků ROP</t>
  </si>
  <si>
    <t>8</t>
  </si>
  <si>
    <t>VRN-01</t>
  </si>
  <si>
    <t>Vybudování, provoz a likvidace staveniště</t>
  </si>
  <si>
    <t>-883175278</t>
  </si>
  <si>
    <t>"Sociální objekty:Převlékárny, sociální objekty, kancelář pro stavbyvedoucího a mistra, mobilní WC na stavbě - pronájem apod."</t>
  </si>
  <si>
    <t>"Provozní objekty: Kryté plechové sklady, volné sklady, zpevněné plochy, skládky materiálu (kámen, štěrk, prefa díly) mezideponie zeminy apod."</t>
  </si>
  <si>
    <t>"Pronájem veřejným ploch pro zařízení staveniště: Poplarky majiteli veřejným pozemků za dočasný pronájem ploch zařízení staveníště"</t>
  </si>
  <si>
    <t>"Napojení zařízení stavneiště na elektrickou energii"</t>
  </si>
  <si>
    <t>"Zhotovitel zajistí prostory pro skladování materiálu a pro mezideponie zeminy včetně poplatků za pronájmy ploch</t>
  </si>
  <si>
    <t>"Zhotovitel si na vlastní náklady zajistí ostrahu staveniště i po dobu mezi realizací etap</t>
  </si>
  <si>
    <t>9</t>
  </si>
  <si>
    <t>VRN-02</t>
  </si>
  <si>
    <t>Pasport komunikací</t>
  </si>
  <si>
    <t>882737746</t>
  </si>
  <si>
    <t>OST</t>
  </si>
  <si>
    <t>Ostatní</t>
  </si>
  <si>
    <t>10</t>
  </si>
  <si>
    <t>R004</t>
  </si>
  <si>
    <t>Dočasné dopravní značení</t>
  </si>
  <si>
    <t>-96245706</t>
  </si>
  <si>
    <t>"Zřízení a instalace dočasné dopravní značení vč. případné aktualizace a projednání s komisí.</t>
  </si>
  <si>
    <t>"Součástí prací je zajištění provozu zařízení pro dočasné dopravní značení,</t>
  </si>
  <si>
    <t>" osazení dopravních značek a jejich udržování v řádném stavu (údržba značení po dobu stavby), demontáž+uvedení dopravního značení do původního stavu</t>
  </si>
  <si>
    <t>11</t>
  </si>
  <si>
    <t>R006</t>
  </si>
  <si>
    <t>Geodetické zaměření skutečného provedení stavby</t>
  </si>
  <si>
    <t>1550870066</t>
  </si>
  <si>
    <t>"Geodetické zaměření skutečného provedení stavby, vč. zákresu tras a objektů do katastrální mapy</t>
  </si>
  <si>
    <t>"Předmětem je zaměření veškerých nadzemních i podzemních objektů, veškerých podzemních i nadzemních objektů, potrubních vedení a elektro rozvodů.</t>
  </si>
  <si>
    <t>"Dokumentace zaměření skutečného provedení stavby bude ověřena odpovědným geodetem.</t>
  </si>
  <si>
    <t>12</t>
  </si>
  <si>
    <t>R009</t>
  </si>
  <si>
    <t>Vypracování dokumentace změn stavby - pro změnu stavby před kolaudací</t>
  </si>
  <si>
    <t>-684123349</t>
  </si>
  <si>
    <t>"Vypracování projektové dokumentace s vyzačením všech změn oproti stavebnímu povolení v rozsahu pro podání žádosti o změnu stavby před dokončením"</t>
  </si>
  <si>
    <t>"Projektová dokumentace změn bude vypracována 3x v tištěné verzi a 2x v digitální verzi na CD"</t>
  </si>
  <si>
    <t>13</t>
  </si>
  <si>
    <t>R009-1</t>
  </si>
  <si>
    <t>Vypracování dokumentace skutečného provedení stavby</t>
  </si>
  <si>
    <t>2073747302</t>
  </si>
  <si>
    <t>"Vypracování dokumentace skutečného provedení kompletní stavby do katastrální mapy."</t>
  </si>
  <si>
    <t>"Dokumentace skutečného provedení stavby vč. zakreslení skutečného provedení stavby do originálu ověřené dokumentace na MMO OVP</t>
  </si>
  <si>
    <t>"Do katastrální mapy bude vypracována 5x v tištěné verzi a 2x v digitální verzi na CD"</t>
  </si>
  <si>
    <t>"Dokumentace skutečného provedení stavby bude ověřena odpovědným geodetem"</t>
  </si>
  <si>
    <t>14</t>
  </si>
  <si>
    <t>R-010</t>
  </si>
  <si>
    <t>Dílenská dokumentace</t>
  </si>
  <si>
    <t>-1424147086</t>
  </si>
  <si>
    <t>R016</t>
  </si>
  <si>
    <t>Dočasné zajištění kabelů ve výkopu, dočasné zajištění potrubí</t>
  </si>
  <si>
    <t>222989664</t>
  </si>
  <si>
    <t>"Zhotovitel zajistí ochranu a zajištění stávajících nebo nových kabelů a potrubí ve výkopu, proti jejich poškození nebo odcizení"</t>
  </si>
  <si>
    <t>16</t>
  </si>
  <si>
    <t>R024</t>
  </si>
  <si>
    <t>Kompletační činnost a příprava k odevzdání stavby zadavateli</t>
  </si>
  <si>
    <t>1229817769</t>
  </si>
  <si>
    <t>"Zajištění a shromáždění všech dokladů a povolení potřebných k zahájení stavby, k vlastní realizaci stavby a ukončení stavby"</t>
  </si>
  <si>
    <t>"příprava shromáždění dokladů ke kolaudaci stavby a k předání stavby zadavateli"</t>
  </si>
  <si>
    <t>17</t>
  </si>
  <si>
    <t>R102</t>
  </si>
  <si>
    <t>Zpracování fotodokumentace před, v průběhu a po dokončení stavby</t>
  </si>
  <si>
    <t>63769203</t>
  </si>
  <si>
    <t>"zhotovitel fotograficky zdokumentauje stavbu před, v průběhu a po dokončení</t>
  </si>
  <si>
    <t>"Zhotovitel bude pravidelně fotograficky dokumentovat postup prací, každou změnu a každý vyvstalý problém."</t>
  </si>
  <si>
    <t>"Zhotovitel bude vždy schopen tyto materiály předat v digitální podobě investrorovi stavby, technickému dozoru apod. "</t>
  </si>
  <si>
    <t>18</t>
  </si>
  <si>
    <t>R113</t>
  </si>
  <si>
    <t>Vyřízení záborů veřejných prostranství, prokopávek a ostatních povolení vč. úhrady veškerých poplatků</t>
  </si>
  <si>
    <t>376417358</t>
  </si>
  <si>
    <t>1b - SO 101 - Úpravy pozemních komunikací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</si>
  <si>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</si>
  <si>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</si>
  <si>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</si>
  <si>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</si>
  <si>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</si>
  <si>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</si>
  <si>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</si>
  <si>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</si>
  <si>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</si>
  <si>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113106123</t>
  </si>
  <si>
    <t>Rozebrání dlažeb ze zámkových dlaždic komunikací pro pěší ručně</t>
  </si>
  <si>
    <t>m2</t>
  </si>
  <si>
    <t>-1378962720</t>
  </si>
  <si>
    <t>"Technická zpráva</t>
  </si>
  <si>
    <t>"Situace</t>
  </si>
  <si>
    <t>"Řezy</t>
  </si>
  <si>
    <t>25,00</t>
  </si>
  <si>
    <t>113154113</t>
  </si>
  <si>
    <t>Frézování živičného krytu tl 50 mm pruh š 0,5 m pl do 500 m2 bez překážek v trase</t>
  </si>
  <si>
    <t>-1881228008</t>
  </si>
  <si>
    <t>27,00</t>
  </si>
  <si>
    <t>113154114</t>
  </si>
  <si>
    <t>Frézování živičného krytu tl 100 mm pruh š 0,5 m pl do 500 m2 bez překážek v trase</t>
  </si>
  <si>
    <t>1009547566</t>
  </si>
  <si>
    <t>122352501</t>
  </si>
  <si>
    <t>Odkopávky a prokopávky nezapažené pro spodní stavbu železnic v hornině třídy těžitelnosti II, skupiny 4 objem do 100 m3 strojně</t>
  </si>
  <si>
    <t>m3</t>
  </si>
  <si>
    <t>-305490265</t>
  </si>
  <si>
    <t>27,00*0,37</t>
  </si>
  <si>
    <t>25,00*0,24</t>
  </si>
  <si>
    <t>Součet</t>
  </si>
  <si>
    <t>162751137</t>
  </si>
  <si>
    <t>Vodorovné přemístění do 10000 m výkopku/sypaniny z horniny třídy těžitelnosti II, skupiny 4 a 5</t>
  </si>
  <si>
    <t>-1010784303</t>
  </si>
  <si>
    <t>171201221</t>
  </si>
  <si>
    <t>Poplatek za uložení na skládce (skládkovné) zeminy a kamení kód odpadu 17 05 04</t>
  </si>
  <si>
    <t>t</t>
  </si>
  <si>
    <t>-775273781</t>
  </si>
  <si>
    <t>15,99*1,80</t>
  </si>
  <si>
    <t>181351113</t>
  </si>
  <si>
    <t>Rozprostření ornice tl vrstvy do 200 mm pl přes 500 m2 v rovině nebo ve svahu do 1:5 strojně</t>
  </si>
  <si>
    <t>1793089576</t>
  </si>
  <si>
    <t>21,00+63,50+273,50+174,50+18,00+83,00+29,50+163,50+126,00+282,50+285,50+134,50+80,00</t>
  </si>
  <si>
    <t>M</t>
  </si>
  <si>
    <t>10364101</t>
  </si>
  <si>
    <t>zemina pro terénní úpravy -  ornice</t>
  </si>
  <si>
    <t>1320459932</t>
  </si>
  <si>
    <t>1735,00*0,10*1,80</t>
  </si>
  <si>
    <t>181451131</t>
  </si>
  <si>
    <t>Založení parkového trávníku výsevem plochy přes 1000 m2 v rovině a ve svahu do 1:5</t>
  </si>
  <si>
    <t>-1863095847</t>
  </si>
  <si>
    <t>00572410</t>
  </si>
  <si>
    <t>osivo směs travní parková</t>
  </si>
  <si>
    <t>kg</t>
  </si>
  <si>
    <t>-859315532</t>
  </si>
  <si>
    <t>1735*0,015 'Přepočtené koeficientem množství</t>
  </si>
  <si>
    <t>Komunikace pozemní</t>
  </si>
  <si>
    <t>564861111</t>
  </si>
  <si>
    <t>Podklad ze štěrkodrtě ŠD 0-32 tl 200 mm</t>
  </si>
  <si>
    <t>-229402509</t>
  </si>
  <si>
    <t>564871116</t>
  </si>
  <si>
    <t>Podklad ze štěrkodrtě ŠD 0-32 tl. 300 mm</t>
  </si>
  <si>
    <t>-249166599</t>
  </si>
  <si>
    <t>565176103</t>
  </si>
  <si>
    <t>Asfaltový beton vrstva podkladní ACP 22+ (obalované kamenivo OKH) tl 120 mm š do 1,5 m</t>
  </si>
  <si>
    <t>-1874852733</t>
  </si>
  <si>
    <t>573111111</t>
  </si>
  <si>
    <t>Postřik živičný infiltrační s posypem z asfaltu množství 0,60 kg/m2</t>
  </si>
  <si>
    <t>-41113526</t>
  </si>
  <si>
    <t>573211108</t>
  </si>
  <si>
    <t>Postřik živičný spojovací z asfaltu v množství 0,40 kg/m2</t>
  </si>
  <si>
    <t>-119261101</t>
  </si>
  <si>
    <t>40,20*2</t>
  </si>
  <si>
    <t>577134031</t>
  </si>
  <si>
    <t>Asfaltový beton vrstva obrusná ACO 11+ (ABS) tř. I tl 40 mm š do 1,5 m z modifikovaného asfaltu</t>
  </si>
  <si>
    <t>1020882211</t>
  </si>
  <si>
    <t>40,20</t>
  </si>
  <si>
    <t>577155032</t>
  </si>
  <si>
    <t>Asfaltový beton vrstva ložní ACL 16+ (ABVH) tl 60 mm š do 1,5 m z modifikovaného asfaltu</t>
  </si>
  <si>
    <t>1246403178</t>
  </si>
  <si>
    <t>596211213</t>
  </si>
  <si>
    <t>Kladení zámkové dlažby komunikací pro pěší tl 80 mm skupiny A pl přes 300 m2</t>
  </si>
  <si>
    <t>-2139957559</t>
  </si>
  <si>
    <t>19</t>
  </si>
  <si>
    <t>59245213</t>
  </si>
  <si>
    <t>dlažba zámková přírodní tl. 80mm</t>
  </si>
  <si>
    <t>-1524588799</t>
  </si>
  <si>
    <t>17,00+4,00+4,00-13,00</t>
  </si>
  <si>
    <t>20</t>
  </si>
  <si>
    <t>59245224</t>
  </si>
  <si>
    <t>dlažba zámková reliéfní červené barvy tl. 80 mm</t>
  </si>
  <si>
    <t>1824327968</t>
  </si>
  <si>
    <t>5,00+4,00+4,00</t>
  </si>
  <si>
    <t>599141111</t>
  </si>
  <si>
    <t>Vyplnění spár mezi silničními dílci živičnou zálivkou</t>
  </si>
  <si>
    <t>m</t>
  </si>
  <si>
    <t>1563190897</t>
  </si>
  <si>
    <t>57,00</t>
  </si>
  <si>
    <t>Ostatní konstrukce a práce, bourání</t>
  </si>
  <si>
    <t>22</t>
  </si>
  <si>
    <t>915211121</t>
  </si>
  <si>
    <t>Vodorovné dopravní značení dělící čáry přerušované š 125 mm bílý plast</t>
  </si>
  <si>
    <t>-1277818948</t>
  </si>
  <si>
    <t>"V2b</t>
  </si>
  <si>
    <t>44,00+25,00</t>
  </si>
  <si>
    <t>23</t>
  </si>
  <si>
    <t>915221121</t>
  </si>
  <si>
    <t>Vodorovné dopravní značení vodící čáry přerušované š 250 mm bílý plast</t>
  </si>
  <si>
    <t>213684968</t>
  </si>
  <si>
    <t>47,00</t>
  </si>
  <si>
    <t>24</t>
  </si>
  <si>
    <t>915611111</t>
  </si>
  <si>
    <t>Předznačení vodorovného liniového značení</t>
  </si>
  <si>
    <t>-263480715</t>
  </si>
  <si>
    <t>69,00+47,00</t>
  </si>
  <si>
    <t>25</t>
  </si>
  <si>
    <t>919735113</t>
  </si>
  <si>
    <t>Řezání stávajícího živičného krytu hl do 150 mm</t>
  </si>
  <si>
    <t>-2074398415</t>
  </si>
  <si>
    <t>997</t>
  </si>
  <si>
    <t>Přesun sutě</t>
  </si>
  <si>
    <t>26</t>
  </si>
  <si>
    <t>997221551</t>
  </si>
  <si>
    <t>Vodorovná doprava suti ze sypkých materiálů do 1 km</t>
  </si>
  <si>
    <t>-199907966</t>
  </si>
  <si>
    <t>27</t>
  </si>
  <si>
    <t>997221559</t>
  </si>
  <si>
    <t>Příplatek ZKD 1 km u vodorovné dopravy suti ze sypkých materiálů</t>
  </si>
  <si>
    <t>1154051140</t>
  </si>
  <si>
    <t>16,868*9 'Přepočtené koeficientem množství</t>
  </si>
  <si>
    <t>28</t>
  </si>
  <si>
    <t>997221615</t>
  </si>
  <si>
    <t>Poplatek za uložení na skládce (skládkovné) stavebního odpadu betonového kód odpadu 17 01 01</t>
  </si>
  <si>
    <t>1313519634</t>
  </si>
  <si>
    <t>29</t>
  </si>
  <si>
    <t>997221645</t>
  </si>
  <si>
    <t>Poplatek za uložení na skládce (skládkovné) odpadu asfaltového bez dehtu kód odpadu 17 03 02</t>
  </si>
  <si>
    <t>-414737287</t>
  </si>
  <si>
    <t>998</t>
  </si>
  <si>
    <t>Přesun hmot</t>
  </si>
  <si>
    <t>30</t>
  </si>
  <si>
    <t>998223011</t>
  </si>
  <si>
    <t>Přesun hmot pro pozemní komunikace s krytem dlážděným</t>
  </si>
  <si>
    <t>-757139235</t>
  </si>
  <si>
    <t>2b - SO 301 - Zavlažovací systém</t>
  </si>
  <si>
    <t>D1 - Bezvýkopový protlak</t>
  </si>
  <si>
    <t>D2 - Potrubí a kabely</t>
  </si>
  <si>
    <t>D3 - Řídící jednotka a elektroinstalace</t>
  </si>
  <si>
    <t>D4 - Elektromagnetické ventily</t>
  </si>
  <si>
    <t>D5 - Závlahové prvky</t>
  </si>
  <si>
    <t>D6 - Armatirní šachta</t>
  </si>
  <si>
    <t xml:space="preserve">D7 - Filtr, zazimovací sestava </t>
  </si>
  <si>
    <t>D8 - Čerpadlo</t>
  </si>
  <si>
    <t>D9 - Šachty</t>
  </si>
  <si>
    <t>D10 - Ostatní náklady</t>
  </si>
  <si>
    <t>D1</t>
  </si>
  <si>
    <t>Bezvýkopový protlak</t>
  </si>
  <si>
    <t>Pol16</t>
  </si>
  <si>
    <t>Řízený protlak č.2 PE 90 do hloubky 6 m v zemině třídy I.</t>
  </si>
  <si>
    <t>* m</t>
  </si>
  <si>
    <t>528485458</t>
  </si>
  <si>
    <t>Pol91</t>
  </si>
  <si>
    <t>Potrubí HDPE 100 PE 90x5,4 PN10, 6 m tyč</t>
  </si>
  <si>
    <t>ks</t>
  </si>
  <si>
    <t>1003902988</t>
  </si>
  <si>
    <t>100-230M12.1</t>
  </si>
  <si>
    <t>Doprava technologie</t>
  </si>
  <si>
    <t>soub</t>
  </si>
  <si>
    <t>1794370964</t>
  </si>
  <si>
    <t>Pol4</t>
  </si>
  <si>
    <t>Likvidace výplachu a odvoz na skládku</t>
  </si>
  <si>
    <t>-197576485</t>
  </si>
  <si>
    <t>Pol5</t>
  </si>
  <si>
    <t>Výkopy sond inženýrských sítí do hloubky 2 m včetně zapravení</t>
  </si>
  <si>
    <t>-1331513942</t>
  </si>
  <si>
    <t>Pol6</t>
  </si>
  <si>
    <t>Napojení výkopů potrubí na ponechaného potrubí protlaku a vpravení do navrhované hloubky výkopu potrubí d90</t>
  </si>
  <si>
    <t>-322269088</t>
  </si>
  <si>
    <t>Pol7</t>
  </si>
  <si>
    <t>Výkop startovací a cílové jámy 2,0x 2,0 m hloubky 2,55 m včetně pažení</t>
  </si>
  <si>
    <t>-678958030</t>
  </si>
  <si>
    <t>D2</t>
  </si>
  <si>
    <t>Potrubí a kabely</t>
  </si>
  <si>
    <t>Pol92</t>
  </si>
  <si>
    <t>Potrubí HDPE 100 PE 63x3,8 PN 10</t>
  </si>
  <si>
    <t>-59858882</t>
  </si>
  <si>
    <t>Pol93</t>
  </si>
  <si>
    <t>Potrubí HDPE 100 PE 50x3,0 PN 10</t>
  </si>
  <si>
    <t>-718276379</t>
  </si>
  <si>
    <t>Pol94</t>
  </si>
  <si>
    <t>Potrubí HDPE 80 PE 40x2,3 PN 6</t>
  </si>
  <si>
    <t>130566539</t>
  </si>
  <si>
    <t>Pol95</t>
  </si>
  <si>
    <t>Potrubí LDPE 40 PE 32x2,9 PN6</t>
  </si>
  <si>
    <t>1306849180</t>
  </si>
  <si>
    <t>Pol96</t>
  </si>
  <si>
    <t>Kabel CYKY-J 4x1,5 metráž</t>
  </si>
  <si>
    <t>2128180391</t>
  </si>
  <si>
    <t>Pol97</t>
  </si>
  <si>
    <t>Kabel CYKY-J 7x1,5 metráž</t>
  </si>
  <si>
    <t>-1864987149</t>
  </si>
  <si>
    <t>Pol98</t>
  </si>
  <si>
    <t>Chránička na potrubí DN 40</t>
  </si>
  <si>
    <t>-1386712496</t>
  </si>
  <si>
    <t>Pol8</t>
  </si>
  <si>
    <t>Chránička PVC KG 125 délka 5 m</t>
  </si>
  <si>
    <t>2051947005</t>
  </si>
  <si>
    <t>Pol99</t>
  </si>
  <si>
    <t>Chránička na potrubí DN 63</t>
  </si>
  <si>
    <t>2087506671</t>
  </si>
  <si>
    <t>Pol100</t>
  </si>
  <si>
    <t>Lišta vkládací 24 x 22 mm bílá LV, délka 2 m</t>
  </si>
  <si>
    <t>-1009745483</t>
  </si>
  <si>
    <t>Pol9</t>
  </si>
  <si>
    <t>Výstražná fólie bílá šířky 150 mm</t>
  </si>
  <si>
    <t>603543335</t>
  </si>
  <si>
    <t>Pol101</t>
  </si>
  <si>
    <t>Soubor spojovacího materiálu</t>
  </si>
  <si>
    <t>658737464</t>
  </si>
  <si>
    <t>D3</t>
  </si>
  <si>
    <t>Řídící jednotka a elektroinstalace</t>
  </si>
  <si>
    <t>Pol102</t>
  </si>
  <si>
    <t>Řídicí jednotka modulární pro 4-16 sekcí, umístění v interiéru, ovládací napětí AC-24 V, součástí je transformátor 220 V</t>
  </si>
  <si>
    <t>1832056269</t>
  </si>
  <si>
    <t>Pol103</t>
  </si>
  <si>
    <t>Modul- rozšíření řídicí jednotky Evolution o 4 stanice</t>
  </si>
  <si>
    <t>-1196475580</t>
  </si>
  <si>
    <t>Pol62</t>
  </si>
  <si>
    <t>Baterie 9 V</t>
  </si>
  <si>
    <t>1619064820</t>
  </si>
  <si>
    <t>Pol105</t>
  </si>
  <si>
    <t>Komunikační modul řídíc jednotky</t>
  </si>
  <si>
    <t>-1819851018</t>
  </si>
  <si>
    <t>Pol106</t>
  </si>
  <si>
    <t>Čidlo půdní vlhkosti, bezdrátové, dosah až 150 m</t>
  </si>
  <si>
    <t>-1049093617</t>
  </si>
  <si>
    <t>Pol107</t>
  </si>
  <si>
    <t>Čidlo srážek, kabel 8 m</t>
  </si>
  <si>
    <t>-1105084221</t>
  </si>
  <si>
    <t>Pol65</t>
  </si>
  <si>
    <t>Krátká DIN-lišta se speciálním děrováním, délka 300mm</t>
  </si>
  <si>
    <t>35904942</t>
  </si>
  <si>
    <t>SKL000148490</t>
  </si>
  <si>
    <t>Řadová svornice RSA 6 A - (bílá)</t>
  </si>
  <si>
    <t>283756090</t>
  </si>
  <si>
    <t>SKL000108189</t>
  </si>
  <si>
    <t>S-1L-1000/10iso 1-fáz. lišta jaz. 63A 57mod</t>
  </si>
  <si>
    <t>-817133084</t>
  </si>
  <si>
    <t>SKL000188816</t>
  </si>
  <si>
    <t>LTN-10C-1 Jistič</t>
  </si>
  <si>
    <t>1917716895</t>
  </si>
  <si>
    <t>Pol66</t>
  </si>
  <si>
    <t>LTN-6C-1 Jistič</t>
  </si>
  <si>
    <t>-2000125660</t>
  </si>
  <si>
    <t>31</t>
  </si>
  <si>
    <t>Pol67</t>
  </si>
  <si>
    <t>termostat 0/+60°C, NO CHLAZENÍ</t>
  </si>
  <si>
    <t>615838728</t>
  </si>
  <si>
    <t>32</t>
  </si>
  <si>
    <t>Pol68</t>
  </si>
  <si>
    <t>Ventilátor s filtrem FF 018 AC 230V, 55m3/h, IP55 125x125mm</t>
  </si>
  <si>
    <t>-1967356999</t>
  </si>
  <si>
    <t>33</t>
  </si>
  <si>
    <t>Pol69</t>
  </si>
  <si>
    <t>Termostat 0/+60°C, NC</t>
  </si>
  <si>
    <t>-1161905187</t>
  </si>
  <si>
    <t>34</t>
  </si>
  <si>
    <t>Pol70</t>
  </si>
  <si>
    <t>Těleso topné polovodičové HG 140 100W AC/DC 110-250V</t>
  </si>
  <si>
    <t>1310749143</t>
  </si>
  <si>
    <t>35</t>
  </si>
  <si>
    <t>Pol71</t>
  </si>
  <si>
    <t>Proudový chránič s nadproudovou ochranou</t>
  </si>
  <si>
    <t>-1154801277</t>
  </si>
  <si>
    <t>36</t>
  </si>
  <si>
    <t>Pol72</t>
  </si>
  <si>
    <t>Soklová zásuvka</t>
  </si>
  <si>
    <t>454073956</t>
  </si>
  <si>
    <t>37</t>
  </si>
  <si>
    <t>SKL000188818</t>
  </si>
  <si>
    <t>LTN-16C-1 Jistič</t>
  </si>
  <si>
    <t>1937842479</t>
  </si>
  <si>
    <t>38</t>
  </si>
  <si>
    <t>Pol73</t>
  </si>
  <si>
    <t xml:space="preserve">Nerezový nadzemní sloupek IP55 + sokl 300 mm, včetně výkopu a základu - 600x300 mm, celková výška 1000 mm </t>
  </si>
  <si>
    <t>2042609058</t>
  </si>
  <si>
    <t>D4</t>
  </si>
  <si>
    <t>Elektromagnetické ventily</t>
  </si>
  <si>
    <t>39</t>
  </si>
  <si>
    <t>Pol108</t>
  </si>
  <si>
    <t>Elektromagnetický ventil 1" vnější závit, cívka AC-24 V, bez regulace průtoku, pracovní tlak do 12 bar</t>
  </si>
  <si>
    <t>799875904</t>
  </si>
  <si>
    <t>40</t>
  </si>
  <si>
    <t>Pol109</t>
  </si>
  <si>
    <t>Elektromagnetický ventil, 1" vnitřní závit, cívka AC-24 V, s  regulací průtoku, pracovní tlak do 16 bar</t>
  </si>
  <si>
    <t>1686055766</t>
  </si>
  <si>
    <t>41</t>
  </si>
  <si>
    <t>Pol110</t>
  </si>
  <si>
    <t>Regulátor tlaku pro ventily P220 a P150</t>
  </si>
  <si>
    <t>1404078381</t>
  </si>
  <si>
    <t>42</t>
  </si>
  <si>
    <t>Pol111</t>
  </si>
  <si>
    <t>Vodovzdorný konektor zaklapávací</t>
  </si>
  <si>
    <t>-1360152336</t>
  </si>
  <si>
    <t>D5</t>
  </si>
  <si>
    <t>Závlahové prvky</t>
  </si>
  <si>
    <t>43</t>
  </si>
  <si>
    <t>Pol112</t>
  </si>
  <si>
    <t>Postřikovač, výška 100 mm (4"), stand. tlak (1,4 - 5,2 bar), s protivandalovým ventilem</t>
  </si>
  <si>
    <t>1981337066</t>
  </si>
  <si>
    <t>44</t>
  </si>
  <si>
    <t>Pol114</t>
  </si>
  <si>
    <t>Tryska s pevnou výsečí dostřik 3,0 m, 180°, vnější závit</t>
  </si>
  <si>
    <t>1159334404</t>
  </si>
  <si>
    <t>45</t>
  </si>
  <si>
    <t>Pol116</t>
  </si>
  <si>
    <t>Tryska s pevnou výsečí dostřik 4,5 m, 120°, vnější závit</t>
  </si>
  <si>
    <t>-1787609990</t>
  </si>
  <si>
    <t>46</t>
  </si>
  <si>
    <t>Pol117</t>
  </si>
  <si>
    <t>Tryska s pevnou výsečí dostřik 4,5 m, 180°, vnější závit</t>
  </si>
  <si>
    <t>1844075855</t>
  </si>
  <si>
    <t>47</t>
  </si>
  <si>
    <t>Pol118</t>
  </si>
  <si>
    <t>Postřikovač vstup 3/4", výsuv 12,7 cm, nastavitelný, součástí potřikovače je sada trysek, se zpětným ventilem</t>
  </si>
  <si>
    <t>1691679164</t>
  </si>
  <si>
    <t>48</t>
  </si>
  <si>
    <t>Pol119</t>
  </si>
  <si>
    <t>Koleno 3/4" pro napojení postřikovače</t>
  </si>
  <si>
    <t>-1071669240</t>
  </si>
  <si>
    <t>49</t>
  </si>
  <si>
    <t>Pol120</t>
  </si>
  <si>
    <t>Koleno 1/2" pro napojení postřikovače</t>
  </si>
  <si>
    <t>-311722943</t>
  </si>
  <si>
    <t>50</t>
  </si>
  <si>
    <t>Pol121</t>
  </si>
  <si>
    <t>Samostahovací hadice 16 mm pro napojení postřikovače, klubo 30 m</t>
  </si>
  <si>
    <t>2093657760</t>
  </si>
  <si>
    <t>51</t>
  </si>
  <si>
    <t>Pol122</t>
  </si>
  <si>
    <t>Spojovací materiál pro napojení postřikovačů</t>
  </si>
  <si>
    <t>-838498649</t>
  </si>
  <si>
    <t>D6</t>
  </si>
  <si>
    <t>Armatirní šachta</t>
  </si>
  <si>
    <t>52</t>
  </si>
  <si>
    <t>Pol13</t>
  </si>
  <si>
    <t>Podkladní beton C16/20 - vyztužen KARI sítí 100/100/6 mm</t>
  </si>
  <si>
    <t>1049518224</t>
  </si>
  <si>
    <t>53</t>
  </si>
  <si>
    <t>Pol14</t>
  </si>
  <si>
    <t>Vodoměrná šachta 120/90/180 B125</t>
  </si>
  <si>
    <t>1471761504</t>
  </si>
  <si>
    <t>54</t>
  </si>
  <si>
    <t>Pol15</t>
  </si>
  <si>
    <t>Zákrytová deska 144/114/20 B125</t>
  </si>
  <si>
    <t>-1638386773</t>
  </si>
  <si>
    <t>55</t>
  </si>
  <si>
    <t>Pol86</t>
  </si>
  <si>
    <t>Litinový poklop hranatý B125 uzamykatelný</t>
  </si>
  <si>
    <t>1419850664</t>
  </si>
  <si>
    <t>56</t>
  </si>
  <si>
    <t>Pol17</t>
  </si>
  <si>
    <t>Zásyp šachty výkopkem</t>
  </si>
  <si>
    <t>-1643078506</t>
  </si>
  <si>
    <t>57</t>
  </si>
  <si>
    <t>Pol87</t>
  </si>
  <si>
    <t>Jádrový odvrt DN50-70 betonovou stěnou šachty</t>
  </si>
  <si>
    <t>-669271158</t>
  </si>
  <si>
    <t>58</t>
  </si>
  <si>
    <t>Pol18</t>
  </si>
  <si>
    <t>Zapravení povrchu chodníku</t>
  </si>
  <si>
    <t>524490650</t>
  </si>
  <si>
    <t>D7</t>
  </si>
  <si>
    <t xml:space="preserve">Filtr, zazimovací sestava </t>
  </si>
  <si>
    <t>59</t>
  </si>
  <si>
    <t>Pol19</t>
  </si>
  <si>
    <t>Filtr mosazný 5/4", PN 10</t>
  </si>
  <si>
    <t>-1472769912</t>
  </si>
  <si>
    <t>60</t>
  </si>
  <si>
    <t>Pol123</t>
  </si>
  <si>
    <t>Mosazné šroubení 5/4"</t>
  </si>
  <si>
    <t>-1337007104</t>
  </si>
  <si>
    <t>D8</t>
  </si>
  <si>
    <t>Čerpadlo</t>
  </si>
  <si>
    <t>61</t>
  </si>
  <si>
    <t>Pol21</t>
  </si>
  <si>
    <t>Sací čerpadlo s pracovním bodem 70 l/min při 2,5 bar , 1x230 V, 0,55 kW, kabel 0 m</t>
  </si>
  <si>
    <t>-1203433274</t>
  </si>
  <si>
    <t>62</t>
  </si>
  <si>
    <t>Pol22</t>
  </si>
  <si>
    <t>Kabel CYKY 3x2,5 mm2</t>
  </si>
  <si>
    <t>1427820788</t>
  </si>
  <si>
    <t>63</t>
  </si>
  <si>
    <t>Pol124</t>
  </si>
  <si>
    <t>Mosazný zpětný ventil 6/4" vni</t>
  </si>
  <si>
    <t>568573673</t>
  </si>
  <si>
    <t>64</t>
  </si>
  <si>
    <t>Pol125</t>
  </si>
  <si>
    <t>Expanzivní nádoba stojatá s membránou 24l 10 bar</t>
  </si>
  <si>
    <t>-484483506</t>
  </si>
  <si>
    <t>65</t>
  </si>
  <si>
    <t>Pol23</t>
  </si>
  <si>
    <t>Litinový navrtávací pas  40 x 1" vni</t>
  </si>
  <si>
    <t>-1638633259</t>
  </si>
  <si>
    <t>66</t>
  </si>
  <si>
    <t>Pol126</t>
  </si>
  <si>
    <t>Manometr 0-10 bar, zadní vývod 1/4"</t>
  </si>
  <si>
    <t>471337894</t>
  </si>
  <si>
    <t>67</t>
  </si>
  <si>
    <t>Pol127</t>
  </si>
  <si>
    <t>Kulový uzávěr 6/4" , vni x vně</t>
  </si>
  <si>
    <t>949923600</t>
  </si>
  <si>
    <t>68</t>
  </si>
  <si>
    <t>Pol128</t>
  </si>
  <si>
    <t>Kulový uzávěr 1" , vni x  vně</t>
  </si>
  <si>
    <t>2086314973</t>
  </si>
  <si>
    <t>69</t>
  </si>
  <si>
    <t>Pol129</t>
  </si>
  <si>
    <t>Frekvenční měniš 1,1 kW pro 1 F čerpadla</t>
  </si>
  <si>
    <t>-2133580037</t>
  </si>
  <si>
    <t>70</t>
  </si>
  <si>
    <t>Pol130</t>
  </si>
  <si>
    <t>Spojovací materiál</t>
  </si>
  <si>
    <t>-930140040</t>
  </si>
  <si>
    <t>D9</t>
  </si>
  <si>
    <t>Šachty</t>
  </si>
  <si>
    <t>71</t>
  </si>
  <si>
    <t>Pol131</t>
  </si>
  <si>
    <t>Ventilová šachta 640x500x300 mm zátěžová</t>
  </si>
  <si>
    <t>1845585941</t>
  </si>
  <si>
    <t>D10</t>
  </si>
  <si>
    <t>Ostatní náklady</t>
  </si>
  <si>
    <t>72</t>
  </si>
  <si>
    <t>Pol25</t>
  </si>
  <si>
    <t>Tlaková zkouška potrubí</t>
  </si>
  <si>
    <t>564857618</t>
  </si>
  <si>
    <t>73</t>
  </si>
  <si>
    <t>Pol132</t>
  </si>
  <si>
    <t>Ostatní instalační a spotřební materiál</t>
  </si>
  <si>
    <t>368267266</t>
  </si>
  <si>
    <t>74</t>
  </si>
  <si>
    <t>Pol133</t>
  </si>
  <si>
    <t>Vytyčení stávajících inženýrských sítí</t>
  </si>
  <si>
    <t>738855528</t>
  </si>
  <si>
    <t>75</t>
  </si>
  <si>
    <t>Pol28</t>
  </si>
  <si>
    <t>Zprovoznění závlahy</t>
  </si>
  <si>
    <t>2017722225</t>
  </si>
  <si>
    <t>76</t>
  </si>
  <si>
    <t>Pol29</t>
  </si>
  <si>
    <t>Zazimování závlahy</t>
  </si>
  <si>
    <t>578686268</t>
  </si>
  <si>
    <t>3b - SO 302 - Přípojky vodovodu</t>
  </si>
  <si>
    <t xml:space="preserve">    4 - Vodorovné konstrukce</t>
  </si>
  <si>
    <t xml:space="preserve">    8 - Trubní vedení</t>
  </si>
  <si>
    <t>132354101</t>
  </si>
  <si>
    <t>Hloubení rýh zapažených š do 800 mm v hornině třídy těžitelnosti II, skupiny 4 objem do 20 m3 strojně</t>
  </si>
  <si>
    <t>-1989068913</t>
  </si>
  <si>
    <t>"Podélné profily</t>
  </si>
  <si>
    <t>"Uložení vodovodního potrubí</t>
  </si>
  <si>
    <t>"VODOVODNÍ PŘÍPOJKA A</t>
  </si>
  <si>
    <t>7,00*0,60*1,60</t>
  </si>
  <si>
    <t>151101101</t>
  </si>
  <si>
    <t>Zřízení příložného pažení a rozepření stěn rýh hl do 2 m</t>
  </si>
  <si>
    <t>-1844078867</t>
  </si>
  <si>
    <t>7,00*1,60*2</t>
  </si>
  <si>
    <t>151101111</t>
  </si>
  <si>
    <t>Odstranění příložného pažení a rozepření stěn rýh hl do 2 m</t>
  </si>
  <si>
    <t>1768381723</t>
  </si>
  <si>
    <t>162751117</t>
  </si>
  <si>
    <t>Vodorovné přemístění do 10000 m výkopku/sypaniny z horniny třídy těžitelnosti I, skupiny 1 až 3</t>
  </si>
  <si>
    <t>-297092330</t>
  </si>
  <si>
    <t>754109472</t>
  </si>
  <si>
    <t>6,72*1,80</t>
  </si>
  <si>
    <t>174151101</t>
  </si>
  <si>
    <t>Zásyp jam, šachet rýh nebo kolem objektů sypaninou se zhutněním</t>
  </si>
  <si>
    <t>1980062020</t>
  </si>
  <si>
    <t>7,00*0,60*(1,60-0,10-0,40)</t>
  </si>
  <si>
    <t>58344197</t>
  </si>
  <si>
    <t>štěrkodrť frakce 0/63</t>
  </si>
  <si>
    <t>1257430416</t>
  </si>
  <si>
    <t>4,62*2,00</t>
  </si>
  <si>
    <t>175151101</t>
  </si>
  <si>
    <t>Obsypání potrubí strojně sypaninou bez prohození, uloženou do 3 m</t>
  </si>
  <si>
    <t>1550956501</t>
  </si>
  <si>
    <t>7,00*0,60*0,40</t>
  </si>
  <si>
    <t>58337331</t>
  </si>
  <si>
    <t>štěrkopísek frakce 0/22</t>
  </si>
  <si>
    <t>40905031</t>
  </si>
  <si>
    <t>1,68*2,00</t>
  </si>
  <si>
    <t>Vodorovné konstrukce</t>
  </si>
  <si>
    <t>451573111</t>
  </si>
  <si>
    <t>Lože pod potrubí otevřený výkop ze štěrkopísku</t>
  </si>
  <si>
    <t>-1837346021</t>
  </si>
  <si>
    <t>7,00*0,60*0,10</t>
  </si>
  <si>
    <t>Trubní vedení</t>
  </si>
  <si>
    <t>857242122</t>
  </si>
  <si>
    <t>Montáž litinových tvarovek jednoosých přírubových otevřený výkop DN 80</t>
  </si>
  <si>
    <t>-1241708887</t>
  </si>
  <si>
    <t>55253608</t>
  </si>
  <si>
    <t>přechod přírubový litinový DN 80/63</t>
  </si>
  <si>
    <t>523304918</t>
  </si>
  <si>
    <t>857394122</t>
  </si>
  <si>
    <t>Montáž litinových tvarovek odbočných přírubových otevřený výkop DN 400</t>
  </si>
  <si>
    <t>2031888465</t>
  </si>
  <si>
    <t>HWL.351040008016</t>
  </si>
  <si>
    <t>PAS NAVRTÁVACÍ PŘÍRUBOVÝ VÝSTUP 400-80</t>
  </si>
  <si>
    <t>1228292215</t>
  </si>
  <si>
    <t>871211141</t>
  </si>
  <si>
    <t>Montáž potrubí z PE100 SDR 11 otevřený výkop svařovaných na tupo D 63 x 5,8 mm</t>
  </si>
  <si>
    <t>826138682</t>
  </si>
  <si>
    <t>7,00</t>
  </si>
  <si>
    <t>28613173</t>
  </si>
  <si>
    <t>potrubí vodovodní PE100 RC SDR11 63x5,8mm</t>
  </si>
  <si>
    <t>241475819</t>
  </si>
  <si>
    <t>7*1,015 'Přepočtené koeficientem množství</t>
  </si>
  <si>
    <t>891211112</t>
  </si>
  <si>
    <t>Montáž vodovodních šoupátek otevřený výkop DN 50</t>
  </si>
  <si>
    <t>-427376419</t>
  </si>
  <si>
    <t>HWL.268100100016</t>
  </si>
  <si>
    <t>ŠOUPÁTKO NAVRTÁVACÍ DOMOVNÍ PŘÍPOJKY D63, PN 16</t>
  </si>
  <si>
    <t>1405861400</t>
  </si>
  <si>
    <t>HWL.950105000001</t>
  </si>
  <si>
    <t>SOUPRAVA ZEMNÍ TELESKOPICKÁ</t>
  </si>
  <si>
    <t>298056526</t>
  </si>
  <si>
    <t>892233122</t>
  </si>
  <si>
    <t>Proplach a dezinfekce vodovodního potrubí DN od 40 do 70</t>
  </si>
  <si>
    <t>1771377042</t>
  </si>
  <si>
    <t>892241111</t>
  </si>
  <si>
    <t>Tlaková zkouška vodou potrubí do 80</t>
  </si>
  <si>
    <t>-1761784745</t>
  </si>
  <si>
    <t>892372111</t>
  </si>
  <si>
    <t>Zabezpečení konců potrubí DN do 300 při tlakových zkouškách vodou</t>
  </si>
  <si>
    <t>-1956900681</t>
  </si>
  <si>
    <t>893811113</t>
  </si>
  <si>
    <t>Osazení vodoměrné šachty hranaté z PP samonosné pro běžné zatížení plochy do 1,1 m2 hloubky do 1,6 m</t>
  </si>
  <si>
    <t>1378275616</t>
  </si>
  <si>
    <t>562305551</t>
  </si>
  <si>
    <t>šachta vodoměrná samonosná 610 x 490 x 1420 mm, s tepelnou izolací vč poklopu a vč. vodoměru</t>
  </si>
  <si>
    <t>935061532</t>
  </si>
  <si>
    <t>899721111</t>
  </si>
  <si>
    <t>Signalizační vodič DN do 150 mm na potrubí</t>
  </si>
  <si>
    <t>-886410610</t>
  </si>
  <si>
    <t>899722113</t>
  </si>
  <si>
    <t>Krytí potrubí z plastů výstražnou fólií z PVC 34cm</t>
  </si>
  <si>
    <t>194885529</t>
  </si>
  <si>
    <t>998276101</t>
  </si>
  <si>
    <t>Přesun hmot pro trubní vedení z trub z plastických hmot otevřený výkop</t>
  </si>
  <si>
    <t>1890935016</t>
  </si>
  <si>
    <t>4b - SO 402 - Přípojka NN zavlažovacího systému</t>
  </si>
  <si>
    <t>Úroveň 3:</t>
  </si>
  <si>
    <t>4.1b - Lokalita A</t>
  </si>
  <si>
    <t>D1 - silnoproud</t>
  </si>
  <si>
    <t xml:space="preserve">    D2 - Rozváděč</t>
  </si>
  <si>
    <t xml:space="preserve">    D3 - Elektromontáze</t>
  </si>
  <si>
    <t xml:space="preserve">    D4 - Kabely a vodice</t>
  </si>
  <si>
    <t xml:space="preserve">    D5 - Ostatní náklady a HZS</t>
  </si>
  <si>
    <t xml:space="preserve">    D6 - Zemní práce</t>
  </si>
  <si>
    <t xml:space="preserve">    D7 - Vychozí revize</t>
  </si>
  <si>
    <t>silnoproud</t>
  </si>
  <si>
    <t>Rozváděč</t>
  </si>
  <si>
    <t>Pol30</t>
  </si>
  <si>
    <t>Rozvádeč elektroměrový RE, D+M</t>
  </si>
  <si>
    <t>1571697114</t>
  </si>
  <si>
    <t>"Rozvádeč elektroměrový RE - Elektroměrový rozváděč + kompaktní plastový pilíř.  (1x jednotarifní, třífázový)</t>
  </si>
  <si>
    <t>"Jistič před elektroměrem B16/3, včetně vydrátování.</t>
  </si>
  <si>
    <t>"Elektroměr dodá ČEZ Distribuce, a.s., přímé měření .</t>
  </si>
  <si>
    <t>"Jmenovité napětí 230/400 V</t>
  </si>
  <si>
    <t>"Jmenovitý proud do 40 A</t>
  </si>
  <si>
    <t>"Jmenovitý kmitočet 50 Hz</t>
  </si>
  <si>
    <t>"Stupeň krytí IP44/20C</t>
  </si>
  <si>
    <t>"Stupeň ochrany IK10</t>
  </si>
  <si>
    <t>"Zkratová odolnost 10 kA</t>
  </si>
  <si>
    <t>"Přístrojová výzbroj 1x můstek PEN, řadové svorky</t>
  </si>
  <si>
    <t>"Max. průřez přívodních vodičů 16 mm2</t>
  </si>
  <si>
    <t>"Max. průřez vývodních vodičů silový obvod 16 mm2, pomocný obvod 4 mm2</t>
  </si>
  <si>
    <t>"Způsob připojení vodičů přívod řadové svorky</t>
  </si>
  <si>
    <t>"vývod řadové svorky</t>
  </si>
  <si>
    <t>"PEN svorkovnice PEN</t>
  </si>
  <si>
    <t>"uzemnění -</t>
  </si>
  <si>
    <t>"pomocný obvod řadové svorky do 4mm2</t>
  </si>
  <si>
    <t>"Uzavírání dveří trnový klíč 6x6mm dle ČSN359756</t>
  </si>
  <si>
    <t>"Rozměry (š x v x h) 484 x 1785 x 242 mm</t>
  </si>
  <si>
    <t>Elektromontáze</t>
  </si>
  <si>
    <t>Pol31</t>
  </si>
  <si>
    <t>Ukončení kabelu přípojky v rozváděčích RE a RZV (rozváděč je součástí dodávky SO 302.1) - ukončení provedeno na hlavním vypínacím prvku rozváděče.</t>
  </si>
  <si>
    <t>1785082997</t>
  </si>
  <si>
    <t>Pol33</t>
  </si>
  <si>
    <t>Chránička ohebná pr.63mm</t>
  </si>
  <si>
    <t>-1141218861</t>
  </si>
  <si>
    <t>Pol32</t>
  </si>
  <si>
    <t>1396582219</t>
  </si>
  <si>
    <t>Pol35</t>
  </si>
  <si>
    <t>Výstražná fólie do š. 330mm, volně</t>
  </si>
  <si>
    <t>-1476020331</t>
  </si>
  <si>
    <t>Pol34</t>
  </si>
  <si>
    <t>Červená fólie š. 330mm, pro silnoproudé kabely</t>
  </si>
  <si>
    <t>695890823</t>
  </si>
  <si>
    <t>Pol36</t>
  </si>
  <si>
    <t>Ukončení kabelu do 4x10mm2</t>
  </si>
  <si>
    <t>1540370579</t>
  </si>
  <si>
    <t>Pol37</t>
  </si>
  <si>
    <t>PPV+podruzny materiál 3% + 3%</t>
  </si>
  <si>
    <t>1767181130</t>
  </si>
  <si>
    <t>Kabely a vodice</t>
  </si>
  <si>
    <t>Pol39</t>
  </si>
  <si>
    <t>Kabel CYKY-J 4x10mm2, vedeno v zemi v kabelové chráničce</t>
  </si>
  <si>
    <t>-182619603</t>
  </si>
  <si>
    <t>Pol38</t>
  </si>
  <si>
    <t>Kabel CYKY-J 4x10mm2</t>
  </si>
  <si>
    <t>-1623580135</t>
  </si>
  <si>
    <t>Pol41</t>
  </si>
  <si>
    <t>Drát FeZn do 120mm2 v zemi, volně</t>
  </si>
  <si>
    <t>-831045113</t>
  </si>
  <si>
    <t>Pol40</t>
  </si>
  <si>
    <t>Drát FeZn průměr 10mm2</t>
  </si>
  <si>
    <t>-839128444</t>
  </si>
  <si>
    <t>Pol42</t>
  </si>
  <si>
    <t>Pojistka výkonová PNA000 25A gG</t>
  </si>
  <si>
    <t>-1835063801</t>
  </si>
  <si>
    <t>Pol43</t>
  </si>
  <si>
    <t>Patrona nožová do 500 V s montáží</t>
  </si>
  <si>
    <t>1036332797</t>
  </si>
  <si>
    <t>Pol44</t>
  </si>
  <si>
    <t>PPV+podružný materiál 3% + 3%</t>
  </si>
  <si>
    <t>888967236</t>
  </si>
  <si>
    <t>Ostatní náklady a HZS</t>
  </si>
  <si>
    <t>Pol46</t>
  </si>
  <si>
    <t>Likvidace elektroodpadu</t>
  </si>
  <si>
    <t>sum</t>
  </si>
  <si>
    <t>-866587242</t>
  </si>
  <si>
    <t>Pol49</t>
  </si>
  <si>
    <t>Koordinace s ostatními profesemi</t>
  </si>
  <si>
    <t>hod</t>
  </si>
  <si>
    <t>858427734</t>
  </si>
  <si>
    <t>Pol50</t>
  </si>
  <si>
    <t>Odzkoušení, uvedení do provozu</t>
  </si>
  <si>
    <t>-873372891</t>
  </si>
  <si>
    <t>Pol51</t>
  </si>
  <si>
    <t>Výkop kabelové rýhy 350x800mm, tř. zeminy3</t>
  </si>
  <si>
    <t>260130327</t>
  </si>
  <si>
    <t>Pol52</t>
  </si>
  <si>
    <t>Úprava kabelového lože do š. 600mm</t>
  </si>
  <si>
    <t>-1454687139</t>
  </si>
  <si>
    <t>Pol53</t>
  </si>
  <si>
    <t>Zásyp kabelové rýhy 350x800mm, tř. zeminy3, vč. zhutnění</t>
  </si>
  <si>
    <t>-548824031</t>
  </si>
  <si>
    <t>Pol54</t>
  </si>
  <si>
    <t>Provizorní úprava terénu</t>
  </si>
  <si>
    <t>530485615</t>
  </si>
  <si>
    <t>Pol55</t>
  </si>
  <si>
    <t>Finální úprava terénu - položení drnu vč. osetí trávou</t>
  </si>
  <si>
    <t>-1144275370</t>
  </si>
  <si>
    <t>Pol56</t>
  </si>
  <si>
    <t>-1868517367</t>
  </si>
  <si>
    <t>Vychozí revize</t>
  </si>
  <si>
    <t>Pol57</t>
  </si>
  <si>
    <t>Vychozí revize vč. revizní zprávy</t>
  </si>
  <si>
    <t>-1908688556</t>
  </si>
  <si>
    <t>5b - SO 651 - Tramvajová trať</t>
  </si>
  <si>
    <t>5b.1 - Tramvajový svršek</t>
  </si>
  <si>
    <t xml:space="preserve">    2 - Zakládání</t>
  </si>
  <si>
    <t>180405111</t>
  </si>
  <si>
    <t>Založení trávníku ve vegetačních prefabrikátech výsevem semene v rovině a ve svahu do 1:5</t>
  </si>
  <si>
    <t>810356444</t>
  </si>
  <si>
    <t>1929863983</t>
  </si>
  <si>
    <t>351*0,015 'Přepočtené koeficientem množství</t>
  </si>
  <si>
    <t>181311103</t>
  </si>
  <si>
    <t>Rozprostření ornice tl vrstvy do 200 mm v rovině nebo ve svahu do 1:5 ručně</t>
  </si>
  <si>
    <t>944739634</t>
  </si>
  <si>
    <t>"VEGETAČNÍ DÍLY</t>
  </si>
  <si>
    <t>(51,00+66,00)*3,00</t>
  </si>
  <si>
    <t>10371500</t>
  </si>
  <si>
    <t>substrát pro trávníky</t>
  </si>
  <si>
    <t>1363281732</t>
  </si>
  <si>
    <t>351,000*0,60</t>
  </si>
  <si>
    <t>181311106</t>
  </si>
  <si>
    <t>Rozprostření ornice tl vrstvy do 400 mm v rovině nebo ve svahu do 1:5 ručně</t>
  </si>
  <si>
    <t>1673284745</t>
  </si>
  <si>
    <t>941,00-0,70*(66,00+68,00*2,00+25,40*2,00)</t>
  </si>
  <si>
    <t>orniční zemina v podobě směsi s komunálním kompostem obohacená přípravkem s funkcí absorpce vody</t>
  </si>
  <si>
    <t>1581520982</t>
  </si>
  <si>
    <t>764,04*0,35*1,80</t>
  </si>
  <si>
    <t>181451151</t>
  </si>
  <si>
    <t>Založení parkového trávníku travním kobercem plochy přes 1000 m2 v rovině a ve svahu do 1:5</t>
  </si>
  <si>
    <t>236804021</t>
  </si>
  <si>
    <t>69334007</t>
  </si>
  <si>
    <t>koberec trávníkový tl. 30mm</t>
  </si>
  <si>
    <t>1607332305</t>
  </si>
  <si>
    <t>750,76+190,10</t>
  </si>
  <si>
    <t>1-01</t>
  </si>
  <si>
    <t>koberec extenzivní zeleň, sedový rozchodník, 7-druhový</t>
  </si>
  <si>
    <t>-1304592811</t>
  </si>
  <si>
    <t>1867,16+962,66+191,28</t>
  </si>
  <si>
    <t>182303111</t>
  </si>
  <si>
    <t>Doplnění zeminy nebo substrátu</t>
  </si>
  <si>
    <t>1193753175</t>
  </si>
  <si>
    <t>10321002</t>
  </si>
  <si>
    <t>substrát extenzivní trávníkový</t>
  </si>
  <si>
    <t>-1330196429</t>
  </si>
  <si>
    <t>3021,1*0,058 'Přepočtené koeficientem množství</t>
  </si>
  <si>
    <t>1-02</t>
  </si>
  <si>
    <t>hydrogel</t>
  </si>
  <si>
    <t>-1516987124</t>
  </si>
  <si>
    <t>175,224*3</t>
  </si>
  <si>
    <t>Zakládání</t>
  </si>
  <si>
    <t>273321611</t>
  </si>
  <si>
    <t>Základové desky ze ŽB tř. C30/37-XC2, XD3, XF3, XA1 (CZ) – Dmax22-CI 0,4-S3</t>
  </si>
  <si>
    <t>-722850214</t>
  </si>
  <si>
    <t>(58,00+128,00+15,00+10,00+55,00+125,00+133,00+12,00+6,00+19,00)*0,40</t>
  </si>
  <si>
    <t>273351121</t>
  </si>
  <si>
    <t>Zřízení bednění základových desek</t>
  </si>
  <si>
    <t>-979242180</t>
  </si>
  <si>
    <t>(43,00+74,00+33,00+16,00+56,00+49,00+50,00+32,00+17,00+19,00)*0,40</t>
  </si>
  <si>
    <t>273351122</t>
  </si>
  <si>
    <t>Odstranění bednění základových desek</t>
  </si>
  <si>
    <t>1202455232</t>
  </si>
  <si>
    <t>273362021</t>
  </si>
  <si>
    <t>Výztuž základových desek svařovanými sítěmi Kari</t>
  </si>
  <si>
    <t>-1757518196</t>
  </si>
  <si>
    <t>(58,00+128,00+15,00+10,00+55,00+125,00+133,00+12,00+6,00+19,00)*2*7,90/1000</t>
  </si>
  <si>
    <t>274313711</t>
  </si>
  <si>
    <t>Základové pásy z betonu tř. C 20/25</t>
  </si>
  <si>
    <t>1054607845</t>
  </si>
  <si>
    <t>"závěrná zídka</t>
  </si>
  <si>
    <t>16,00*0,45*0,45</t>
  </si>
  <si>
    <t>274321611</t>
  </si>
  <si>
    <t>Základové pasy ze ŽB tř. C30/37-XC2, XD3, XF3, XA1 (CZ) – Dmax22-CI 0,4-S3</t>
  </si>
  <si>
    <t>-1525714335</t>
  </si>
  <si>
    <t>"Výkres tvaru typických dilatačních dílů základových pásů PJD</t>
  </si>
  <si>
    <t>6,055*0,70*0,425*2*204</t>
  </si>
  <si>
    <t>0,70*0,80*0,325*2*204</t>
  </si>
  <si>
    <t>274351121</t>
  </si>
  <si>
    <t>Zřízení bednění základových pasů rovného</t>
  </si>
  <si>
    <t>1949177771</t>
  </si>
  <si>
    <t>6,075*0,425*2*204</t>
  </si>
  <si>
    <t>0,70*0,425*4*204</t>
  </si>
  <si>
    <t>0,80*0,325*4*204</t>
  </si>
  <si>
    <t>1,00*0,425*4*204</t>
  </si>
  <si>
    <t>2,675*0,425*2*204</t>
  </si>
  <si>
    <t>16,00*0,45*2</t>
  </si>
  <si>
    <t>274351122</t>
  </si>
  <si>
    <t>Odstranění bednění základových pasů rovného</t>
  </si>
  <si>
    <t>-1302084345</t>
  </si>
  <si>
    <t>274361821</t>
  </si>
  <si>
    <t>Výztuž základových pásů betonářskou ocelí 10 505 (R)</t>
  </si>
  <si>
    <t>-1572858504</t>
  </si>
  <si>
    <t>477,90/1000*204</t>
  </si>
  <si>
    <t>38,40/1000*10</t>
  </si>
  <si>
    <t>2-01</t>
  </si>
  <si>
    <t>Polystyrénová deska 0,70x0,40m tl. 10mm</t>
  </si>
  <si>
    <t>-433648048</t>
  </si>
  <si>
    <t>4*204</t>
  </si>
  <si>
    <t>2-02</t>
  </si>
  <si>
    <t>Překližka 0,70x0,40m tl. 9mm</t>
  </si>
  <si>
    <t>1677519564</t>
  </si>
  <si>
    <t>5-01</t>
  </si>
  <si>
    <t>Systémová oboustranná lepená pryžová bokovnice W-Tram (lepení celoplošné), D+M</t>
  </si>
  <si>
    <t>1713035291</t>
  </si>
  <si>
    <t>660,00*2*2-78,00*2</t>
  </si>
  <si>
    <t>5-09</t>
  </si>
  <si>
    <t>Ochrana paty kolejnice systémovým pružným návlekem W-Tram, D+M</t>
  </si>
  <si>
    <t>-238294943</t>
  </si>
  <si>
    <t>660,00*2/0,675*2</t>
  </si>
  <si>
    <t>"zaokrouhleno</t>
  </si>
  <si>
    <t>3912</t>
  </si>
  <si>
    <t>5-11</t>
  </si>
  <si>
    <t>Systémová oboustranná bokovnice, D+M</t>
  </si>
  <si>
    <t>1190502744</t>
  </si>
  <si>
    <t>511532111</t>
  </si>
  <si>
    <t>Kolejové lože z kameniva hrubého drceného</t>
  </si>
  <si>
    <t>-247779367</t>
  </si>
  <si>
    <t>"PŘECHODOVÁ OBLAST</t>
  </si>
  <si>
    <t>72,00*3,70*0,15</t>
  </si>
  <si>
    <t>512502121</t>
  </si>
  <si>
    <t>Odstranění kolejového lože z kameniva po rozebrání koleje</t>
  </si>
  <si>
    <t>-1296363336</t>
  </si>
  <si>
    <t>"KOLEJE</t>
  </si>
  <si>
    <t>673,00*2*3,75*0,15</t>
  </si>
  <si>
    <t>"VÝHYBKY A KŘIŽOVATKY</t>
  </si>
  <si>
    <t>(22,00*3+21,00+47,00)*3,75*0,15</t>
  </si>
  <si>
    <t>"ODSTRANĚNÍ PODKLADNÍCH VRSTEV</t>
  </si>
  <si>
    <t>673,00*2*1,40*0,23</t>
  </si>
  <si>
    <t>514471111</t>
  </si>
  <si>
    <t>Prolití kolejového lože pryskyřicí</t>
  </si>
  <si>
    <t>-2106251778</t>
  </si>
  <si>
    <t>5-20</t>
  </si>
  <si>
    <t>Montovaný žlábek, D+M</t>
  </si>
  <si>
    <t>1044750185</t>
  </si>
  <si>
    <t>(66,00+51,00)*2</t>
  </si>
  <si>
    <t>5-22</t>
  </si>
  <si>
    <t>Příplatek za zřízení bezstykové koleje</t>
  </si>
  <si>
    <t>-2068584722</t>
  </si>
  <si>
    <t>5-23</t>
  </si>
  <si>
    <t>Přechodová kolejnice S49/57R1, D+M</t>
  </si>
  <si>
    <t>1093639557</t>
  </si>
  <si>
    <t>4,00*2*6</t>
  </si>
  <si>
    <t>523851013</t>
  </si>
  <si>
    <t>Zřízení koleje stykované ze žlábkových kolejnic na nových pražcích z betonu předpjatého 650 mm</t>
  </si>
  <si>
    <t>-1357439233</t>
  </si>
  <si>
    <t>"KŘIŽOVATKA SOKOLOVKSÁ</t>
  </si>
  <si>
    <t>13,81+23,76+2,00+2,00</t>
  </si>
  <si>
    <t>43765101.</t>
  </si>
  <si>
    <t>kolejnice železniční žlábková 57R1</t>
  </si>
  <si>
    <t>-1716544926</t>
  </si>
  <si>
    <t>41,57*2*0,05654</t>
  </si>
  <si>
    <t>59211897R</t>
  </si>
  <si>
    <t>betonový pražec B03DP-07P</t>
  </si>
  <si>
    <t>1754857457</t>
  </si>
  <si>
    <t>41,57/0,675</t>
  </si>
  <si>
    <t>523862011</t>
  </si>
  <si>
    <t>Zřízení koleje bezstykové z širokopatních kolejnic na betonové desce nebo prahu</t>
  </si>
  <si>
    <t>1924002272</t>
  </si>
  <si>
    <t>145,15+31,71+417,18+13,81+23,76+403,54+206,62</t>
  </si>
  <si>
    <t>43765101</t>
  </si>
  <si>
    <t>kolejnice železniční širokopatní tvaru 49 E1 (S49) jakost R260</t>
  </si>
  <si>
    <t>1434670118</t>
  </si>
  <si>
    <t>1241,77*2*0,04943</t>
  </si>
  <si>
    <t>43794350R</t>
  </si>
  <si>
    <t>pružná svěrka SKL21KLT (NENACEŇOVAT - dodá DPO)</t>
  </si>
  <si>
    <t>2062351184</t>
  </si>
  <si>
    <t>1256,45/0,675*4</t>
  </si>
  <si>
    <t>7446</t>
  </si>
  <si>
    <t>5-02</t>
  </si>
  <si>
    <t>ochranná plystová krytka svěrky</t>
  </si>
  <si>
    <t>-751563632</t>
  </si>
  <si>
    <t>5-03</t>
  </si>
  <si>
    <t>vrtule Ss35Cz (NENACEŇOVAT - dodá DPO)</t>
  </si>
  <si>
    <t>2096109238</t>
  </si>
  <si>
    <t>5-04</t>
  </si>
  <si>
    <t>podložka ULS 7 (NENACEŇOVAT - dodá DPO)</t>
  </si>
  <si>
    <t>76826875</t>
  </si>
  <si>
    <t>5-05</t>
  </si>
  <si>
    <t>úhlová vodící vložka WFP 14k (NENACEŇOVAT - dodá DPO)</t>
  </si>
  <si>
    <t>1516862812</t>
  </si>
  <si>
    <t>5-06</t>
  </si>
  <si>
    <t>pryžová podložka ZW 900AT-600 (NENACEŇOVAT - dodá DPO)</t>
  </si>
  <si>
    <t>1372603605</t>
  </si>
  <si>
    <t>1256,56/0,675*2</t>
  </si>
  <si>
    <t>3724</t>
  </si>
  <si>
    <t>5-07</t>
  </si>
  <si>
    <t>polastová podkladnice ULP SF 125 1:20 (NENACEŇOVAT - dodá DPO)</t>
  </si>
  <si>
    <t>1709157898</t>
  </si>
  <si>
    <t>5-08</t>
  </si>
  <si>
    <t>plastová hmoždina SDu 26 (NENACEŇOVAT - dodá DPO)</t>
  </si>
  <si>
    <t>1959149860</t>
  </si>
  <si>
    <t>5-24</t>
  </si>
  <si>
    <t>Ostranění bokovnic</t>
  </si>
  <si>
    <t>1466568012</t>
  </si>
  <si>
    <t>671,00*8</t>
  </si>
  <si>
    <t>526001011</t>
  </si>
  <si>
    <t>Rozebrání koleje ze žlábkových kolejnic na pražcích bez výplně boků kolejnic</t>
  </si>
  <si>
    <t>-91516747</t>
  </si>
  <si>
    <t>1320+72</t>
  </si>
  <si>
    <t>"včetně rozchodnic, propojek atd</t>
  </si>
  <si>
    <t>"odstranění koleje, které si provede DPO na vlastní náklady</t>
  </si>
  <si>
    <t>-400,00</t>
  </si>
  <si>
    <t>533801011</t>
  </si>
  <si>
    <t>Montáž výhybky jednoduché, oboustranné nebo obloukové na nových pražcích dřevěných</t>
  </si>
  <si>
    <t>416609324</t>
  </si>
  <si>
    <t>21,00*3</t>
  </si>
  <si>
    <t>21,00+47,00</t>
  </si>
  <si>
    <t>5-14</t>
  </si>
  <si>
    <t>Kombinace výhybek 2-11+2-16+K34 vše tvaru 49E1 a kombinace 2-17+2-18+K37 vše tvaru 57R1 (NENACEŇOVAT - dodá DPO)</t>
  </si>
  <si>
    <t>744972143</t>
  </si>
  <si>
    <t>60814840</t>
  </si>
  <si>
    <t>pražec dřevěný výhybkový impregnovaný olejem DB 150/260mm</t>
  </si>
  <si>
    <t>-5770170</t>
  </si>
  <si>
    <t>535000311</t>
  </si>
  <si>
    <t>Rozebrání kolejového rozvětvení na pražcích betonových (NENACEŇOVAT - odstraní si DPO na své náklady)</t>
  </si>
  <si>
    <t>-1631294536</t>
  </si>
  <si>
    <t>"VÝHYBKY</t>
  </si>
  <si>
    <t>"KŘÍŽOVATKY</t>
  </si>
  <si>
    <t>21,00*2+47,00</t>
  </si>
  <si>
    <t>541301111</t>
  </si>
  <si>
    <t>Odstranění dřevěných pražců pod kolejí rozchod 1435 mm</t>
  </si>
  <si>
    <t>-1534979380</t>
  </si>
  <si>
    <t>(44,50+42,50+10,00)/0,675</t>
  </si>
  <si>
    <t>144</t>
  </si>
  <si>
    <t>541301112</t>
  </si>
  <si>
    <t>Odstranění pražců z betonu předpjatého pod kolejí rozchod 1435 mm</t>
  </si>
  <si>
    <t>-767084405</t>
  </si>
  <si>
    <t>673,00*2/0,675</t>
  </si>
  <si>
    <t>Mezisoučet</t>
  </si>
  <si>
    <t>1995</t>
  </si>
  <si>
    <t>-592</t>
  </si>
  <si>
    <t>542191111</t>
  </si>
  <si>
    <t>Ohýbání kolejnic o hmotnosti do 50 kg/m</t>
  </si>
  <si>
    <t>-830212657</t>
  </si>
  <si>
    <t>(2,00+2,00)*2</t>
  </si>
  <si>
    <t>548945112</t>
  </si>
  <si>
    <t>Ohýbání kolejnic hmotnosti nad 50 kg/m</t>
  </si>
  <si>
    <t>1296582187</t>
  </si>
  <si>
    <t>(4,00+4,00)*2</t>
  </si>
  <si>
    <t>543191111</t>
  </si>
  <si>
    <t>Směrové a výškové vyrovnání koleje automatickou podbíječkou</t>
  </si>
  <si>
    <t>-697566560</t>
  </si>
  <si>
    <t>72,00</t>
  </si>
  <si>
    <t>546891212</t>
  </si>
  <si>
    <t>Osazení skříně pro výhybky vč. seřízení</t>
  </si>
  <si>
    <t>-849718397</t>
  </si>
  <si>
    <t>elektrická výhybková skříň (NENACEŇOVAT - dodá DPO)</t>
  </si>
  <si>
    <t>846291504</t>
  </si>
  <si>
    <t>5-21</t>
  </si>
  <si>
    <t>mechanická výhybková skříň (NENACEŇOVAT - dodá DPO)</t>
  </si>
  <si>
    <t>596777352</t>
  </si>
  <si>
    <t>548111111</t>
  </si>
  <si>
    <t>Svár kolejnic elektrický bez příložky</t>
  </si>
  <si>
    <t>-471632558</t>
  </si>
  <si>
    <t>548133111</t>
  </si>
  <si>
    <t>Řez příčný kolejnice pilou</t>
  </si>
  <si>
    <t>405891686</t>
  </si>
  <si>
    <t>548965011</t>
  </si>
  <si>
    <t>Obroušení povrchu temena hlavy nových kolejnic při souvislé úpravě koleje</t>
  </si>
  <si>
    <t>-212060050</t>
  </si>
  <si>
    <t>1256,45*2*2</t>
  </si>
  <si>
    <t>548965091</t>
  </si>
  <si>
    <t>Jízda brousícího vozu na pracoviště a zpět</t>
  </si>
  <si>
    <t>km</t>
  </si>
  <si>
    <t>-587799068</t>
  </si>
  <si>
    <t>Podklad ze štěrkodrtě ŠD 0-32 tl 300 mm</t>
  </si>
  <si>
    <t>-1230985206</t>
  </si>
  <si>
    <t>"ZATRAVNĚNÍ</t>
  </si>
  <si>
    <t>3021,10+764,04</t>
  </si>
  <si>
    <t>(51,00+66,00)*2,10*2</t>
  </si>
  <si>
    <t>565166101</t>
  </si>
  <si>
    <t>Asfaltový beton vrstva podkladní ACP 22+ tl 80 mm</t>
  </si>
  <si>
    <t>1367587748</t>
  </si>
  <si>
    <t>Asfaltový beton vrstva podkladní ACP 22+ tl 120 mm</t>
  </si>
  <si>
    <t>-1637533364</t>
  </si>
  <si>
    <t>9,20+5,00+11,90</t>
  </si>
  <si>
    <t>-330573274</t>
  </si>
  <si>
    <t>573211109</t>
  </si>
  <si>
    <t>Postřik živičný spojovací z asfaltu v množství 0,50 kg/m2</t>
  </si>
  <si>
    <t>1099553321</t>
  </si>
  <si>
    <t>145169963</t>
  </si>
  <si>
    <t>314,00+9,20+5,00+11,90+186,20</t>
  </si>
  <si>
    <t>Asfaltový beton vrstva ložní ACL 16+ modifikovaný tl 60 mm</t>
  </si>
  <si>
    <t>-680824353</t>
  </si>
  <si>
    <t>581111111</t>
  </si>
  <si>
    <t>Podkladní beton PB C12/15 - X0, tl. 100mm</t>
  </si>
  <si>
    <t>703024248</t>
  </si>
  <si>
    <t>620,00*2*2,50</t>
  </si>
  <si>
    <t>581121214</t>
  </si>
  <si>
    <t>Podkladní beton C25/30-XF3 tl. 140mm</t>
  </si>
  <si>
    <t>723157735</t>
  </si>
  <si>
    <t>58,00+128,00+15,00+10,00+55,00+125,00+133,00+12,00+6,00+19,00</t>
  </si>
  <si>
    <t>596211110</t>
  </si>
  <si>
    <t>Kladení zámkové dlažby komunikací pro pěší tl 60 mm skupiny A pl do 50 m2</t>
  </si>
  <si>
    <t>-862835713</t>
  </si>
  <si>
    <t>59245015</t>
  </si>
  <si>
    <t>dlažba zámková tl. 60mm přírodní</t>
  </si>
  <si>
    <t>-930236202</t>
  </si>
  <si>
    <t>4,00+3,00</t>
  </si>
  <si>
    <t>596412213</t>
  </si>
  <si>
    <t>Kladení dlažby z vegetačních tvárnic pozemních komunikací tl 60 mm přes 300 m2</t>
  </si>
  <si>
    <t>1609950279</t>
  </si>
  <si>
    <t>59246016</t>
  </si>
  <si>
    <t>dlažba plošná betonová vegetační tl. 60mm</t>
  </si>
  <si>
    <t>299165551</t>
  </si>
  <si>
    <t>77</t>
  </si>
  <si>
    <t>-882346821</t>
  </si>
  <si>
    <t>46,00*4</t>
  </si>
  <si>
    <t>78</t>
  </si>
  <si>
    <t>916431111-1</t>
  </si>
  <si>
    <t>Osazení závěrné zídky do betonového lože tl 150 mm</t>
  </si>
  <si>
    <t>122363401</t>
  </si>
  <si>
    <t>5,00*2+3,00*2</t>
  </si>
  <si>
    <t>79</t>
  </si>
  <si>
    <t>59212810-1</t>
  </si>
  <si>
    <t>zídka závěrná betonová  300x350mm</t>
  </si>
  <si>
    <t>1017628514</t>
  </si>
  <si>
    <t>80</t>
  </si>
  <si>
    <t>919112232</t>
  </si>
  <si>
    <t>Řezání spár pro vytvoření komůrky š 20 mm hl 30 mm pro těsnící zálivku v živičném krytu</t>
  </si>
  <si>
    <t>354818515</t>
  </si>
  <si>
    <t>157,00+54,00+60,00+28,00+28,00</t>
  </si>
  <si>
    <t>81</t>
  </si>
  <si>
    <t>919121131</t>
  </si>
  <si>
    <t>Těsnění spár zálivkou za studena pro komůrky š 20 mm hl 30 mm s těsnicím profilem</t>
  </si>
  <si>
    <t>-683130325</t>
  </si>
  <si>
    <t>82</t>
  </si>
  <si>
    <t>919131121</t>
  </si>
  <si>
    <t>Nerezový smykový trn d22mm s klecí umožňující podélný pohyb</t>
  </si>
  <si>
    <t>-975271578</t>
  </si>
  <si>
    <t>204*4</t>
  </si>
  <si>
    <t>83</t>
  </si>
  <si>
    <t>-373665147</t>
  </si>
  <si>
    <t>84</t>
  </si>
  <si>
    <t>R92190001</t>
  </si>
  <si>
    <t xml:space="preserve">Montáž kompletní - úrovňový přechod pryžový </t>
  </si>
  <si>
    <t>258057158</t>
  </si>
  <si>
    <t>85</t>
  </si>
  <si>
    <t>43784-9</t>
  </si>
  <si>
    <t>konstrukce přejezdová pryžová provoz pěší</t>
  </si>
  <si>
    <t>-2024004419</t>
  </si>
  <si>
    <t>(2,00*5+2,00*3)*3</t>
  </si>
  <si>
    <t xml:space="preserve">"Pryžové desky včetně všech komponentů (středních desek, desek, středního spojovacího dílu, spojovacího dílu, koncové zarážky, </t>
  </si>
  <si>
    <t>"koncového úhelníku, kolejnicové tvarovky).</t>
  </si>
  <si>
    <t>86</t>
  </si>
  <si>
    <t>-1384112440</t>
  </si>
  <si>
    <t>350,75+12,24+2288,769+12,346</t>
  </si>
  <si>
    <t>87</t>
  </si>
  <si>
    <t>1168879134</t>
  </si>
  <si>
    <t>2664,105*9 'Přepočtené koeficientem množství</t>
  </si>
  <si>
    <t>88</t>
  </si>
  <si>
    <t>246038773</t>
  </si>
  <si>
    <t>89</t>
  </si>
  <si>
    <t>997221655</t>
  </si>
  <si>
    <t>83659940</t>
  </si>
  <si>
    <t>90</t>
  </si>
  <si>
    <t>997013813</t>
  </si>
  <si>
    <t>Poplatek za uložení na skládce (skládkovné) stavebního odpadu z plastických hmot kód odpadu 17 02 03</t>
  </si>
  <si>
    <t>-743307993</t>
  </si>
  <si>
    <t>91</t>
  </si>
  <si>
    <t>997241611</t>
  </si>
  <si>
    <t>Nakládání nebo překládání vybouraných hmot</t>
  </si>
  <si>
    <t>1974602164</t>
  </si>
  <si>
    <t>"odstraněné koleje</t>
  </si>
  <si>
    <t>144,832</t>
  </si>
  <si>
    <t>92</t>
  </si>
  <si>
    <t>997242521</t>
  </si>
  <si>
    <t>Vodorovná doprava rozebraných kolejnic nebo kolejových konstrukcí do 5 km</t>
  </si>
  <si>
    <t>-1264774497</t>
  </si>
  <si>
    <t>93</t>
  </si>
  <si>
    <t>997242529</t>
  </si>
  <si>
    <t>Příplatek ZKD 1 km vodorovné dopravy rozebraných kolejnic nebo kolejových konstrukcí</t>
  </si>
  <si>
    <t>2072953770</t>
  </si>
  <si>
    <t>144,832*5 'Přepočtené koeficientem množství</t>
  </si>
  <si>
    <t>94</t>
  </si>
  <si>
    <t>997-3</t>
  </si>
  <si>
    <t>Odkup užitých kolejnic</t>
  </si>
  <si>
    <t>28568511</t>
  </si>
  <si>
    <t>95</t>
  </si>
  <si>
    <t>997-4</t>
  </si>
  <si>
    <t>Odkup užitých betonových pražců</t>
  </si>
  <si>
    <t>-640234939</t>
  </si>
  <si>
    <t>96</t>
  </si>
  <si>
    <t>998-5</t>
  </si>
  <si>
    <t>Uložení dřevěných pražců na skládce nebezpečného odpadu</t>
  </si>
  <si>
    <t>-155338608</t>
  </si>
  <si>
    <t>97</t>
  </si>
  <si>
    <t>998243011</t>
  </si>
  <si>
    <t>Přesun hmot pro železniční svršek městských drah</t>
  </si>
  <si>
    <t>-793614843</t>
  </si>
  <si>
    <t>98</t>
  </si>
  <si>
    <t>OST-50</t>
  </si>
  <si>
    <t>Úprava signálních plánů</t>
  </si>
  <si>
    <t>352081200</t>
  </si>
  <si>
    <t>5b.2 - Tramvajový spodek</t>
  </si>
  <si>
    <t xml:space="preserve">    3 - Svislé a kompletní konstrukce</t>
  </si>
  <si>
    <t>113106291</t>
  </si>
  <si>
    <t>Rozebrání vozovek ze silničních dílců se spárami zalitými živicí strojně pl přes 50 do 200 m2</t>
  </si>
  <si>
    <t>508319644</t>
  </si>
  <si>
    <t>112,00</t>
  </si>
  <si>
    <t>113107243</t>
  </si>
  <si>
    <t>Odstranění podkladu živičného tl 150 mm strojně pl přes 200 m2</t>
  </si>
  <si>
    <t>-1919816619</t>
  </si>
  <si>
    <t>478,00-112,00</t>
  </si>
  <si>
    <t>122452516</t>
  </si>
  <si>
    <t>Odkopávky a prokopávky zapažené pro silnice a dálnice v hornině třídy těžitelnosti II objem do 5000 m3 strojně</t>
  </si>
  <si>
    <t>771346186</t>
  </si>
  <si>
    <t>673,00*2*0,87</t>
  </si>
  <si>
    <t>122452516-2</t>
  </si>
  <si>
    <t>Odkopávky a prokopávky zapažené pro silnice a dálnice v hornině třídy těžitelnosti II objem do 5000 m3 strojně - výměnná vrstva</t>
  </si>
  <si>
    <t>688688690</t>
  </si>
  <si>
    <t>(660,00*2)*3,75*0,50</t>
  </si>
  <si>
    <t>132351104</t>
  </si>
  <si>
    <t>Hloubení rýh nezapažených  š do 800 mm v hornině třídy těžitelnosti II, skupiny 4 objem přes 100 m3 strojně</t>
  </si>
  <si>
    <t>-226387654</t>
  </si>
  <si>
    <t>"TRATIVOD</t>
  </si>
  <si>
    <t>(685,00*2)*0,40*0,40</t>
  </si>
  <si>
    <t>132354203</t>
  </si>
  <si>
    <t>Hloubení zapažených rýh š do 2000 mm v hornině třídy těžitelnosti II, skupiny 4 objem do 100 m3</t>
  </si>
  <si>
    <t>1182339070</t>
  </si>
  <si>
    <t>"PŘÍPOJKA DN 150</t>
  </si>
  <si>
    <t>(3,00*12)*1,00*1,50</t>
  </si>
  <si>
    <t>-1603264545</t>
  </si>
  <si>
    <t>(3,00*12)*1,50*2</t>
  </si>
  <si>
    <t>-1535641804</t>
  </si>
  <si>
    <t>-1207690321</t>
  </si>
  <si>
    <t>1171,02+219,20+54,00</t>
  </si>
  <si>
    <t>162751137-1</t>
  </si>
  <si>
    <t>Vodorovné přemístění do 10000 m výkopku/sypaniny z horniny třídy těžitelnosti II, skupiny 4 a 5 - výměnná vrstva</t>
  </si>
  <si>
    <t>89566652</t>
  </si>
  <si>
    <t>1459723308</t>
  </si>
  <si>
    <t>1444,22*1,80</t>
  </si>
  <si>
    <t>171201221-1</t>
  </si>
  <si>
    <t>Poplatek za uložení na skládce (skládkovné) zeminy a kamení kód odpadu 17 05 04 - výměnná vrstva</t>
  </si>
  <si>
    <t>-706672578</t>
  </si>
  <si>
    <t>2475,00*1,80</t>
  </si>
  <si>
    <t>-341883813</t>
  </si>
  <si>
    <t>(3,00*12)*1,00*(1,50-0,10-0,50)</t>
  </si>
  <si>
    <t>-259112926</t>
  </si>
  <si>
    <t>32,40*2,00</t>
  </si>
  <si>
    <t>-1077340727</t>
  </si>
  <si>
    <t>(3,00*12)*1,00*0,50</t>
  </si>
  <si>
    <t>-831731950</t>
  </si>
  <si>
    <t>18,00*2,00</t>
  </si>
  <si>
    <t>58343911</t>
  </si>
  <si>
    <t>kamenivo drcené hrubé frakce 11/22</t>
  </si>
  <si>
    <t>-1187018424</t>
  </si>
  <si>
    <t>219,20*2,00</t>
  </si>
  <si>
    <t>175151201</t>
  </si>
  <si>
    <t>Obsypání objektu nad přilehlým původním terénem sypaninou bez prohození, uloženou do 3 m strojně</t>
  </si>
  <si>
    <t>1250358428</t>
  </si>
  <si>
    <t>3021,10*0,32</t>
  </si>
  <si>
    <t>58337344</t>
  </si>
  <si>
    <t>hlinitý štěrkopísek</t>
  </si>
  <si>
    <t>985221007</t>
  </si>
  <si>
    <t>966,752*2,00</t>
  </si>
  <si>
    <t>181152302</t>
  </si>
  <si>
    <t>Úprava pláně se zhutněním 45 MPa</t>
  </si>
  <si>
    <t>959247368</t>
  </si>
  <si>
    <t>711491173</t>
  </si>
  <si>
    <t>Provedení izolace proti tlakové vodě vodorovné z nopové folie</t>
  </si>
  <si>
    <t>-2014232520</t>
  </si>
  <si>
    <t>3021,10*2</t>
  </si>
  <si>
    <t>28323005</t>
  </si>
  <si>
    <t>fólie profilovaná (nopová)</t>
  </si>
  <si>
    <t>-2078138550</t>
  </si>
  <si>
    <t>6042,2*1,2 'Přepočtené koeficientem množství</t>
  </si>
  <si>
    <t>1-03</t>
  </si>
  <si>
    <t>Hydroakumulační textilie, D+M</t>
  </si>
  <si>
    <t>1027934796</t>
  </si>
  <si>
    <t>211971121</t>
  </si>
  <si>
    <t>Zřízení opláštění žeber nebo trativodů geotextilií v rýze nebo zářezu sklonu přes 1:2 š do 2,5 m</t>
  </si>
  <si>
    <t>80467626</t>
  </si>
  <si>
    <t>0,40*4*(685,00*2)</t>
  </si>
  <si>
    <t>69311081</t>
  </si>
  <si>
    <t>geotextilie netkaná separační, ochranná, filtrační, drenážní PES 300g/m2</t>
  </si>
  <si>
    <t>-938176616</t>
  </si>
  <si>
    <t>2192*1,02 'Přepočtené koeficientem množství</t>
  </si>
  <si>
    <t>212752401</t>
  </si>
  <si>
    <t>Trativod z drenážních trubek korugovaných PE-HD SN 8 perforace 360° včetně lože otevřený výkop DN 110 pro liniové stavby</t>
  </si>
  <si>
    <t>1630320457</t>
  </si>
  <si>
    <t>685,00*2</t>
  </si>
  <si>
    <t>213141112</t>
  </si>
  <si>
    <t>Zřízení vrstvy z geotextilie v rovině nebo ve sklonu do 1:5 š do 6 m</t>
  </si>
  <si>
    <t>-1064563539</t>
  </si>
  <si>
    <t>69311010</t>
  </si>
  <si>
    <t>geotextilie tkaná separační, filtrační, výztužná PP pevnost v tahu 80kN/m</t>
  </si>
  <si>
    <t>1882118179</t>
  </si>
  <si>
    <t>3785,14*1,15 'Přepočtené koeficientem množství</t>
  </si>
  <si>
    <t>Svislé a kompletní konstrukce</t>
  </si>
  <si>
    <t>358315114</t>
  </si>
  <si>
    <t>Bourání stoky kompletní nebo vybourání otvorů z prostého betonu plochy do 4 m2</t>
  </si>
  <si>
    <t>-1329039783</t>
  </si>
  <si>
    <t>"BETONOVÉ ŠACHTICE</t>
  </si>
  <si>
    <t>3,14*0,60*0,60*2,00*12-3,14*0,50*0,50*2,00*12</t>
  </si>
  <si>
    <t>1733342208</t>
  </si>
  <si>
    <t>(3,00*12)*1,00*0,10</t>
  </si>
  <si>
    <t>564861114</t>
  </si>
  <si>
    <t>Podklad ze štěrkodrtě ŠD 0-32, prům. tl 230 mm</t>
  </si>
  <si>
    <t>-1580115750</t>
  </si>
  <si>
    <t>(660,00*2)*3,75</t>
  </si>
  <si>
    <t>"PŘECHDODOVÁ OBLAST</t>
  </si>
  <si>
    <t>(24,00*3)*3,75</t>
  </si>
  <si>
    <t>564871111</t>
  </si>
  <si>
    <t>Podklad ze štěrkodrtě ŠD 0-32 tl 250 mm</t>
  </si>
  <si>
    <t>-1649302219</t>
  </si>
  <si>
    <t>"KORIDOR PRO PŘECHÁZENÍ</t>
  </si>
  <si>
    <t>(2,00*5,00+2,00*3,00)*3*1,20*2</t>
  </si>
  <si>
    <t>564871111-1</t>
  </si>
  <si>
    <t>Podklad ze štěrkodrtě ŠD 0-63 tl 250 mm - výměnná vrstva</t>
  </si>
  <si>
    <t>-1282641509</t>
  </si>
  <si>
    <t>(660,00*2)*3,75*2</t>
  </si>
  <si>
    <t>871315241</t>
  </si>
  <si>
    <t>Kanalizační potrubí z tvrdého PVC vícevrstvé tuhost třídy SN12 DN 150</t>
  </si>
  <si>
    <t>-499646399</t>
  </si>
  <si>
    <t>3,00*12</t>
  </si>
  <si>
    <t>8-91</t>
  </si>
  <si>
    <t>Zkouška vodotěsnosti potrubí</t>
  </si>
  <si>
    <t>-2030644307</t>
  </si>
  <si>
    <t>"Technický popis"</t>
  </si>
  <si>
    <t>"vizuální kontrola způsobilosti úseku k provedení zkoušky těsnosti, kontrola utěsnění přípojek</t>
  </si>
  <si>
    <t>" osazení těsnících vaků, napojení na zdroj vody</t>
  </si>
  <si>
    <t>" kontrola zkoušeného úseku při plnění vodou, odvzdušnění úseku</t>
  </si>
  <si>
    <t>" osazení zkušební nádoby, doplnění vodou po zkušební hladinu</t>
  </si>
  <si>
    <t>" kontrola zkoušeného úseku, doplňování vody po dobu nasákávání</t>
  </si>
  <si>
    <t>" změření úniku vody při zkoušce, vystavení zkušebního protokolu o tlakové zkoušce</t>
  </si>
  <si>
    <t>" vypuštění úseku a odstranění těsnících vaků</t>
  </si>
  <si>
    <t>8-92</t>
  </si>
  <si>
    <t>Kamerová prohlídka potrubí</t>
  </si>
  <si>
    <t>1757936720</t>
  </si>
  <si>
    <t>36,00</t>
  </si>
  <si>
    <t>"Prohlídky kanalizace provézt terénními vozy vybavenými nejmodernějšími kamerovými systémy</t>
  </si>
  <si>
    <t>"Součástí těchto systémů je barevná samohybná kamera s otočnou hlavou 360° a s možností měření spádu, ovality a délky kontrolovaného úseku kanalizace.</t>
  </si>
  <si>
    <t>"Čištění kanalizačních řadů se provádí pomocí tlakové vody</t>
  </si>
  <si>
    <t>" speciálními vozidly s vysokými výkony čerpadel na tlakovou vodu. Na tuto práci</t>
  </si>
  <si>
    <t>" jsou nejvhodnější tzv. recyklační vozy, které zároveň kanalizaci čistí tlakovou</t>
  </si>
  <si>
    <t>" vodou a zároveň odsávají pevné nečistoty z potrubí. Nečistoty smíchané s vodou</t>
  </si>
  <si>
    <t>" za pomoci recyklační jenotky oddělí a recyklovanou vodu opět použijí pro další</t>
  </si>
  <si>
    <t>" čištění.</t>
  </si>
  <si>
    <t>8-93</t>
  </si>
  <si>
    <t>Zkouška vodotěsnosti šachet</t>
  </si>
  <si>
    <t>460660708</t>
  </si>
  <si>
    <t>"technický popis"</t>
  </si>
  <si>
    <t>"Při zkoušce vodotěsnosti stavebních dílců se zkušební tlak vody nechá působit na dílce a spoje kanalizační šachty</t>
  </si>
  <si>
    <t>"posoudí se, zda nevykazují netěsnosti, nebo jiné viditelné vady. Vlhkost na povrchu není považována za netěsnost</t>
  </si>
  <si>
    <t>"Postup výpočtu hodnoty úhlové odchylky, smykové síly a přídavné smykové síly udává norma. Zkušební přetlak vodou je 5 m a délka trvání zkoušky 15 min</t>
  </si>
  <si>
    <t>894812201</t>
  </si>
  <si>
    <t>Revizní a čistící šachta z PP šachtové dno DN 425/150 průtočné</t>
  </si>
  <si>
    <t>-1363766349</t>
  </si>
  <si>
    <t>894812232</t>
  </si>
  <si>
    <t>Revizní a čistící šachta z PP DN 425 šachtová roura korugovaná bez hrdla světlé hloubky 2000 mm</t>
  </si>
  <si>
    <t>-1875101404</t>
  </si>
  <si>
    <t>894812241</t>
  </si>
  <si>
    <t>Revizní a čistící šachta z PP DN 425 šachtová roura teleskopická světlé hloubky 375 mm</t>
  </si>
  <si>
    <t>309163994</t>
  </si>
  <si>
    <t>894812249</t>
  </si>
  <si>
    <t>Příplatek k rourám revizní a čistící šachty z PP DN 425 za uříznutí šachtové roury</t>
  </si>
  <si>
    <t>-910708550</t>
  </si>
  <si>
    <t>894812262</t>
  </si>
  <si>
    <t>Revizní a čistící šachta z PP DN 425 poklop litinový plný do teleskopické trubky pro třídu zatížení D400</t>
  </si>
  <si>
    <t>1590821198</t>
  </si>
  <si>
    <t>911121111</t>
  </si>
  <si>
    <t>Montáž zábradlí ocelového přichyceného vruty do betonového podkladu</t>
  </si>
  <si>
    <t>-1100933728</t>
  </si>
  <si>
    <t>72,00+65,00</t>
  </si>
  <si>
    <t>9-05</t>
  </si>
  <si>
    <t>zábradlí v=1,1 (dle PD)</t>
  </si>
  <si>
    <t>bm</t>
  </si>
  <si>
    <t>-1220595083</t>
  </si>
  <si>
    <t>916131213</t>
  </si>
  <si>
    <t>Osazení silničního obrubníku betonového stojatého s boční opěrou do lože z betonu prostého</t>
  </si>
  <si>
    <t>-1350561088</t>
  </si>
  <si>
    <t>40,00*2</t>
  </si>
  <si>
    <t>9-01</t>
  </si>
  <si>
    <t>železobetonový prefabrikát tvaru L 400x300x100mm</t>
  </si>
  <si>
    <t>-665879190</t>
  </si>
  <si>
    <t>916231213</t>
  </si>
  <si>
    <t>Osazení chodníkového obrubníku betonového stojatého s boční opěrou do lože z betonu prostého</t>
  </si>
  <si>
    <t>-1074447984</t>
  </si>
  <si>
    <t>95,00*2+444,00*2</t>
  </si>
  <si>
    <t>59217017</t>
  </si>
  <si>
    <t>obrubník betonový chodníkový 1000x100x250mm</t>
  </si>
  <si>
    <t>-1447634136</t>
  </si>
  <si>
    <t>919726123</t>
  </si>
  <si>
    <t>Geotextilie pro ochranu, separaci a filtraci netkaná měrná hmotnost do 500 g/m2</t>
  </si>
  <si>
    <t>-1538872081</t>
  </si>
  <si>
    <t>660,00*2*5,00</t>
  </si>
  <si>
    <t>922111523</t>
  </si>
  <si>
    <t>Pryžová antivibrační rohož tl. 25mm</t>
  </si>
  <si>
    <t>2053155461</t>
  </si>
  <si>
    <t>620,00*2*3</t>
  </si>
  <si>
    <t>966005111</t>
  </si>
  <si>
    <t>Rozebrání a odstranění silničního zábradlí se sloupky osazenými s betonovými patkami</t>
  </si>
  <si>
    <t>49870850</t>
  </si>
  <si>
    <t>65,00+72,00+265,00+139,00</t>
  </si>
  <si>
    <t>1429762980</t>
  </si>
  <si>
    <t>18,238+45,696+115,656+18,935</t>
  </si>
  <si>
    <t>1727893898</t>
  </si>
  <si>
    <t>198,525*9 'Přepočtené koeficientem množství</t>
  </si>
  <si>
    <t>-1872013238</t>
  </si>
  <si>
    <t>997221625</t>
  </si>
  <si>
    <t>Poplatek za uložení na skládce (skládkovné) stavebního odpadu železobetonového kód odpadu 17 01 01</t>
  </si>
  <si>
    <t>-234341247</t>
  </si>
  <si>
    <t>1916314384</t>
  </si>
  <si>
    <t>997013631</t>
  </si>
  <si>
    <t>Poplatek za uložení na skládce (skládkovné) stavebního odpadu směsného kód odpadu 17 09 04</t>
  </si>
  <si>
    <t>-1307611424</t>
  </si>
  <si>
    <t>998243011-1</t>
  </si>
  <si>
    <t>Přesun hmot pro železniční spodek městských drah</t>
  </si>
  <si>
    <t>1306288163</t>
  </si>
  <si>
    <t>6b - SO 652 - Úpravy trakčního vedení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</si>
  <si>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</si>
  <si>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</si>
  <si>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</si>
  <si>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</si>
  <si>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271532212</t>
  </si>
  <si>
    <t>Násyp pod základové konstrukce se zhutněním z hrubého kameniva frakce 16 až 32 mm</t>
  </si>
  <si>
    <t>-1078899097</t>
  </si>
  <si>
    <t>((2*2*0,2)*19)+((1,4*2)*6)+((1,4*1,4)*9)</t>
  </si>
  <si>
    <t>274311128</t>
  </si>
  <si>
    <t>Základové pasy, prahy, věnce a ostruhy z betonu prostého C 30/37</t>
  </si>
  <si>
    <t>192563374</t>
  </si>
  <si>
    <t>0,2*34</t>
  </si>
  <si>
    <t>275313811</t>
  </si>
  <si>
    <t>Základové patky z betonu tř. C 25/30 XA1</t>
  </si>
  <si>
    <t>427716133</t>
  </si>
  <si>
    <t>((2*2*2,2)*19)+((1,4*2*2,4)*6)+((1,4*1,4*2,4)*9)</t>
  </si>
  <si>
    <t>28611162</t>
  </si>
  <si>
    <t>trubka kanalizační PVC DN 500x3000 mm SN8</t>
  </si>
  <si>
    <t>-838197045</t>
  </si>
  <si>
    <t>34*2,5</t>
  </si>
  <si>
    <t>275351121</t>
  </si>
  <si>
    <t>Zřízení bednění základových patek</t>
  </si>
  <si>
    <t>300793406</t>
  </si>
  <si>
    <t>((((1,4*2,4)*2)+((2*2,4)*2))*6)+(((1,4*2,4)*4)*9)</t>
  </si>
  <si>
    <t>275351122</t>
  </si>
  <si>
    <t>Odstranění bednění základových patek</t>
  </si>
  <si>
    <t>1911753335</t>
  </si>
  <si>
    <t>961044111</t>
  </si>
  <si>
    <t>Bourání základů z betonu prostého</t>
  </si>
  <si>
    <t>1854881327</t>
  </si>
  <si>
    <t>(1,8*1,8*2)*34</t>
  </si>
  <si>
    <t>997013501</t>
  </si>
  <si>
    <t>Odvoz suti a vybouraných hmot na skládku nebo meziskládku do 1 km se složením</t>
  </si>
  <si>
    <t>-853699251</t>
  </si>
  <si>
    <t>997013509</t>
  </si>
  <si>
    <t>Příplatek k odvozu suti a vybouraných hmot na skládku ZKD 1 km přes 1 km</t>
  </si>
  <si>
    <t>-899497602</t>
  </si>
  <si>
    <t>440,64*10 'Přepočtené koeficientem množství</t>
  </si>
  <si>
    <t>997013861</t>
  </si>
  <si>
    <t>Poplatek za uložení stavebního odpadu na recyklační skládce (skládkovné) z prostého betonu kód odpadu 17 01 01</t>
  </si>
  <si>
    <t>-682775057</t>
  </si>
  <si>
    <t>997013871</t>
  </si>
  <si>
    <t>Poplatek za uložení stavebního odpadu na recyklační skládce (skládkovné) směsného stavebního a demoličního kód odpadu  17 09 04</t>
  </si>
  <si>
    <t>1415074655</t>
  </si>
  <si>
    <t>997013873</t>
  </si>
  <si>
    <t>Poplatek za uložení stavebního odpadu na recyklační skládce (skládkovné) zeminy a kamení zatříděného do Katalogu odpadů pod kódem 17 05 04</t>
  </si>
  <si>
    <t>1433070537</t>
  </si>
  <si>
    <t>(((1,4*2*2)*6)+((1,4*1,4*2)*9)+(1*19))*2</t>
  </si>
  <si>
    <t>997221612</t>
  </si>
  <si>
    <t>Nakládání vybouraných hmot na dopravní prostředky pro vodorovnou dopravu</t>
  </si>
  <si>
    <t>1421811067</t>
  </si>
  <si>
    <t>997221612.1</t>
  </si>
  <si>
    <t>-350868392</t>
  </si>
  <si>
    <t>Práce a dodávky M</t>
  </si>
  <si>
    <t>21-M</t>
  </si>
  <si>
    <t>Elektromontáže</t>
  </si>
  <si>
    <t>R003</t>
  </si>
  <si>
    <t>Zajištění a odjištění trolejového vedení pro výluku včetně materiálu - odpojení a opětovné připojení</t>
  </si>
  <si>
    <t>-244109414</t>
  </si>
  <si>
    <t>Montáž trakčního stožáru včetně dopravy a mechanizace potřebné pro osazení</t>
  </si>
  <si>
    <t>-1111784055</t>
  </si>
  <si>
    <t>R002</t>
  </si>
  <si>
    <t>Stožár trakční typ D11 - žárově zinkovaný 11m, s protikorozní ochranou ve výšce 1,5m, vrcholový tah 18,6kN, s uzavíracím nátěrem, včetně dopravy</t>
  </si>
  <si>
    <t>256</t>
  </si>
  <si>
    <t>272624419</t>
  </si>
  <si>
    <t>Stožár trakční typ HEB320 - žárově zinkovaný 10m, ocel S355JR, pro vetknutí do základu 1,5m, vrcholový tah 30kN, s předvrtanými otvory, s uzavíracím nátěrem, včetně dopravy</t>
  </si>
  <si>
    <t>320244844</t>
  </si>
  <si>
    <t>Stožár trakční typ HEB220 - žárově zinkovaný 10m, ocel S355JR, pro vetknutí do základu 1,5m, vrcholový tah 14kN, s předvrtanými otvory, s uzavíracím nátěrem, včetně dopravy</t>
  </si>
  <si>
    <t>743896604</t>
  </si>
  <si>
    <t>Demontáž a odvoz rušeného trakčního stožáru</t>
  </si>
  <si>
    <t>707149640</t>
  </si>
  <si>
    <t>Stožár provizorní mobilní s nadzemní základovým blokem, s výzbrojí a svítidlem veřejného osvětlení ve výšce 12m nad terénem (případně výpůjčka)</t>
  </si>
  <si>
    <t>1915800933</t>
  </si>
  <si>
    <t>R007</t>
  </si>
  <si>
    <t>Osazení provizorního stožáru na terén s dovozem a odvozem</t>
  </si>
  <si>
    <t>-672359636</t>
  </si>
  <si>
    <t>R01</t>
  </si>
  <si>
    <t>Montáž kardanu na stožár</t>
  </si>
  <si>
    <t>-1404599847</t>
  </si>
  <si>
    <t>R02</t>
  </si>
  <si>
    <t>Kardan páskovací  pro lano na kulatý stožár</t>
  </si>
  <si>
    <t>1223168312</t>
  </si>
  <si>
    <t>R2</t>
  </si>
  <si>
    <t>Kardan šroubovací na HEB stožár horizontální pro lano</t>
  </si>
  <si>
    <t>-423395949</t>
  </si>
  <si>
    <t>R3</t>
  </si>
  <si>
    <t>Kardan šroubovací na HEB stožár horizontální pro výložník</t>
  </si>
  <si>
    <t>300830776</t>
  </si>
  <si>
    <t>404452611</t>
  </si>
  <si>
    <t>páska upínací  Bandimex 19 mm typ 206</t>
  </si>
  <si>
    <t>-1317772709</t>
  </si>
  <si>
    <t>404452612</t>
  </si>
  <si>
    <t>spona upínací Bandimex 19mm typ 256 (bal. 100 kusů)</t>
  </si>
  <si>
    <t>100 kus</t>
  </si>
  <si>
    <t>883922473</t>
  </si>
  <si>
    <t>210030604</t>
  </si>
  <si>
    <t>Montáž ramen izolovaných do D 83 mm délky do 8 m</t>
  </si>
  <si>
    <t>1028734547</t>
  </si>
  <si>
    <t>R04</t>
  </si>
  <si>
    <t>TRAM komplet - výložník sklolaminátový jednoduchý 3,5m včetně uchycení na stožár jednoduchým vyvěšením</t>
  </si>
  <si>
    <t>239542034</t>
  </si>
  <si>
    <t>R121</t>
  </si>
  <si>
    <t>Oko posuné pro 1x55 s příložkou</t>
  </si>
  <si>
    <t>13023362</t>
  </si>
  <si>
    <t>RM02</t>
  </si>
  <si>
    <t>Montáž minorokového delta závěsu s bočním držákem troleje na lano nebo na výložník</t>
  </si>
  <si>
    <t>1837984644</t>
  </si>
  <si>
    <t>R07</t>
  </si>
  <si>
    <t>TRAM komplet - minorokový delta závěs 3m s bočním držákem na výložník pr.55</t>
  </si>
  <si>
    <t>-175128529</t>
  </si>
  <si>
    <t>R08</t>
  </si>
  <si>
    <t>TRAM komplet - minorokový delta závěs 3m s bočním držákem na lano</t>
  </si>
  <si>
    <t>-1789474580</t>
  </si>
  <si>
    <t>R88</t>
  </si>
  <si>
    <t>TRAM komplet - minorokový delta závěs 3m</t>
  </si>
  <si>
    <t>1060207770</t>
  </si>
  <si>
    <t>210030355</t>
  </si>
  <si>
    <t>Montáž držáku bočního izolovaného s ramenem otočného izolátoru závěsu troleje na lano nebo na výložník</t>
  </si>
  <si>
    <t>544253284</t>
  </si>
  <si>
    <t>R231</t>
  </si>
  <si>
    <t>TRAM komplet - boční držák na lano s hákem</t>
  </si>
  <si>
    <t>-827651823</t>
  </si>
  <si>
    <t>R232</t>
  </si>
  <si>
    <t>TRAM komplet - dvojitý boční držák na lano</t>
  </si>
  <si>
    <t>2087460830</t>
  </si>
  <si>
    <t>R24</t>
  </si>
  <si>
    <t>Montáž - pevný závěs na lano</t>
  </si>
  <si>
    <t>123120087</t>
  </si>
  <si>
    <t>R25</t>
  </si>
  <si>
    <t>Pevný závěs trolejového drátu na lano</t>
  </si>
  <si>
    <t>1855014576</t>
  </si>
  <si>
    <t>R89</t>
  </si>
  <si>
    <t>Pevný závěs trolejového drátu s dvojitou svorkou na lano</t>
  </si>
  <si>
    <t>-1547075413</t>
  </si>
  <si>
    <t>R33</t>
  </si>
  <si>
    <t>Montáž ukončení převěsového lana s izolátorem</t>
  </si>
  <si>
    <t>-521068613</t>
  </si>
  <si>
    <t>R09</t>
  </si>
  <si>
    <t>TRAM komplet - izolované spojení lan N35 smyčkovým izolátorem silikonovým 25kN</t>
  </si>
  <si>
    <t>-1965894911</t>
  </si>
  <si>
    <t>R093</t>
  </si>
  <si>
    <t>Ukončení lana N35 s izolátorem</t>
  </si>
  <si>
    <t>2143959233</t>
  </si>
  <si>
    <t>R094</t>
  </si>
  <si>
    <t>Ukončení lana N35 s izolátorem a napínacím šroubem</t>
  </si>
  <si>
    <t>1623815372</t>
  </si>
  <si>
    <t>210030131</t>
  </si>
  <si>
    <t>Montáž pevného kotvení Cu troleje do 150 mm2</t>
  </si>
  <si>
    <t>186265725</t>
  </si>
  <si>
    <t>R10</t>
  </si>
  <si>
    <t>TRAM komplet - pevné kotvení trol. drátu 120mm2</t>
  </si>
  <si>
    <t>216568997</t>
  </si>
  <si>
    <t>210030141</t>
  </si>
  <si>
    <t>Kotvení Cu troleje závažím 1x1125 kp</t>
  </si>
  <si>
    <t>68882598</t>
  </si>
  <si>
    <t>R11</t>
  </si>
  <si>
    <t>Pohyblivé kotvení Cu 120 na na přišroubování HEB stožár pro drát 120mm2, na tah 11,25kN - komlet</t>
  </si>
  <si>
    <t>1056637142</t>
  </si>
  <si>
    <t>210030312</t>
  </si>
  <si>
    <t>Křížení trolejí pro pantograf 2 pevných</t>
  </si>
  <si>
    <t>1746581572</t>
  </si>
  <si>
    <t>R13</t>
  </si>
  <si>
    <t>Výměnné pole na lano s kladkou</t>
  </si>
  <si>
    <t>-1862269067</t>
  </si>
  <si>
    <t>R14</t>
  </si>
  <si>
    <t>Kabelové propojení trolejí v křížení 120mm2</t>
  </si>
  <si>
    <t>810046851</t>
  </si>
  <si>
    <t>210030482</t>
  </si>
  <si>
    <t>Montáž děliče úsekového 750 V pro trakční vedení</t>
  </si>
  <si>
    <t>-1903657457</t>
  </si>
  <si>
    <t>R16</t>
  </si>
  <si>
    <t>TRAM komplet - dělič na lano včetně vyvěšení - TRAM 09-600/Ri120</t>
  </si>
  <si>
    <t>1593467070</t>
  </si>
  <si>
    <t>R90</t>
  </si>
  <si>
    <t>TRAM komplet - dělič na výložník včetně vyvěšení - TRAM 09-600/Ri120</t>
  </si>
  <si>
    <t>-1100148774</t>
  </si>
  <si>
    <t>210030641</t>
  </si>
  <si>
    <t>Montáž odpojovače s pákovým pohonem</t>
  </si>
  <si>
    <t>-87121790</t>
  </si>
  <si>
    <t>R17</t>
  </si>
  <si>
    <t>Odpojovač táhlový ruční na HEB stožár na přišroubování, pro napájecí bod, typ U, 3000A</t>
  </si>
  <si>
    <t>-294809421</t>
  </si>
  <si>
    <t>R18</t>
  </si>
  <si>
    <t>Odpojovač táhlový ruční na HEB stožár na přišroubování, pro úsekové dělení, typ U, 3000A</t>
  </si>
  <si>
    <t>1829308422</t>
  </si>
  <si>
    <t>R38</t>
  </si>
  <si>
    <t>Montáž PSP svodiče přepětí pro dělič</t>
  </si>
  <si>
    <t>293069933</t>
  </si>
  <si>
    <t>R19</t>
  </si>
  <si>
    <t>TRAM komplet - bleskojistka dvojitá se svodičem PSP pro TRAM včetně ukolejnění</t>
  </si>
  <si>
    <t>1352120292</t>
  </si>
  <si>
    <t>R39</t>
  </si>
  <si>
    <t>Montáž růžkové bleskojistky pro napájecí bod</t>
  </si>
  <si>
    <t>76286081</t>
  </si>
  <si>
    <t>R20</t>
  </si>
  <si>
    <t>TRAM komplet - růžková bleskojistka včetně ukolejnění</t>
  </si>
  <si>
    <t>934083682</t>
  </si>
  <si>
    <t>R21</t>
  </si>
  <si>
    <t>Montáž skříňky ukolejnění ke kolejnici</t>
  </si>
  <si>
    <t>-1326740595</t>
  </si>
  <si>
    <t>R22</t>
  </si>
  <si>
    <t>Skříňka připojení ukolejnění na kolejnici</t>
  </si>
  <si>
    <t>-760780647</t>
  </si>
  <si>
    <t>R23</t>
  </si>
  <si>
    <t>Montáž ukolejnění</t>
  </si>
  <si>
    <t>-768360200</t>
  </si>
  <si>
    <t>Ukolejňovací materiál na stožáru</t>
  </si>
  <si>
    <t>-597642446</t>
  </si>
  <si>
    <t>741120105</t>
  </si>
  <si>
    <t>Montáž vodič Cu izolovaný plný a laněný s PVC pláštěm žíla 50-70 mm2 zatažený (CY, CHAH-R(V))</t>
  </si>
  <si>
    <t>-1413324333</t>
  </si>
  <si>
    <t>34142162</t>
  </si>
  <si>
    <t>vodič silový s Cu jádrem 50mm2</t>
  </si>
  <si>
    <t>3176249</t>
  </si>
  <si>
    <t>210030492</t>
  </si>
  <si>
    <t>Proudové propojení trolejí kabelem Cu 185 mm2</t>
  </si>
  <si>
    <t>-188521437</t>
  </si>
  <si>
    <t>R27</t>
  </si>
  <si>
    <t>TRAM komplet - kabelové propojení trolejí na výložník</t>
  </si>
  <si>
    <t>-2125017</t>
  </si>
  <si>
    <t>R28</t>
  </si>
  <si>
    <t>Montáž kabelového propojení "odpojovač - trolej", na výložník, pro 1 trolej</t>
  </si>
  <si>
    <t>-969108748</t>
  </si>
  <si>
    <t>R29</t>
  </si>
  <si>
    <t>TRAM komplet - kabelové propojení "odpojovač - trolej" na výložník, pro 1 trolej, kabel CHBU 185mm2</t>
  </si>
  <si>
    <t>1919999303</t>
  </si>
  <si>
    <t>210030753</t>
  </si>
  <si>
    <t>Montáž ocelových lan Pz do průřezu 50 mm2</t>
  </si>
  <si>
    <t>-1667449384</t>
  </si>
  <si>
    <t>R30</t>
  </si>
  <si>
    <t>Ocelové nerezové lano 35mm2</t>
  </si>
  <si>
    <t>-1733667366</t>
  </si>
  <si>
    <t>210030761</t>
  </si>
  <si>
    <t>Montáž troleje Cu průřezu do 150 mm2</t>
  </si>
  <si>
    <t>45052260</t>
  </si>
  <si>
    <t>R32</t>
  </si>
  <si>
    <t>Trolejový drát vysokopevnostní Cu-ETP 120mm2</t>
  </si>
  <si>
    <t>812501628</t>
  </si>
  <si>
    <t>R35</t>
  </si>
  <si>
    <t xml:space="preserve">Montáž drobného trolejového materiálu a pomocného materiálu </t>
  </si>
  <si>
    <t>-1198155575</t>
  </si>
  <si>
    <t>R36</t>
  </si>
  <si>
    <t>Drobný trolejový a pomocný materiál</t>
  </si>
  <si>
    <t>1454487504</t>
  </si>
  <si>
    <t>999000000</t>
  </si>
  <si>
    <t>ostatní materiál</t>
  </si>
  <si>
    <t>Kč</t>
  </si>
  <si>
    <t>233201425</t>
  </si>
  <si>
    <t>R500</t>
  </si>
  <si>
    <t>Ocelová konstrukce pro uchycení skříní na HEB stožáry - svařenec, pasovina, závitové tyče</t>
  </si>
  <si>
    <t>668551107</t>
  </si>
  <si>
    <t>R100</t>
  </si>
  <si>
    <t>Úpravy na stávajícím trolejovém vedení - četa pracovníků+vozidlo</t>
  </si>
  <si>
    <t>1814777581</t>
  </si>
  <si>
    <t>R101</t>
  </si>
  <si>
    <t>Demontáž trolejového vedení - četa pracovníků+vozidlo</t>
  </si>
  <si>
    <t>-576299290</t>
  </si>
  <si>
    <t>Demontáž táhlových odpojovačů - četa pracovníků+vozidlo</t>
  </si>
  <si>
    <t>-899312967</t>
  </si>
  <si>
    <t>R103</t>
  </si>
  <si>
    <t>Demontáž a zpětná montáž zařízení veřejného osvětlení vyměňovaného stožáru</t>
  </si>
  <si>
    <t>1057838588</t>
  </si>
  <si>
    <t>34113270</t>
  </si>
  <si>
    <t>kabel silový s Al jádrem 1 kV závěsný 4x25mm2</t>
  </si>
  <si>
    <t>1349738836</t>
  </si>
  <si>
    <t>35436024</t>
  </si>
  <si>
    <t>spojka kabelová smršťovaná přímé do 1kV 91ah-23s 4x25-95mm</t>
  </si>
  <si>
    <t>-1741032119</t>
  </si>
  <si>
    <t>34844466</t>
  </si>
  <si>
    <t>výložník pro svítidlo trojitý 120°, 2,5m</t>
  </si>
  <si>
    <t>1910377011</t>
  </si>
  <si>
    <t>34844461</t>
  </si>
  <si>
    <t>výložník osvětlovacích stožárů dvojitý pravoúhlý, 2,5m</t>
  </si>
  <si>
    <t>814369515</t>
  </si>
  <si>
    <t>34844471</t>
  </si>
  <si>
    <t>výložník obloukový pro svítidlo  jednoduchý, 2,5m</t>
  </si>
  <si>
    <t>1533068593</t>
  </si>
  <si>
    <t>34760510</t>
  </si>
  <si>
    <t>výbojka sodíková vysokotlaká 150W E40</t>
  </si>
  <si>
    <t>-380157270</t>
  </si>
  <si>
    <t>R301</t>
  </si>
  <si>
    <t>Skříň pojistková venkovní na stožár s veřejným osvětlením IP68 dle standardu provozovatele</t>
  </si>
  <si>
    <t>1405875388</t>
  </si>
  <si>
    <t>R160</t>
  </si>
  <si>
    <t>Demontáž a zpětná montáž skříně řízení a vytápění tramvajových výhybek</t>
  </si>
  <si>
    <t>1179228452</t>
  </si>
  <si>
    <t>R252</t>
  </si>
  <si>
    <t>Montáž skříně řízení a vytápění tramvajových výhybek</t>
  </si>
  <si>
    <t>817587222</t>
  </si>
  <si>
    <t>R251</t>
  </si>
  <si>
    <t>Kompletní sada skříně ovládání a vytápění TRAM výhybek s řídicím systémem, s umístěním na stožáru, s varistorovou přepěťovou ochranou a pojistkovou skříní, včetně pomocného materiálu, vše dle provozovatele</t>
  </si>
  <si>
    <t>-1379850538</t>
  </si>
  <si>
    <t>R250</t>
  </si>
  <si>
    <t>Montáž kompletní sady kabeláže ovládání a topení výhybky</t>
  </si>
  <si>
    <t>1203419633</t>
  </si>
  <si>
    <t>R161</t>
  </si>
  <si>
    <t>kompletní sada kabeláže, smyček a BSV zařízení pro řízení a vytápění výhybky dle standardu provozovatele</t>
  </si>
  <si>
    <t>1341346807</t>
  </si>
  <si>
    <t>R400</t>
  </si>
  <si>
    <t>Montáž skříně vytápění výhybky</t>
  </si>
  <si>
    <t>-1581754006</t>
  </si>
  <si>
    <t>R401</t>
  </si>
  <si>
    <t>Kompletní sada skříně vytápění výhybky na stožár</t>
  </si>
  <si>
    <t>-1623630812</t>
  </si>
  <si>
    <t>99</t>
  </si>
  <si>
    <t>R405</t>
  </si>
  <si>
    <t>Montáž kompletní kabeláže topení výhybky</t>
  </si>
  <si>
    <t>-778696352</t>
  </si>
  <si>
    <t>100</t>
  </si>
  <si>
    <t>R406</t>
  </si>
  <si>
    <t>Kompletní sada kabeláže topení výhybky</t>
  </si>
  <si>
    <t>-1673130115</t>
  </si>
  <si>
    <t>101</t>
  </si>
  <si>
    <t>R162</t>
  </si>
  <si>
    <t>Demontáž skříně vytápění dopravního zrcadla, včetně zrcadla, včetně zapojení všech prvků</t>
  </si>
  <si>
    <t>1805945761</t>
  </si>
  <si>
    <t>102</t>
  </si>
  <si>
    <t>R164</t>
  </si>
  <si>
    <t>Montáž skříně výtápění dopravního zrcadla, včetně zapojení všech prvků a montáže kabeláže</t>
  </si>
  <si>
    <t>-1327298341</t>
  </si>
  <si>
    <t>103</t>
  </si>
  <si>
    <t>R165</t>
  </si>
  <si>
    <t>Kompletní sada skříně vytápění dopravního zrcadla dle provozovatele</t>
  </si>
  <si>
    <t>-898792131</t>
  </si>
  <si>
    <t>104</t>
  </si>
  <si>
    <t>R302</t>
  </si>
  <si>
    <t>Sada kabeláže pro vytápění dopravního zrcadla dle standardu provozovatele</t>
  </si>
  <si>
    <t>1213564591</t>
  </si>
  <si>
    <t>105</t>
  </si>
  <si>
    <t>R304</t>
  </si>
  <si>
    <t>Montáž nadzemního sdělovacího propojovacího kabelu pro ovládání topení</t>
  </si>
  <si>
    <t>-1009734404</t>
  </si>
  <si>
    <t>106</t>
  </si>
  <si>
    <t>R305</t>
  </si>
  <si>
    <t>Kabel sdělovací s Cu jádrem 8x1mm</t>
  </si>
  <si>
    <t>260857741</t>
  </si>
  <si>
    <t>107</t>
  </si>
  <si>
    <t>R163</t>
  </si>
  <si>
    <t>Demontáž a zpětná montáž skříně aktivních prvků bezpečnosti včetně zapojení všech prvků, včetně demontáže a zpětné montáže světelných nápisů "Pozor Tram"</t>
  </si>
  <si>
    <t>-1275106520</t>
  </si>
  <si>
    <t>108</t>
  </si>
  <si>
    <t>R303</t>
  </si>
  <si>
    <t>Sada kabeláže aktivních prvků bezpečnosti dle standardů provozovatele</t>
  </si>
  <si>
    <t>-1773924520</t>
  </si>
  <si>
    <t>109</t>
  </si>
  <si>
    <t>34121044</t>
  </si>
  <si>
    <t>kabel sdělovací s Cu jádrem 2x2x0,5mm</t>
  </si>
  <si>
    <t>128</t>
  </si>
  <si>
    <t>1615126961</t>
  </si>
  <si>
    <t>110</t>
  </si>
  <si>
    <t>R0022</t>
  </si>
  <si>
    <t>Montáž zemního směrového LED svítidla</t>
  </si>
  <si>
    <t>-1982218915</t>
  </si>
  <si>
    <t>111</t>
  </si>
  <si>
    <t>R1101</t>
  </si>
  <si>
    <t>Zemní LED svítidlo směrové s červeným světlem, napájení 24V DC, IP68, vodotěsné, pevnost/namáhání v tlaku 96 tun, rozsah teplot -30 až +60°C, rozměry do dlažby, pro průběžné zapojení kabelů</t>
  </si>
  <si>
    <t>1475245855</t>
  </si>
  <si>
    <t>112</t>
  </si>
  <si>
    <t>R310</t>
  </si>
  <si>
    <t>Montáž skříně osvětlení nástuní hrany</t>
  </si>
  <si>
    <t>-1758802729</t>
  </si>
  <si>
    <t>113</t>
  </si>
  <si>
    <t>Rozvaděč osvětlení nástupní hrany RON - Rozvodnice plastová IP66, rozm. max v. 750, š. 400, hl. 300, spodní hrana cca 3m nad terénem, Vybavení zdrojem malého napětí 12V DC, přijímací jednotkou BSV, dálkovým dohledem - dle standardu provozovatele</t>
  </si>
  <si>
    <t>1724544614</t>
  </si>
  <si>
    <t>114</t>
  </si>
  <si>
    <t>741210121</t>
  </si>
  <si>
    <t>Montáž rozváděčů litinových, hliníkových nebo plastových - skříněk do 10 kg</t>
  </si>
  <si>
    <t>-1474779590</t>
  </si>
  <si>
    <t>115</t>
  </si>
  <si>
    <t>R402</t>
  </si>
  <si>
    <t>Pojistková skříňka s přívodem z troleje na stožár</t>
  </si>
  <si>
    <t>1944970206</t>
  </si>
  <si>
    <t>116</t>
  </si>
  <si>
    <t>R403</t>
  </si>
  <si>
    <t>Varistrová bleskojistka ve skříni</t>
  </si>
  <si>
    <t>609264305</t>
  </si>
  <si>
    <t>117</t>
  </si>
  <si>
    <t>R205</t>
  </si>
  <si>
    <t>Montáž kompletu datové smyčky a indikátoru do koleje</t>
  </si>
  <si>
    <t>-1308201086</t>
  </si>
  <si>
    <t>118</t>
  </si>
  <si>
    <t>R404</t>
  </si>
  <si>
    <t>BSV antena se zesilovačem v ose koleje - dle standardu provozovatele</t>
  </si>
  <si>
    <t>399251884</t>
  </si>
  <si>
    <t>119</t>
  </si>
  <si>
    <t>R222</t>
  </si>
  <si>
    <t>Indukční smyčka v ose koleje - dle standardu provozovatele</t>
  </si>
  <si>
    <t>1326841771</t>
  </si>
  <si>
    <t>120</t>
  </si>
  <si>
    <t>R230</t>
  </si>
  <si>
    <t>Topná tyč ke kolejnici - 750V/800W, délka 2,8m, průměr 9mm</t>
  </si>
  <si>
    <t>-2138375478</t>
  </si>
  <si>
    <t>121</t>
  </si>
  <si>
    <t>210800411</t>
  </si>
  <si>
    <t>Montáž vodiče Cu izolovaný plný a laněný s PVC pláštěm do 1 kV žíla 0,15 až 16 mm2 zatažený (CY, CHAH-R(V))</t>
  </si>
  <si>
    <t>-463443583</t>
  </si>
  <si>
    <t>122</t>
  </si>
  <si>
    <t>341421550</t>
  </si>
  <si>
    <t>vodič silový s Cu jádrem NSGAFOU 1x2,50 mm2 nebo ekvivalent</t>
  </si>
  <si>
    <t>-1489450758</t>
  </si>
  <si>
    <t>123</t>
  </si>
  <si>
    <t>-899541782</t>
  </si>
  <si>
    <t>124</t>
  </si>
  <si>
    <t>341421580</t>
  </si>
  <si>
    <t>vodič silový s Cu jádrem CYA H07 V-K 10 mm2 nebo ekvivalent</t>
  </si>
  <si>
    <t>-718643754</t>
  </si>
  <si>
    <t>125</t>
  </si>
  <si>
    <t>009</t>
  </si>
  <si>
    <t xml:space="preserve">Kabel jednožilový měděný slaněný 1x6mm2 </t>
  </si>
  <si>
    <t>-2055879594</t>
  </si>
  <si>
    <t>126</t>
  </si>
  <si>
    <t>34111006</t>
  </si>
  <si>
    <t>kabel silový s Cu jádrem 1 kV 2x2,5mm2</t>
  </si>
  <si>
    <t>-1148352313</t>
  </si>
  <si>
    <t>127</t>
  </si>
  <si>
    <t>1578965299</t>
  </si>
  <si>
    <t>0002</t>
  </si>
  <si>
    <t>Montáž kabelové spojky</t>
  </si>
  <si>
    <t>1540834083</t>
  </si>
  <si>
    <t>129</t>
  </si>
  <si>
    <t>00001</t>
  </si>
  <si>
    <t>Kabelová spojka 03/1x500mm2</t>
  </si>
  <si>
    <t>902996054</t>
  </si>
  <si>
    <t>130</t>
  </si>
  <si>
    <t>R0002</t>
  </si>
  <si>
    <t>Kabelová spojka 1x240mm2</t>
  </si>
  <si>
    <t>1921276283</t>
  </si>
  <si>
    <t>131</t>
  </si>
  <si>
    <t>R0003</t>
  </si>
  <si>
    <t>Kabelová spojka 1x185mm2</t>
  </si>
  <si>
    <t>1324291697</t>
  </si>
  <si>
    <t>132</t>
  </si>
  <si>
    <t>210100297</t>
  </si>
  <si>
    <t>Ukončení vodičů izolovaných nastřelením kabelového oka s páskou průřezu žíly do 500 mm2</t>
  </si>
  <si>
    <t>78523830</t>
  </si>
  <si>
    <t>133</t>
  </si>
  <si>
    <t>34567340</t>
  </si>
  <si>
    <t>oko kabelové Al 1 - 10 kV lisovací plná 500 x 16</t>
  </si>
  <si>
    <t>853560234</t>
  </si>
  <si>
    <t>134</t>
  </si>
  <si>
    <t>590711190</t>
  </si>
  <si>
    <t>pěna pistolová Maxx FM343 nízkoexpanzní celoroční 850 ml</t>
  </si>
  <si>
    <t>2142130522</t>
  </si>
  <si>
    <t>135</t>
  </si>
  <si>
    <t>R96</t>
  </si>
  <si>
    <t>Demontáž Al kabelů jednožilových 500mm2</t>
  </si>
  <si>
    <t>1907595217</t>
  </si>
  <si>
    <t>136</t>
  </si>
  <si>
    <t>210900607</t>
  </si>
  <si>
    <t>Montáž vodičů Al izolovaných plných a laněných žíla 500 mm2 uložených volně (AY, AYY)</t>
  </si>
  <si>
    <t>-104465235</t>
  </si>
  <si>
    <t>137</t>
  </si>
  <si>
    <t>R98</t>
  </si>
  <si>
    <t>Vyvedení kabelů napájecího bodu na trakční stožár, včetně chrániček a upevnění na stožár</t>
  </si>
  <si>
    <t>-846861684</t>
  </si>
  <si>
    <t>138</t>
  </si>
  <si>
    <t>341150201</t>
  </si>
  <si>
    <t>kabel silový s Al jádrem 6-AYKCY 1x500mm2</t>
  </si>
  <si>
    <t>168984029</t>
  </si>
  <si>
    <t>139</t>
  </si>
  <si>
    <t>210800423</t>
  </si>
  <si>
    <t>Montáž vodiče Cu izolovaný plný a laněný s PVC pláštěm do 1 kV žíla 240 až 300 mm2 zatažený (CY, CHAH-R(V))</t>
  </si>
  <si>
    <t>-282700138</t>
  </si>
  <si>
    <t>140</t>
  </si>
  <si>
    <t>34111206</t>
  </si>
  <si>
    <t>kabel silový jednožilový s Cu jádrem 1x240mm2</t>
  </si>
  <si>
    <t>1119194977</t>
  </si>
  <si>
    <t>141</t>
  </si>
  <si>
    <t>210800421</t>
  </si>
  <si>
    <t>Montáž vodiče Cu izolovaný plný a laněný s PVC pláštěm do 1 kV žíla 150 až 185 mm2 zatažený (CY, CHAH-R(V))</t>
  </si>
  <si>
    <t>2094885681</t>
  </si>
  <si>
    <t>142</t>
  </si>
  <si>
    <t>34111204</t>
  </si>
  <si>
    <t>kabel silový jednožilový s Cu jádrem 1x185mm2</t>
  </si>
  <si>
    <t>765246181</t>
  </si>
  <si>
    <t>143</t>
  </si>
  <si>
    <t>-483590364</t>
  </si>
  <si>
    <t>34140842</t>
  </si>
  <si>
    <t>vodič izolovaný s Cu jádrem 4mm2</t>
  </si>
  <si>
    <t>160847740</t>
  </si>
  <si>
    <t>145</t>
  </si>
  <si>
    <t>210100295</t>
  </si>
  <si>
    <t>Ukončení vodičů izolovaných nastřelením kabelového oka s páskou průřezu žíly do 300 mm2</t>
  </si>
  <si>
    <t>103797841</t>
  </si>
  <si>
    <t>146</t>
  </si>
  <si>
    <t>345670140</t>
  </si>
  <si>
    <t>oko kabelové Cu lisovací lehčené 1,5 x 3 KU-L</t>
  </si>
  <si>
    <t>1651311232</t>
  </si>
  <si>
    <t>147</t>
  </si>
  <si>
    <t>343432410</t>
  </si>
  <si>
    <t>trubka smršťovací tenkostěnná tl bez lepidla GTI102,0/51,0</t>
  </si>
  <si>
    <t>-1967684498</t>
  </si>
  <si>
    <t>148</t>
  </si>
  <si>
    <t>R95</t>
  </si>
  <si>
    <t>Demontáž trakční skříně se 6 odpojovači</t>
  </si>
  <si>
    <t>1987085395</t>
  </si>
  <si>
    <t>149</t>
  </si>
  <si>
    <t>R166</t>
  </si>
  <si>
    <t>Montáž trakční skříně se 6 odpojovači</t>
  </si>
  <si>
    <t>1146275272</t>
  </si>
  <si>
    <t>150</t>
  </si>
  <si>
    <t>R444</t>
  </si>
  <si>
    <t>Trakční kabelová skříň napájecí 600V DC, 6 odpojovačů, včetně základku, š. 1120, hl. 320, v. 1140 + základový díl</t>
  </si>
  <si>
    <t>-1990148441</t>
  </si>
  <si>
    <t>151</t>
  </si>
  <si>
    <t>R99</t>
  </si>
  <si>
    <t xml:space="preserve">Demontáž a zpětná montáž zachovaných kabelů odsávacího bodu </t>
  </si>
  <si>
    <t>277607660</t>
  </si>
  <si>
    <t>152</t>
  </si>
  <si>
    <t>R202</t>
  </si>
  <si>
    <t>Montáž skříňky připojení kabelu na kolejnici, včetně připojení kabelu</t>
  </si>
  <si>
    <t>368401283</t>
  </si>
  <si>
    <t>153</t>
  </si>
  <si>
    <t>R105</t>
  </si>
  <si>
    <t>Skříňka pro připojení kabelu ke kolejnici dle standardu provozovatele</t>
  </si>
  <si>
    <t>372894049</t>
  </si>
  <si>
    <t>154</t>
  </si>
  <si>
    <t>154255401</t>
  </si>
  <si>
    <t>ochranný profil ocelový U ohýbaný  60x60mm</t>
  </si>
  <si>
    <t>-1007991698</t>
  </si>
  <si>
    <t>46-M</t>
  </si>
  <si>
    <t>Zemní práce při extr.mont.pracích</t>
  </si>
  <si>
    <t>155</t>
  </si>
  <si>
    <t>460010022</t>
  </si>
  <si>
    <t>Vytyčení trasy vedení kabelového podzemního podél silnice</t>
  </si>
  <si>
    <t>1324796045</t>
  </si>
  <si>
    <t>156</t>
  </si>
  <si>
    <t>460030001</t>
  </si>
  <si>
    <t>Sejmutí ornice ručně v hornině třídy 1, vrstva tloušťky do 15 cm</t>
  </si>
  <si>
    <t>2085494007</t>
  </si>
  <si>
    <t>157</t>
  </si>
  <si>
    <t>460030011</t>
  </si>
  <si>
    <t>Sejmutí drnu jakékoliv tloušťky</t>
  </si>
  <si>
    <t>-1824097021</t>
  </si>
  <si>
    <t>158</t>
  </si>
  <si>
    <t>460050804</t>
  </si>
  <si>
    <t>Hloubení nezapažených jam pro stožáry ostatních typů ručně v hornině tř 4</t>
  </si>
  <si>
    <t>1486627489</t>
  </si>
  <si>
    <t>((1,4*2*2)*6)+((1,4*1,4*2)*9)+(19*1)</t>
  </si>
  <si>
    <t>159</t>
  </si>
  <si>
    <t>460150234</t>
  </si>
  <si>
    <t>Hloubení kabelových zapažených i nezapažených rýh ručně š 50 cm, hl 50 cm, v hornině tř 4</t>
  </si>
  <si>
    <t>-1307947235</t>
  </si>
  <si>
    <t>160</t>
  </si>
  <si>
    <t>460300001</t>
  </si>
  <si>
    <t>Zásyp jam nebo rýh strojně včetně zhutnění v zástavbě</t>
  </si>
  <si>
    <t>1786255130</t>
  </si>
  <si>
    <t>161</t>
  </si>
  <si>
    <t>460400071</t>
  </si>
  <si>
    <t>Pažení příložné plné výkopů jam hloubky do 4 m</t>
  </si>
  <si>
    <t>-458763644</t>
  </si>
  <si>
    <t>(2*2*4)*19</t>
  </si>
  <si>
    <t>162</t>
  </si>
  <si>
    <t>460400091</t>
  </si>
  <si>
    <t>Pažení stěn rýh nebo jam - rozepření</t>
  </si>
  <si>
    <t>-1776602015</t>
  </si>
  <si>
    <t>163</t>
  </si>
  <si>
    <t>460400171</t>
  </si>
  <si>
    <t>Odstranění pažení příložného výkopů jam hloubky do 4 m</t>
  </si>
  <si>
    <t>-506146509</t>
  </si>
  <si>
    <t>164</t>
  </si>
  <si>
    <t>460400191</t>
  </si>
  <si>
    <t>Odstranění rozepření stěn rýh nebo jam</t>
  </si>
  <si>
    <t>-865175952</t>
  </si>
  <si>
    <t>165</t>
  </si>
  <si>
    <t>460421014</t>
  </si>
  <si>
    <t>Lože kabelů z písku nebo štěrkopísku tl 5 cm nad kabel, zakryté cihlami, š lože do 60 cm</t>
  </si>
  <si>
    <t>755084179</t>
  </si>
  <si>
    <t>166</t>
  </si>
  <si>
    <t>460510054</t>
  </si>
  <si>
    <t>Kabelové prostupy z trub plastových do rýhy bez obsypu, průměru do 10 cm</t>
  </si>
  <si>
    <t>-2028955781</t>
  </si>
  <si>
    <t>167</t>
  </si>
  <si>
    <t>460520174</t>
  </si>
  <si>
    <t>Montáž trubek ochranných plastových ohebných do 110 mm uložených do rýhy</t>
  </si>
  <si>
    <t>1467854185</t>
  </si>
  <si>
    <t>168</t>
  </si>
  <si>
    <t>34571355</t>
  </si>
  <si>
    <t>trubka elektroinstalační ohebná dvouplášťová korugovaná D 94/110 mm, HDPE+LDPE</t>
  </si>
  <si>
    <t>537990053</t>
  </si>
  <si>
    <t>169</t>
  </si>
  <si>
    <t>34571354</t>
  </si>
  <si>
    <t>trubka elektroinstalační ohebná dvouplášťová korugovaná D 75/90 mm, HDPE+LDPE</t>
  </si>
  <si>
    <t>-155591339</t>
  </si>
  <si>
    <t>170</t>
  </si>
  <si>
    <t>34571352</t>
  </si>
  <si>
    <t>trubka elektroinstalační ohebná dvouplášťová korugovaná D 52/63 mm, HDPE+LDPE</t>
  </si>
  <si>
    <t>785036344</t>
  </si>
  <si>
    <t>171</t>
  </si>
  <si>
    <t>34571110</t>
  </si>
  <si>
    <t>trubka elektroinstalační pancéřová pevná z PH D 35/40 mm, délka 3m</t>
  </si>
  <si>
    <t>1498497475</t>
  </si>
  <si>
    <t>172</t>
  </si>
  <si>
    <t>460510104</t>
  </si>
  <si>
    <t>Kabelové prostupy z trub plastových pod koleje do pískového lože, průměru do 10 cm</t>
  </si>
  <si>
    <t>-1426991484</t>
  </si>
  <si>
    <t>173</t>
  </si>
  <si>
    <t>460521111</t>
  </si>
  <si>
    <t>Těleso trubkového kabelovodu z prostého betonu C16/20 v otevřeném výkopu</t>
  </si>
  <si>
    <t>-1285507736</t>
  </si>
  <si>
    <t>174</t>
  </si>
  <si>
    <t>460560234</t>
  </si>
  <si>
    <t>Zásyp rýh ručně šířky 50 cm, hloubky 50 cm, z horniny třídy 4</t>
  </si>
  <si>
    <t>-171017563</t>
  </si>
  <si>
    <t>175</t>
  </si>
  <si>
    <t>460600021</t>
  </si>
  <si>
    <t>Vodorovné přemístění horniny jakékoliv třídy do 50 m</t>
  </si>
  <si>
    <t>-274294007</t>
  </si>
  <si>
    <t>176</t>
  </si>
  <si>
    <t>460600061</t>
  </si>
  <si>
    <t>Odvoz suti a vybouraných hmot do 1 km</t>
  </si>
  <si>
    <t>1211245287</t>
  </si>
  <si>
    <t>177</t>
  </si>
  <si>
    <t>460600071</t>
  </si>
  <si>
    <t>Příplatek k odvozu suti a vybouraných hmot za každý další 1 km</t>
  </si>
  <si>
    <t>1986187471</t>
  </si>
  <si>
    <t>178</t>
  </si>
  <si>
    <t>460620007</t>
  </si>
  <si>
    <t>Zatravnění včetně zalití vodou na rovině</t>
  </si>
  <si>
    <t>1822091897</t>
  </si>
  <si>
    <t>179</t>
  </si>
  <si>
    <t>460620014</t>
  </si>
  <si>
    <t>Provizorní úprava terénu se zhutněním, v hornině tř 4</t>
  </si>
  <si>
    <t>1374848015</t>
  </si>
  <si>
    <t>HZS</t>
  </si>
  <si>
    <t>Hodinové zúčtovací sazby</t>
  </si>
  <si>
    <t>180</t>
  </si>
  <si>
    <t>HZS02</t>
  </si>
  <si>
    <t>Hodinová zúčtovací sazba technik odborný - manipulace, zajištění, přepnutí veřejného osvětlení</t>
  </si>
  <si>
    <t>1001973632</t>
  </si>
  <si>
    <t>181</t>
  </si>
  <si>
    <t>HZS4212</t>
  </si>
  <si>
    <t>Hodinová zúčtovací sazba revizní technik specialista</t>
  </si>
  <si>
    <t>-154865562</t>
  </si>
  <si>
    <t>182</t>
  </si>
  <si>
    <t>HZS01</t>
  </si>
  <si>
    <t>Hodinová zúčtovací sazba technik odborný - manipulace na síti, zajištění, přepnutí vedení</t>
  </si>
  <si>
    <t>-623092717</t>
  </si>
  <si>
    <t>183</t>
  </si>
  <si>
    <t>HZS4222</t>
  </si>
  <si>
    <t>Hodinová zúčtovací sazba geodet specialista</t>
  </si>
  <si>
    <t>-95258455</t>
  </si>
  <si>
    <t>184</t>
  </si>
  <si>
    <t>R900</t>
  </si>
  <si>
    <t>Dopracování podrobných prováděcích dokumentací (dokumentace pro pomocné práce, výrobně technické dokumentace a dokumentace výrobků dodávaných na stavbu)</t>
  </si>
  <si>
    <t>1024</t>
  </si>
  <si>
    <t>-283580173</t>
  </si>
  <si>
    <t>185</t>
  </si>
  <si>
    <t>R901</t>
  </si>
  <si>
    <t>Zpracování statického posudku</t>
  </si>
  <si>
    <t>1817558777</t>
  </si>
  <si>
    <t>7b - SO 653 - Úprava tramvajových nástupišť</t>
  </si>
  <si>
    <t>PSV - Práce a dodávky PSV</t>
  </si>
  <si>
    <t xml:space="preserve">    742 - Elektroinstalace - slaboproud</t>
  </si>
  <si>
    <t xml:space="preserve">    22-M - Montáže technologických zařízení pro dopravní stavby</t>
  </si>
  <si>
    <t>113106144</t>
  </si>
  <si>
    <t>Rozebrání dlažeb ze zámkových dlaždic komunikací pro pěší strojně pl přes 50 m2</t>
  </si>
  <si>
    <t>-1492064819</t>
  </si>
  <si>
    <t>217,00</t>
  </si>
  <si>
    <t>113107222</t>
  </si>
  <si>
    <t>Odstranění podkladu z kameniva drceného tl 200 mm strojně pl přes 200 m2</t>
  </si>
  <si>
    <t>1328694915</t>
  </si>
  <si>
    <t>217,00+252,00</t>
  </si>
  <si>
    <t>113107242</t>
  </si>
  <si>
    <t>Odstranění podkladu živičného tl 100 mm strojně pl přes 200 m2</t>
  </si>
  <si>
    <t>1071759467</t>
  </si>
  <si>
    <t>252,00</t>
  </si>
  <si>
    <t>122311101</t>
  </si>
  <si>
    <t>Odkopávky a prokopávky v hornině třídy těžitelnosti II, skupiny 4 ručně</t>
  </si>
  <si>
    <t>1611163142</t>
  </si>
  <si>
    <t>"PŘÍSTŘEŠEK ŠESTIMODULOVÝ</t>
  </si>
  <si>
    <t>0,75*1,10*0,90*4*2</t>
  </si>
  <si>
    <t>0,50*0,50*0,90*5*2</t>
  </si>
  <si>
    <t>122351103</t>
  </si>
  <si>
    <t>Odkopávky a prokopávky nezapažené v hornině třídy těžitelnosti II, skupiny 4 objem do 100 m3 strojně</t>
  </si>
  <si>
    <t>746022476</t>
  </si>
  <si>
    <t>(217,00+252,00)*0,05</t>
  </si>
  <si>
    <t>122351104-1</t>
  </si>
  <si>
    <t>Odkopávky a prokopávky nezapažené v hornině třídy těžitelnosti II, skupiny 4 objem do 500 m3 strojně - výmenná vrstva</t>
  </si>
  <si>
    <t>-1641411447</t>
  </si>
  <si>
    <t>(217,00+214,00)*0,30</t>
  </si>
  <si>
    <t>-657775854</t>
  </si>
  <si>
    <t>8,19+23,45</t>
  </si>
  <si>
    <t>309724777</t>
  </si>
  <si>
    <t>-441957888</t>
  </si>
  <si>
    <t>31,64*1,80</t>
  </si>
  <si>
    <t>1799372511</t>
  </si>
  <si>
    <t>129,30*1,80</t>
  </si>
  <si>
    <t>181951114</t>
  </si>
  <si>
    <t>Úprava pláně v hornině třídy těžitelnosti II, skupiny 4 a 5 se zhutněním</t>
  </si>
  <si>
    <t>-203652214</t>
  </si>
  <si>
    <t>271572211</t>
  </si>
  <si>
    <t>Podsyp pod základové konstrukce se zhutněním z netříděného štěrkopísku</t>
  </si>
  <si>
    <t>-821969520</t>
  </si>
  <si>
    <t>0,75*1,10*0,10*4*2</t>
  </si>
  <si>
    <t>0,50*0,50*0,10*5*2</t>
  </si>
  <si>
    <t>Základové patky z betonu tř. C 25/30 - XC2, XF2</t>
  </si>
  <si>
    <t>1344046716</t>
  </si>
  <si>
    <t>0,75*1,10*0,60*4*2</t>
  </si>
  <si>
    <t>0,50*0,50*0,60*5*2</t>
  </si>
  <si>
    <t>-501771401</t>
  </si>
  <si>
    <t>(0,75+1,10)*2*0,60*4*2</t>
  </si>
  <si>
    <t>0,50*4*0,60*5*2</t>
  </si>
  <si>
    <t>-1637091821</t>
  </si>
  <si>
    <t>Podklad ze štěrkodrtě ŠD tl 200 mm</t>
  </si>
  <si>
    <t>1262800963</t>
  </si>
  <si>
    <t>564871116-1</t>
  </si>
  <si>
    <t>Podklad ze štěrkodrtě ŠD tl. 300 mm - výměnná vrstva</t>
  </si>
  <si>
    <t>1430176091</t>
  </si>
  <si>
    <t>217,00+214,00</t>
  </si>
  <si>
    <t>1672917683</t>
  </si>
  <si>
    <t>-1870955585</t>
  </si>
  <si>
    <t>217,00+214,00-40,00-13,80</t>
  </si>
  <si>
    <t>59245203</t>
  </si>
  <si>
    <t>dlažba zámková červené barvy tl. 80mm</t>
  </si>
  <si>
    <t>-856733799</t>
  </si>
  <si>
    <t>20,00+20,00</t>
  </si>
  <si>
    <t>2035575046</t>
  </si>
  <si>
    <t>1,60+5,30+1,30+5,60</t>
  </si>
  <si>
    <t>596546135</t>
  </si>
  <si>
    <t>zábradlí s výplní (dle PD)</t>
  </si>
  <si>
    <t>636229580</t>
  </si>
  <si>
    <t>67,00+71,00-70</t>
  </si>
  <si>
    <t>9-06</t>
  </si>
  <si>
    <t>zábradlí se skleněnou výplní</t>
  </si>
  <si>
    <t>1529998123</t>
  </si>
  <si>
    <t>35,00*2</t>
  </si>
  <si>
    <t>914511112</t>
  </si>
  <si>
    <t>Montáž sloupku dopravních značek délky do 3,5 m s betonovým základem a patkou</t>
  </si>
  <si>
    <t>600250228</t>
  </si>
  <si>
    <t>9-20</t>
  </si>
  <si>
    <t>označník dle standardu DPO</t>
  </si>
  <si>
    <t>2097565093</t>
  </si>
  <si>
    <t>-169862766</t>
  </si>
  <si>
    <t>3,00+20,00</t>
  </si>
  <si>
    <t>59217031</t>
  </si>
  <si>
    <t>obrubník betonový silniční 1000x150x250mm</t>
  </si>
  <si>
    <t>-634869290</t>
  </si>
  <si>
    <t>1561553546</t>
  </si>
  <si>
    <t>69,00+77,00</t>
  </si>
  <si>
    <t>-1375968258</t>
  </si>
  <si>
    <t>916431111</t>
  </si>
  <si>
    <t>Osazení bezbariérového betonového obrubníku do betonového lože tl 150 mm</t>
  </si>
  <si>
    <t>1033770896</t>
  </si>
  <si>
    <t>66,00+67,00</t>
  </si>
  <si>
    <t>59217041</t>
  </si>
  <si>
    <t>blok nástupištní tvaru L pro spodní stavbu nástupišť betonový 640x240mm, dl. 1000mm</t>
  </si>
  <si>
    <t>24285711</t>
  </si>
  <si>
    <t>9-30</t>
  </si>
  <si>
    <t>Přístřešek šestimodulový DPO dle PD, vč. dopravy a montáže</t>
  </si>
  <si>
    <t>1914433173</t>
  </si>
  <si>
    <t>9-32</t>
  </si>
  <si>
    <t>Panel pro inteligentní zastávku dle standardů DPO, D+M</t>
  </si>
  <si>
    <t>-1018642048</t>
  </si>
  <si>
    <t>9-33</t>
  </si>
  <si>
    <t>Demontáž a zpětná montáž panelu pro inteligentní zastávku</t>
  </si>
  <si>
    <t>1034250785</t>
  </si>
  <si>
    <t>936104213</t>
  </si>
  <si>
    <t>Montáž odpadkového koše kotevními šrouby na pevný podklad</t>
  </si>
  <si>
    <t>-333939371</t>
  </si>
  <si>
    <t>749101301</t>
  </si>
  <si>
    <t>koš odpadkový kovový dle standardu DPO</t>
  </si>
  <si>
    <t>-1861636788</t>
  </si>
  <si>
    <t>-1017084949</t>
  </si>
  <si>
    <t>136,00</t>
  </si>
  <si>
    <t>-1206117194</t>
  </si>
  <si>
    <t>-111651535</t>
  </si>
  <si>
    <t>252,63*9 'Přepočtené koeficientem množství</t>
  </si>
  <si>
    <t>-2081458972</t>
  </si>
  <si>
    <t>-1129981549</t>
  </si>
  <si>
    <t>-1278046591</t>
  </si>
  <si>
    <t>-203214306</t>
  </si>
  <si>
    <t>-1126017029</t>
  </si>
  <si>
    <t>PSV</t>
  </si>
  <si>
    <t>Práce a dodávky PSV</t>
  </si>
  <si>
    <t>742</t>
  </si>
  <si>
    <t>Elektroinstalace - slaboproud</t>
  </si>
  <si>
    <t>742-01</t>
  </si>
  <si>
    <t>Přeložka optického kabelu VŠB</t>
  </si>
  <si>
    <t>-22043479</t>
  </si>
  <si>
    <t>-273431680</t>
  </si>
  <si>
    <t>R11011</t>
  </si>
  <si>
    <t>Zemní LED svítidlo nájezdové s bílým světlem, napájení 12V DC, IP68, vodotěsné, pevnost/namáhání v tlaku 96 tun, rozsah teplot -30 až +60°C, rozměry do dlažby, pro průběžné zapojení kabelů</t>
  </si>
  <si>
    <t>-381983391</t>
  </si>
  <si>
    <t>22-M</t>
  </si>
  <si>
    <t>Montáže technologických zařízení pro dopravní stavby</t>
  </si>
  <si>
    <t>22-M-1</t>
  </si>
  <si>
    <t>Protlak chráničky kabelů PE DN 100 vč. nutných zemních prací, veškereho materiálu, odvozu  alikvidace vzniklého odpadu, vč, dodávky chráničky</t>
  </si>
  <si>
    <t>1473129874</t>
  </si>
  <si>
    <t>G. SOUPIS PRACÍ, DODÁVEK A SLUŽEB</t>
  </si>
  <si>
    <t>S VÝKAZEM VÝMĚR</t>
  </si>
  <si>
    <t>Název stavby:</t>
  </si>
  <si>
    <t>PJD na ul. Opavská</t>
  </si>
  <si>
    <t>Stavebník:</t>
  </si>
  <si>
    <t>Dopravní podnik Ostrava a.s.</t>
  </si>
  <si>
    <t>Část:</t>
  </si>
  <si>
    <t>II. Etapa</t>
  </si>
  <si>
    <t>Stupeň:</t>
  </si>
  <si>
    <t>DUR + DSP + DPS</t>
  </si>
  <si>
    <t>Vypracoval:</t>
  </si>
  <si>
    <t>Schválil:</t>
  </si>
  <si>
    <t>Ing. Jan Ludvík</t>
  </si>
  <si>
    <t>HIP:</t>
  </si>
  <si>
    <t>Ing. Bohumír Michal</t>
  </si>
  <si>
    <t>Číslo zakázky:</t>
  </si>
  <si>
    <t>Patří do:</t>
  </si>
  <si>
    <t>PRO-10698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</si>
</sst>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mm\/yyyy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9" fillId="0" borderId="0" applyNumberFormat="0" applyFill="0" applyBorder="0" applyAlignment="0" applyProtection="0"/>
    <xf numFmtId="0" fontId="40" fillId="0" borderId="0"/>
    <xf numFmtId="0" fontId="45" fillId="0" borderId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23" fillId="4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" fontId="10" fillId="0" borderId="0" xfId="0" applyNumberFormat="1" applyFont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horizontal="right" vertical="center"/>
    </xf>
    <xf numFmtId="0" fontId="2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3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41" fillId="0" borderId="0" xfId="2" applyFont="1" applyAlignment="1">
      <alignment horizontal="center"/>
    </xf>
    <xf numFmtId="0" fontId="40" fillId="0" borderId="0" xfId="2"/>
    <xf numFmtId="0" fontId="42" fillId="0" borderId="0" xfId="2" applyFont="1" applyAlignment="1">
      <alignment horizontal="center"/>
    </xf>
    <xf numFmtId="0" fontId="43" fillId="0" borderId="0" xfId="2" applyFont="1"/>
    <xf numFmtId="0" fontId="41" fillId="0" borderId="0" xfId="2" applyFont="1"/>
    <xf numFmtId="0" fontId="44" fillId="0" borderId="0" xfId="2" applyFont="1"/>
    <xf numFmtId="168" fontId="44" fillId="0" borderId="0" xfId="2" applyNumberFormat="1" applyFont="1" applyAlignment="1">
      <alignment horizontal="left"/>
    </xf>
    <xf numFmtId="14" fontId="44" fillId="0" borderId="0" xfId="2" applyNumberFormat="1" applyFont="1" applyAlignment="1">
      <alignment horizontal="left"/>
    </xf>
    <xf numFmtId="3" fontId="44" fillId="0" borderId="0" xfId="2" applyNumberFormat="1" applyFont="1" applyAlignment="1">
      <alignment horizontal="left"/>
    </xf>
    <xf numFmtId="49" fontId="44" fillId="0" borderId="0" xfId="2" applyNumberFormat="1" applyFont="1"/>
  </cellXfs>
  <cellStyles count="4">
    <cellStyle name="Hypertextový odkaz" xfId="1" builtinId="8"/>
    <cellStyle name="Normální" xfId="0" builtinId="0" customBuiltin="1"/>
    <cellStyle name="Normální 2" xfId="3"/>
    <cellStyle name="normální_ROZPOČET - VZOR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39</xdr:row>
      <xdr:rowOff>95250</xdr:rowOff>
    </xdr:from>
    <xdr:to>
      <xdr:col>6</xdr:col>
      <xdr:colOff>314325</xdr:colOff>
      <xdr:row>46</xdr:row>
      <xdr:rowOff>38100</xdr:rowOff>
    </xdr:to>
    <xdr:pic>
      <xdr:nvPicPr>
        <xdr:cNvPr id="2" name="Picture 3" descr="nevyj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5F7F6"/>
            </a:clrFrom>
            <a:clrTo>
              <a:srgbClr val="F5F7F6">
                <a:alpha val="0"/>
              </a:srgbClr>
            </a:clrTo>
          </a:clrChange>
          <a:lum bright="-100000" contrast="10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7362825"/>
          <a:ext cx="16859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-10698-G-II.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ní stránka"/>
      <sheetName val="Rekapitulace stavby"/>
      <sheetName val="0 - Ostatní a vedlejší ná..."/>
      <sheetName val="1b - SO 101 - Úpravy poze..."/>
      <sheetName val="2b - SO 301 - Zavlažovací..."/>
      <sheetName val="3b - SO 302 - Přípojky vo..."/>
      <sheetName val="4.1b - Lokalita A"/>
      <sheetName val="5b.1 - Tramvajový svršek"/>
      <sheetName val="5b.2 - Tramvajový spodek"/>
      <sheetName val="6b - SO 652 - Úpravy trak..."/>
      <sheetName val="7b - SO 653 - Úprava tram..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G11" sqref="G11"/>
    </sheetView>
  </sheetViews>
  <sheetFormatPr defaultColWidth="0" defaultRowHeight="12.75"/>
  <cols>
    <col min="1" max="2" width="10.6640625" style="326" customWidth="1"/>
    <col min="3" max="3" width="13.1640625" style="326" customWidth="1"/>
    <col min="4" max="4" width="13.33203125" style="326" bestFit="1" customWidth="1"/>
    <col min="5" max="8" width="10.6640625" style="326" customWidth="1"/>
    <col min="9" max="9" width="12.83203125" style="326" customWidth="1"/>
    <col min="10" max="10" width="10.6640625" style="326" customWidth="1"/>
    <col min="11" max="256" width="0" style="326" hidden="1"/>
    <col min="257" max="258" width="10.6640625" style="326" customWidth="1"/>
    <col min="259" max="259" width="13.1640625" style="326" customWidth="1"/>
    <col min="260" max="260" width="13.33203125" style="326" bestFit="1" customWidth="1"/>
    <col min="261" max="264" width="10.6640625" style="326" customWidth="1"/>
    <col min="265" max="265" width="12.83203125" style="326" customWidth="1"/>
    <col min="266" max="266" width="10.6640625" style="326" customWidth="1"/>
    <col min="267" max="512" width="0" style="326" hidden="1"/>
    <col min="513" max="514" width="10.6640625" style="326" customWidth="1"/>
    <col min="515" max="515" width="13.1640625" style="326" customWidth="1"/>
    <col min="516" max="516" width="13.33203125" style="326" bestFit="1" customWidth="1"/>
    <col min="517" max="520" width="10.6640625" style="326" customWidth="1"/>
    <col min="521" max="521" width="12.83203125" style="326" customWidth="1"/>
    <col min="522" max="522" width="10.6640625" style="326" customWidth="1"/>
    <col min="523" max="768" width="0" style="326" hidden="1"/>
    <col min="769" max="770" width="10.6640625" style="326" customWidth="1"/>
    <col min="771" max="771" width="13.1640625" style="326" customWidth="1"/>
    <col min="772" max="772" width="13.33203125" style="326" bestFit="1" customWidth="1"/>
    <col min="773" max="776" width="10.6640625" style="326" customWidth="1"/>
    <col min="777" max="777" width="12.83203125" style="326" customWidth="1"/>
    <col min="778" max="778" width="10.6640625" style="326" customWidth="1"/>
    <col min="779" max="1024" width="0" style="326" hidden="1"/>
    <col min="1025" max="1026" width="10.6640625" style="326" customWidth="1"/>
    <col min="1027" max="1027" width="13.1640625" style="326" customWidth="1"/>
    <col min="1028" max="1028" width="13.33203125" style="326" bestFit="1" customWidth="1"/>
    <col min="1029" max="1032" width="10.6640625" style="326" customWidth="1"/>
    <col min="1033" max="1033" width="12.83203125" style="326" customWidth="1"/>
    <col min="1034" max="1034" width="10.6640625" style="326" customWidth="1"/>
    <col min="1035" max="1280" width="0" style="326" hidden="1"/>
    <col min="1281" max="1282" width="10.6640625" style="326" customWidth="1"/>
    <col min="1283" max="1283" width="13.1640625" style="326" customWidth="1"/>
    <col min="1284" max="1284" width="13.33203125" style="326" bestFit="1" customWidth="1"/>
    <col min="1285" max="1288" width="10.6640625" style="326" customWidth="1"/>
    <col min="1289" max="1289" width="12.83203125" style="326" customWidth="1"/>
    <col min="1290" max="1290" width="10.6640625" style="326" customWidth="1"/>
    <col min="1291" max="1536" width="0" style="326" hidden="1"/>
    <col min="1537" max="1538" width="10.6640625" style="326" customWidth="1"/>
    <col min="1539" max="1539" width="13.1640625" style="326" customWidth="1"/>
    <col min="1540" max="1540" width="13.33203125" style="326" bestFit="1" customWidth="1"/>
    <col min="1541" max="1544" width="10.6640625" style="326" customWidth="1"/>
    <col min="1545" max="1545" width="12.83203125" style="326" customWidth="1"/>
    <col min="1546" max="1546" width="10.6640625" style="326" customWidth="1"/>
    <col min="1547" max="1792" width="0" style="326" hidden="1"/>
    <col min="1793" max="1794" width="10.6640625" style="326" customWidth="1"/>
    <col min="1795" max="1795" width="13.1640625" style="326" customWidth="1"/>
    <col min="1796" max="1796" width="13.33203125" style="326" bestFit="1" customWidth="1"/>
    <col min="1797" max="1800" width="10.6640625" style="326" customWidth="1"/>
    <col min="1801" max="1801" width="12.83203125" style="326" customWidth="1"/>
    <col min="1802" max="1802" width="10.6640625" style="326" customWidth="1"/>
    <col min="1803" max="2048" width="0" style="326" hidden="1"/>
    <col min="2049" max="2050" width="10.6640625" style="326" customWidth="1"/>
    <col min="2051" max="2051" width="13.1640625" style="326" customWidth="1"/>
    <col min="2052" max="2052" width="13.33203125" style="326" bestFit="1" customWidth="1"/>
    <col min="2053" max="2056" width="10.6640625" style="326" customWidth="1"/>
    <col min="2057" max="2057" width="12.83203125" style="326" customWidth="1"/>
    <col min="2058" max="2058" width="10.6640625" style="326" customWidth="1"/>
    <col min="2059" max="2304" width="0" style="326" hidden="1"/>
    <col min="2305" max="2306" width="10.6640625" style="326" customWidth="1"/>
    <col min="2307" max="2307" width="13.1640625" style="326" customWidth="1"/>
    <col min="2308" max="2308" width="13.33203125" style="326" bestFit="1" customWidth="1"/>
    <col min="2309" max="2312" width="10.6640625" style="326" customWidth="1"/>
    <col min="2313" max="2313" width="12.83203125" style="326" customWidth="1"/>
    <col min="2314" max="2314" width="10.6640625" style="326" customWidth="1"/>
    <col min="2315" max="2560" width="0" style="326" hidden="1"/>
    <col min="2561" max="2562" width="10.6640625" style="326" customWidth="1"/>
    <col min="2563" max="2563" width="13.1640625" style="326" customWidth="1"/>
    <col min="2564" max="2564" width="13.33203125" style="326" bestFit="1" customWidth="1"/>
    <col min="2565" max="2568" width="10.6640625" style="326" customWidth="1"/>
    <col min="2569" max="2569" width="12.83203125" style="326" customWidth="1"/>
    <col min="2570" max="2570" width="10.6640625" style="326" customWidth="1"/>
    <col min="2571" max="2816" width="0" style="326" hidden="1"/>
    <col min="2817" max="2818" width="10.6640625" style="326" customWidth="1"/>
    <col min="2819" max="2819" width="13.1640625" style="326" customWidth="1"/>
    <col min="2820" max="2820" width="13.33203125" style="326" bestFit="1" customWidth="1"/>
    <col min="2821" max="2824" width="10.6640625" style="326" customWidth="1"/>
    <col min="2825" max="2825" width="12.83203125" style="326" customWidth="1"/>
    <col min="2826" max="2826" width="10.6640625" style="326" customWidth="1"/>
    <col min="2827" max="3072" width="0" style="326" hidden="1"/>
    <col min="3073" max="3074" width="10.6640625" style="326" customWidth="1"/>
    <col min="3075" max="3075" width="13.1640625" style="326" customWidth="1"/>
    <col min="3076" max="3076" width="13.33203125" style="326" bestFit="1" customWidth="1"/>
    <col min="3077" max="3080" width="10.6640625" style="326" customWidth="1"/>
    <col min="3081" max="3081" width="12.83203125" style="326" customWidth="1"/>
    <col min="3082" max="3082" width="10.6640625" style="326" customWidth="1"/>
    <col min="3083" max="3328" width="0" style="326" hidden="1"/>
    <col min="3329" max="3330" width="10.6640625" style="326" customWidth="1"/>
    <col min="3331" max="3331" width="13.1640625" style="326" customWidth="1"/>
    <col min="3332" max="3332" width="13.33203125" style="326" bestFit="1" customWidth="1"/>
    <col min="3333" max="3336" width="10.6640625" style="326" customWidth="1"/>
    <col min="3337" max="3337" width="12.83203125" style="326" customWidth="1"/>
    <col min="3338" max="3338" width="10.6640625" style="326" customWidth="1"/>
    <col min="3339" max="3584" width="0" style="326" hidden="1"/>
    <col min="3585" max="3586" width="10.6640625" style="326" customWidth="1"/>
    <col min="3587" max="3587" width="13.1640625" style="326" customWidth="1"/>
    <col min="3588" max="3588" width="13.33203125" style="326" bestFit="1" customWidth="1"/>
    <col min="3589" max="3592" width="10.6640625" style="326" customWidth="1"/>
    <col min="3593" max="3593" width="12.83203125" style="326" customWidth="1"/>
    <col min="3594" max="3594" width="10.6640625" style="326" customWidth="1"/>
    <col min="3595" max="3840" width="0" style="326" hidden="1"/>
    <col min="3841" max="3842" width="10.6640625" style="326" customWidth="1"/>
    <col min="3843" max="3843" width="13.1640625" style="326" customWidth="1"/>
    <col min="3844" max="3844" width="13.33203125" style="326" bestFit="1" customWidth="1"/>
    <col min="3845" max="3848" width="10.6640625" style="326" customWidth="1"/>
    <col min="3849" max="3849" width="12.83203125" style="326" customWidth="1"/>
    <col min="3850" max="3850" width="10.6640625" style="326" customWidth="1"/>
    <col min="3851" max="4096" width="0" style="326" hidden="1"/>
    <col min="4097" max="4098" width="10.6640625" style="326" customWidth="1"/>
    <col min="4099" max="4099" width="13.1640625" style="326" customWidth="1"/>
    <col min="4100" max="4100" width="13.33203125" style="326" bestFit="1" customWidth="1"/>
    <col min="4101" max="4104" width="10.6640625" style="326" customWidth="1"/>
    <col min="4105" max="4105" width="12.83203125" style="326" customWidth="1"/>
    <col min="4106" max="4106" width="10.6640625" style="326" customWidth="1"/>
    <col min="4107" max="4352" width="0" style="326" hidden="1"/>
    <col min="4353" max="4354" width="10.6640625" style="326" customWidth="1"/>
    <col min="4355" max="4355" width="13.1640625" style="326" customWidth="1"/>
    <col min="4356" max="4356" width="13.33203125" style="326" bestFit="1" customWidth="1"/>
    <col min="4357" max="4360" width="10.6640625" style="326" customWidth="1"/>
    <col min="4361" max="4361" width="12.83203125" style="326" customWidth="1"/>
    <col min="4362" max="4362" width="10.6640625" style="326" customWidth="1"/>
    <col min="4363" max="4608" width="0" style="326" hidden="1"/>
    <col min="4609" max="4610" width="10.6640625" style="326" customWidth="1"/>
    <col min="4611" max="4611" width="13.1640625" style="326" customWidth="1"/>
    <col min="4612" max="4612" width="13.33203125" style="326" bestFit="1" customWidth="1"/>
    <col min="4613" max="4616" width="10.6640625" style="326" customWidth="1"/>
    <col min="4617" max="4617" width="12.83203125" style="326" customWidth="1"/>
    <col min="4618" max="4618" width="10.6640625" style="326" customWidth="1"/>
    <col min="4619" max="4864" width="0" style="326" hidden="1"/>
    <col min="4865" max="4866" width="10.6640625" style="326" customWidth="1"/>
    <col min="4867" max="4867" width="13.1640625" style="326" customWidth="1"/>
    <col min="4868" max="4868" width="13.33203125" style="326" bestFit="1" customWidth="1"/>
    <col min="4869" max="4872" width="10.6640625" style="326" customWidth="1"/>
    <col min="4873" max="4873" width="12.83203125" style="326" customWidth="1"/>
    <col min="4874" max="4874" width="10.6640625" style="326" customWidth="1"/>
    <col min="4875" max="5120" width="0" style="326" hidden="1"/>
    <col min="5121" max="5122" width="10.6640625" style="326" customWidth="1"/>
    <col min="5123" max="5123" width="13.1640625" style="326" customWidth="1"/>
    <col min="5124" max="5124" width="13.33203125" style="326" bestFit="1" customWidth="1"/>
    <col min="5125" max="5128" width="10.6640625" style="326" customWidth="1"/>
    <col min="5129" max="5129" width="12.83203125" style="326" customWidth="1"/>
    <col min="5130" max="5130" width="10.6640625" style="326" customWidth="1"/>
    <col min="5131" max="5376" width="0" style="326" hidden="1"/>
    <col min="5377" max="5378" width="10.6640625" style="326" customWidth="1"/>
    <col min="5379" max="5379" width="13.1640625" style="326" customWidth="1"/>
    <col min="5380" max="5380" width="13.33203125" style="326" bestFit="1" customWidth="1"/>
    <col min="5381" max="5384" width="10.6640625" style="326" customWidth="1"/>
    <col min="5385" max="5385" width="12.83203125" style="326" customWidth="1"/>
    <col min="5386" max="5386" width="10.6640625" style="326" customWidth="1"/>
    <col min="5387" max="5632" width="0" style="326" hidden="1"/>
    <col min="5633" max="5634" width="10.6640625" style="326" customWidth="1"/>
    <col min="5635" max="5635" width="13.1640625" style="326" customWidth="1"/>
    <col min="5636" max="5636" width="13.33203125" style="326" bestFit="1" customWidth="1"/>
    <col min="5637" max="5640" width="10.6640625" style="326" customWidth="1"/>
    <col min="5641" max="5641" width="12.83203125" style="326" customWidth="1"/>
    <col min="5642" max="5642" width="10.6640625" style="326" customWidth="1"/>
    <col min="5643" max="5888" width="0" style="326" hidden="1"/>
    <col min="5889" max="5890" width="10.6640625" style="326" customWidth="1"/>
    <col min="5891" max="5891" width="13.1640625" style="326" customWidth="1"/>
    <col min="5892" max="5892" width="13.33203125" style="326" bestFit="1" customWidth="1"/>
    <col min="5893" max="5896" width="10.6640625" style="326" customWidth="1"/>
    <col min="5897" max="5897" width="12.83203125" style="326" customWidth="1"/>
    <col min="5898" max="5898" width="10.6640625" style="326" customWidth="1"/>
    <col min="5899" max="6144" width="0" style="326" hidden="1"/>
    <col min="6145" max="6146" width="10.6640625" style="326" customWidth="1"/>
    <col min="6147" max="6147" width="13.1640625" style="326" customWidth="1"/>
    <col min="6148" max="6148" width="13.33203125" style="326" bestFit="1" customWidth="1"/>
    <col min="6149" max="6152" width="10.6640625" style="326" customWidth="1"/>
    <col min="6153" max="6153" width="12.83203125" style="326" customWidth="1"/>
    <col min="6154" max="6154" width="10.6640625" style="326" customWidth="1"/>
    <col min="6155" max="6400" width="0" style="326" hidden="1"/>
    <col min="6401" max="6402" width="10.6640625" style="326" customWidth="1"/>
    <col min="6403" max="6403" width="13.1640625" style="326" customWidth="1"/>
    <col min="6404" max="6404" width="13.33203125" style="326" bestFit="1" customWidth="1"/>
    <col min="6405" max="6408" width="10.6640625" style="326" customWidth="1"/>
    <col min="6409" max="6409" width="12.83203125" style="326" customWidth="1"/>
    <col min="6410" max="6410" width="10.6640625" style="326" customWidth="1"/>
    <col min="6411" max="6656" width="0" style="326" hidden="1"/>
    <col min="6657" max="6658" width="10.6640625" style="326" customWidth="1"/>
    <col min="6659" max="6659" width="13.1640625" style="326" customWidth="1"/>
    <col min="6660" max="6660" width="13.33203125" style="326" bestFit="1" customWidth="1"/>
    <col min="6661" max="6664" width="10.6640625" style="326" customWidth="1"/>
    <col min="6665" max="6665" width="12.83203125" style="326" customWidth="1"/>
    <col min="6666" max="6666" width="10.6640625" style="326" customWidth="1"/>
    <col min="6667" max="6912" width="0" style="326" hidden="1"/>
    <col min="6913" max="6914" width="10.6640625" style="326" customWidth="1"/>
    <col min="6915" max="6915" width="13.1640625" style="326" customWidth="1"/>
    <col min="6916" max="6916" width="13.33203125" style="326" bestFit="1" customWidth="1"/>
    <col min="6917" max="6920" width="10.6640625" style="326" customWidth="1"/>
    <col min="6921" max="6921" width="12.83203125" style="326" customWidth="1"/>
    <col min="6922" max="6922" width="10.6640625" style="326" customWidth="1"/>
    <col min="6923" max="7168" width="0" style="326" hidden="1"/>
    <col min="7169" max="7170" width="10.6640625" style="326" customWidth="1"/>
    <col min="7171" max="7171" width="13.1640625" style="326" customWidth="1"/>
    <col min="7172" max="7172" width="13.33203125" style="326" bestFit="1" customWidth="1"/>
    <col min="7173" max="7176" width="10.6640625" style="326" customWidth="1"/>
    <col min="7177" max="7177" width="12.83203125" style="326" customWidth="1"/>
    <col min="7178" max="7178" width="10.6640625" style="326" customWidth="1"/>
    <col min="7179" max="7424" width="0" style="326" hidden="1"/>
    <col min="7425" max="7426" width="10.6640625" style="326" customWidth="1"/>
    <col min="7427" max="7427" width="13.1640625" style="326" customWidth="1"/>
    <col min="7428" max="7428" width="13.33203125" style="326" bestFit="1" customWidth="1"/>
    <col min="7429" max="7432" width="10.6640625" style="326" customWidth="1"/>
    <col min="7433" max="7433" width="12.83203125" style="326" customWidth="1"/>
    <col min="7434" max="7434" width="10.6640625" style="326" customWidth="1"/>
    <col min="7435" max="7680" width="0" style="326" hidden="1"/>
    <col min="7681" max="7682" width="10.6640625" style="326" customWidth="1"/>
    <col min="7683" max="7683" width="13.1640625" style="326" customWidth="1"/>
    <col min="7684" max="7684" width="13.33203125" style="326" bestFit="1" customWidth="1"/>
    <col min="7685" max="7688" width="10.6640625" style="326" customWidth="1"/>
    <col min="7689" max="7689" width="12.83203125" style="326" customWidth="1"/>
    <col min="7690" max="7690" width="10.6640625" style="326" customWidth="1"/>
    <col min="7691" max="7936" width="0" style="326" hidden="1"/>
    <col min="7937" max="7938" width="10.6640625" style="326" customWidth="1"/>
    <col min="7939" max="7939" width="13.1640625" style="326" customWidth="1"/>
    <col min="7940" max="7940" width="13.33203125" style="326" bestFit="1" customWidth="1"/>
    <col min="7941" max="7944" width="10.6640625" style="326" customWidth="1"/>
    <col min="7945" max="7945" width="12.83203125" style="326" customWidth="1"/>
    <col min="7946" max="7946" width="10.6640625" style="326" customWidth="1"/>
    <col min="7947" max="8192" width="0" style="326" hidden="1"/>
    <col min="8193" max="8194" width="10.6640625" style="326" customWidth="1"/>
    <col min="8195" max="8195" width="13.1640625" style="326" customWidth="1"/>
    <col min="8196" max="8196" width="13.33203125" style="326" bestFit="1" customWidth="1"/>
    <col min="8197" max="8200" width="10.6640625" style="326" customWidth="1"/>
    <col min="8201" max="8201" width="12.83203125" style="326" customWidth="1"/>
    <col min="8202" max="8202" width="10.6640625" style="326" customWidth="1"/>
    <col min="8203" max="8448" width="0" style="326" hidden="1"/>
    <col min="8449" max="8450" width="10.6640625" style="326" customWidth="1"/>
    <col min="8451" max="8451" width="13.1640625" style="326" customWidth="1"/>
    <col min="8452" max="8452" width="13.33203125" style="326" bestFit="1" customWidth="1"/>
    <col min="8453" max="8456" width="10.6640625" style="326" customWidth="1"/>
    <col min="8457" max="8457" width="12.83203125" style="326" customWidth="1"/>
    <col min="8458" max="8458" width="10.6640625" style="326" customWidth="1"/>
    <col min="8459" max="8704" width="0" style="326" hidden="1"/>
    <col min="8705" max="8706" width="10.6640625" style="326" customWidth="1"/>
    <col min="8707" max="8707" width="13.1640625" style="326" customWidth="1"/>
    <col min="8708" max="8708" width="13.33203125" style="326" bestFit="1" customWidth="1"/>
    <col min="8709" max="8712" width="10.6640625" style="326" customWidth="1"/>
    <col min="8713" max="8713" width="12.83203125" style="326" customWidth="1"/>
    <col min="8714" max="8714" width="10.6640625" style="326" customWidth="1"/>
    <col min="8715" max="8960" width="0" style="326" hidden="1"/>
    <col min="8961" max="8962" width="10.6640625" style="326" customWidth="1"/>
    <col min="8963" max="8963" width="13.1640625" style="326" customWidth="1"/>
    <col min="8964" max="8964" width="13.33203125" style="326" bestFit="1" customWidth="1"/>
    <col min="8965" max="8968" width="10.6640625" style="326" customWidth="1"/>
    <col min="8969" max="8969" width="12.83203125" style="326" customWidth="1"/>
    <col min="8970" max="8970" width="10.6640625" style="326" customWidth="1"/>
    <col min="8971" max="9216" width="0" style="326" hidden="1"/>
    <col min="9217" max="9218" width="10.6640625" style="326" customWidth="1"/>
    <col min="9219" max="9219" width="13.1640625" style="326" customWidth="1"/>
    <col min="9220" max="9220" width="13.33203125" style="326" bestFit="1" customWidth="1"/>
    <col min="9221" max="9224" width="10.6640625" style="326" customWidth="1"/>
    <col min="9225" max="9225" width="12.83203125" style="326" customWidth="1"/>
    <col min="9226" max="9226" width="10.6640625" style="326" customWidth="1"/>
    <col min="9227" max="9472" width="0" style="326" hidden="1"/>
    <col min="9473" max="9474" width="10.6640625" style="326" customWidth="1"/>
    <col min="9475" max="9475" width="13.1640625" style="326" customWidth="1"/>
    <col min="9476" max="9476" width="13.33203125" style="326" bestFit="1" customWidth="1"/>
    <col min="9477" max="9480" width="10.6640625" style="326" customWidth="1"/>
    <col min="9481" max="9481" width="12.83203125" style="326" customWidth="1"/>
    <col min="9482" max="9482" width="10.6640625" style="326" customWidth="1"/>
    <col min="9483" max="9728" width="0" style="326" hidden="1"/>
    <col min="9729" max="9730" width="10.6640625" style="326" customWidth="1"/>
    <col min="9731" max="9731" width="13.1640625" style="326" customWidth="1"/>
    <col min="9732" max="9732" width="13.33203125" style="326" bestFit="1" customWidth="1"/>
    <col min="9733" max="9736" width="10.6640625" style="326" customWidth="1"/>
    <col min="9737" max="9737" width="12.83203125" style="326" customWidth="1"/>
    <col min="9738" max="9738" width="10.6640625" style="326" customWidth="1"/>
    <col min="9739" max="9984" width="0" style="326" hidden="1"/>
    <col min="9985" max="9986" width="10.6640625" style="326" customWidth="1"/>
    <col min="9987" max="9987" width="13.1640625" style="326" customWidth="1"/>
    <col min="9988" max="9988" width="13.33203125" style="326" bestFit="1" customWidth="1"/>
    <col min="9989" max="9992" width="10.6640625" style="326" customWidth="1"/>
    <col min="9993" max="9993" width="12.83203125" style="326" customWidth="1"/>
    <col min="9994" max="9994" width="10.6640625" style="326" customWidth="1"/>
    <col min="9995" max="10240" width="0" style="326" hidden="1"/>
    <col min="10241" max="10242" width="10.6640625" style="326" customWidth="1"/>
    <col min="10243" max="10243" width="13.1640625" style="326" customWidth="1"/>
    <col min="10244" max="10244" width="13.33203125" style="326" bestFit="1" customWidth="1"/>
    <col min="10245" max="10248" width="10.6640625" style="326" customWidth="1"/>
    <col min="10249" max="10249" width="12.83203125" style="326" customWidth="1"/>
    <col min="10250" max="10250" width="10.6640625" style="326" customWidth="1"/>
    <col min="10251" max="10496" width="0" style="326" hidden="1"/>
    <col min="10497" max="10498" width="10.6640625" style="326" customWidth="1"/>
    <col min="10499" max="10499" width="13.1640625" style="326" customWidth="1"/>
    <col min="10500" max="10500" width="13.33203125" style="326" bestFit="1" customWidth="1"/>
    <col min="10501" max="10504" width="10.6640625" style="326" customWidth="1"/>
    <col min="10505" max="10505" width="12.83203125" style="326" customWidth="1"/>
    <col min="10506" max="10506" width="10.6640625" style="326" customWidth="1"/>
    <col min="10507" max="10752" width="0" style="326" hidden="1"/>
    <col min="10753" max="10754" width="10.6640625" style="326" customWidth="1"/>
    <col min="10755" max="10755" width="13.1640625" style="326" customWidth="1"/>
    <col min="10756" max="10756" width="13.33203125" style="326" bestFit="1" customWidth="1"/>
    <col min="10757" max="10760" width="10.6640625" style="326" customWidth="1"/>
    <col min="10761" max="10761" width="12.83203125" style="326" customWidth="1"/>
    <col min="10762" max="10762" width="10.6640625" style="326" customWidth="1"/>
    <col min="10763" max="11008" width="0" style="326" hidden="1"/>
    <col min="11009" max="11010" width="10.6640625" style="326" customWidth="1"/>
    <col min="11011" max="11011" width="13.1640625" style="326" customWidth="1"/>
    <col min="11012" max="11012" width="13.33203125" style="326" bestFit="1" customWidth="1"/>
    <col min="11013" max="11016" width="10.6640625" style="326" customWidth="1"/>
    <col min="11017" max="11017" width="12.83203125" style="326" customWidth="1"/>
    <col min="11018" max="11018" width="10.6640625" style="326" customWidth="1"/>
    <col min="11019" max="11264" width="0" style="326" hidden="1"/>
    <col min="11265" max="11266" width="10.6640625" style="326" customWidth="1"/>
    <col min="11267" max="11267" width="13.1640625" style="326" customWidth="1"/>
    <col min="11268" max="11268" width="13.33203125" style="326" bestFit="1" customWidth="1"/>
    <col min="11269" max="11272" width="10.6640625" style="326" customWidth="1"/>
    <col min="11273" max="11273" width="12.83203125" style="326" customWidth="1"/>
    <col min="11274" max="11274" width="10.6640625" style="326" customWidth="1"/>
    <col min="11275" max="11520" width="0" style="326" hidden="1"/>
    <col min="11521" max="11522" width="10.6640625" style="326" customWidth="1"/>
    <col min="11523" max="11523" width="13.1640625" style="326" customWidth="1"/>
    <col min="11524" max="11524" width="13.33203125" style="326" bestFit="1" customWidth="1"/>
    <col min="11525" max="11528" width="10.6640625" style="326" customWidth="1"/>
    <col min="11529" max="11529" width="12.83203125" style="326" customWidth="1"/>
    <col min="11530" max="11530" width="10.6640625" style="326" customWidth="1"/>
    <col min="11531" max="11776" width="0" style="326" hidden="1"/>
    <col min="11777" max="11778" width="10.6640625" style="326" customWidth="1"/>
    <col min="11779" max="11779" width="13.1640625" style="326" customWidth="1"/>
    <col min="11780" max="11780" width="13.33203125" style="326" bestFit="1" customWidth="1"/>
    <col min="11781" max="11784" width="10.6640625" style="326" customWidth="1"/>
    <col min="11785" max="11785" width="12.83203125" style="326" customWidth="1"/>
    <col min="11786" max="11786" width="10.6640625" style="326" customWidth="1"/>
    <col min="11787" max="12032" width="0" style="326" hidden="1"/>
    <col min="12033" max="12034" width="10.6640625" style="326" customWidth="1"/>
    <col min="12035" max="12035" width="13.1640625" style="326" customWidth="1"/>
    <col min="12036" max="12036" width="13.33203125" style="326" bestFit="1" customWidth="1"/>
    <col min="12037" max="12040" width="10.6640625" style="326" customWidth="1"/>
    <col min="12041" max="12041" width="12.83203125" style="326" customWidth="1"/>
    <col min="12042" max="12042" width="10.6640625" style="326" customWidth="1"/>
    <col min="12043" max="12288" width="0" style="326" hidden="1"/>
    <col min="12289" max="12290" width="10.6640625" style="326" customWidth="1"/>
    <col min="12291" max="12291" width="13.1640625" style="326" customWidth="1"/>
    <col min="12292" max="12292" width="13.33203125" style="326" bestFit="1" customWidth="1"/>
    <col min="12293" max="12296" width="10.6640625" style="326" customWidth="1"/>
    <col min="12297" max="12297" width="12.83203125" style="326" customWidth="1"/>
    <col min="12298" max="12298" width="10.6640625" style="326" customWidth="1"/>
    <col min="12299" max="12544" width="0" style="326" hidden="1"/>
    <col min="12545" max="12546" width="10.6640625" style="326" customWidth="1"/>
    <col min="12547" max="12547" width="13.1640625" style="326" customWidth="1"/>
    <col min="12548" max="12548" width="13.33203125" style="326" bestFit="1" customWidth="1"/>
    <col min="12549" max="12552" width="10.6640625" style="326" customWidth="1"/>
    <col min="12553" max="12553" width="12.83203125" style="326" customWidth="1"/>
    <col min="12554" max="12554" width="10.6640625" style="326" customWidth="1"/>
    <col min="12555" max="12800" width="0" style="326" hidden="1"/>
    <col min="12801" max="12802" width="10.6640625" style="326" customWidth="1"/>
    <col min="12803" max="12803" width="13.1640625" style="326" customWidth="1"/>
    <col min="12804" max="12804" width="13.33203125" style="326" bestFit="1" customWidth="1"/>
    <col min="12805" max="12808" width="10.6640625" style="326" customWidth="1"/>
    <col min="12809" max="12809" width="12.83203125" style="326" customWidth="1"/>
    <col min="12810" max="12810" width="10.6640625" style="326" customWidth="1"/>
    <col min="12811" max="13056" width="0" style="326" hidden="1"/>
    <col min="13057" max="13058" width="10.6640625" style="326" customWidth="1"/>
    <col min="13059" max="13059" width="13.1640625" style="326" customWidth="1"/>
    <col min="13060" max="13060" width="13.33203125" style="326" bestFit="1" customWidth="1"/>
    <col min="13061" max="13064" width="10.6640625" style="326" customWidth="1"/>
    <col min="13065" max="13065" width="12.83203125" style="326" customWidth="1"/>
    <col min="13066" max="13066" width="10.6640625" style="326" customWidth="1"/>
    <col min="13067" max="13312" width="0" style="326" hidden="1"/>
    <col min="13313" max="13314" width="10.6640625" style="326" customWidth="1"/>
    <col min="13315" max="13315" width="13.1640625" style="326" customWidth="1"/>
    <col min="13316" max="13316" width="13.33203125" style="326" bestFit="1" customWidth="1"/>
    <col min="13317" max="13320" width="10.6640625" style="326" customWidth="1"/>
    <col min="13321" max="13321" width="12.83203125" style="326" customWidth="1"/>
    <col min="13322" max="13322" width="10.6640625" style="326" customWidth="1"/>
    <col min="13323" max="13568" width="0" style="326" hidden="1"/>
    <col min="13569" max="13570" width="10.6640625" style="326" customWidth="1"/>
    <col min="13571" max="13571" width="13.1640625" style="326" customWidth="1"/>
    <col min="13572" max="13572" width="13.33203125" style="326" bestFit="1" customWidth="1"/>
    <col min="13573" max="13576" width="10.6640625" style="326" customWidth="1"/>
    <col min="13577" max="13577" width="12.83203125" style="326" customWidth="1"/>
    <col min="13578" max="13578" width="10.6640625" style="326" customWidth="1"/>
    <col min="13579" max="13824" width="0" style="326" hidden="1"/>
    <col min="13825" max="13826" width="10.6640625" style="326" customWidth="1"/>
    <col min="13827" max="13827" width="13.1640625" style="326" customWidth="1"/>
    <col min="13828" max="13828" width="13.33203125" style="326" bestFit="1" customWidth="1"/>
    <col min="13829" max="13832" width="10.6640625" style="326" customWidth="1"/>
    <col min="13833" max="13833" width="12.83203125" style="326" customWidth="1"/>
    <col min="13834" max="13834" width="10.6640625" style="326" customWidth="1"/>
    <col min="13835" max="14080" width="0" style="326" hidden="1"/>
    <col min="14081" max="14082" width="10.6640625" style="326" customWidth="1"/>
    <col min="14083" max="14083" width="13.1640625" style="326" customWidth="1"/>
    <col min="14084" max="14084" width="13.33203125" style="326" bestFit="1" customWidth="1"/>
    <col min="14085" max="14088" width="10.6640625" style="326" customWidth="1"/>
    <col min="14089" max="14089" width="12.83203125" style="326" customWidth="1"/>
    <col min="14090" max="14090" width="10.6640625" style="326" customWidth="1"/>
    <col min="14091" max="14336" width="0" style="326" hidden="1"/>
    <col min="14337" max="14338" width="10.6640625" style="326" customWidth="1"/>
    <col min="14339" max="14339" width="13.1640625" style="326" customWidth="1"/>
    <col min="14340" max="14340" width="13.33203125" style="326" bestFit="1" customWidth="1"/>
    <col min="14341" max="14344" width="10.6640625" style="326" customWidth="1"/>
    <col min="14345" max="14345" width="12.83203125" style="326" customWidth="1"/>
    <col min="14346" max="14346" width="10.6640625" style="326" customWidth="1"/>
    <col min="14347" max="14592" width="0" style="326" hidden="1"/>
    <col min="14593" max="14594" width="10.6640625" style="326" customWidth="1"/>
    <col min="14595" max="14595" width="13.1640625" style="326" customWidth="1"/>
    <col min="14596" max="14596" width="13.33203125" style="326" bestFit="1" customWidth="1"/>
    <col min="14597" max="14600" width="10.6640625" style="326" customWidth="1"/>
    <col min="14601" max="14601" width="12.83203125" style="326" customWidth="1"/>
    <col min="14602" max="14602" width="10.6640625" style="326" customWidth="1"/>
    <col min="14603" max="14848" width="0" style="326" hidden="1"/>
    <col min="14849" max="14850" width="10.6640625" style="326" customWidth="1"/>
    <col min="14851" max="14851" width="13.1640625" style="326" customWidth="1"/>
    <col min="14852" max="14852" width="13.33203125" style="326" bestFit="1" customWidth="1"/>
    <col min="14853" max="14856" width="10.6640625" style="326" customWidth="1"/>
    <col min="14857" max="14857" width="12.83203125" style="326" customWidth="1"/>
    <col min="14858" max="14858" width="10.6640625" style="326" customWidth="1"/>
    <col min="14859" max="15104" width="0" style="326" hidden="1"/>
    <col min="15105" max="15106" width="10.6640625" style="326" customWidth="1"/>
    <col min="15107" max="15107" width="13.1640625" style="326" customWidth="1"/>
    <col min="15108" max="15108" width="13.33203125" style="326" bestFit="1" customWidth="1"/>
    <col min="15109" max="15112" width="10.6640625" style="326" customWidth="1"/>
    <col min="15113" max="15113" width="12.83203125" style="326" customWidth="1"/>
    <col min="15114" max="15114" width="10.6640625" style="326" customWidth="1"/>
    <col min="15115" max="15360" width="0" style="326" hidden="1"/>
    <col min="15361" max="15362" width="10.6640625" style="326" customWidth="1"/>
    <col min="15363" max="15363" width="13.1640625" style="326" customWidth="1"/>
    <col min="15364" max="15364" width="13.33203125" style="326" bestFit="1" customWidth="1"/>
    <col min="15365" max="15368" width="10.6640625" style="326" customWidth="1"/>
    <col min="15369" max="15369" width="12.83203125" style="326" customWidth="1"/>
    <col min="15370" max="15370" width="10.6640625" style="326" customWidth="1"/>
    <col min="15371" max="15616" width="0" style="326" hidden="1"/>
    <col min="15617" max="15618" width="10.6640625" style="326" customWidth="1"/>
    <col min="15619" max="15619" width="13.1640625" style="326" customWidth="1"/>
    <col min="15620" max="15620" width="13.33203125" style="326" bestFit="1" customWidth="1"/>
    <col min="15621" max="15624" width="10.6640625" style="326" customWidth="1"/>
    <col min="15625" max="15625" width="12.83203125" style="326" customWidth="1"/>
    <col min="15626" max="15626" width="10.6640625" style="326" customWidth="1"/>
    <col min="15627" max="15872" width="0" style="326" hidden="1"/>
    <col min="15873" max="15874" width="10.6640625" style="326" customWidth="1"/>
    <col min="15875" max="15875" width="13.1640625" style="326" customWidth="1"/>
    <col min="15876" max="15876" width="13.33203125" style="326" bestFit="1" customWidth="1"/>
    <col min="15877" max="15880" width="10.6640625" style="326" customWidth="1"/>
    <col min="15881" max="15881" width="12.83203125" style="326" customWidth="1"/>
    <col min="15882" max="15882" width="10.6640625" style="326" customWidth="1"/>
    <col min="15883" max="16128" width="0" style="326" hidden="1"/>
    <col min="16129" max="16130" width="10.6640625" style="326" customWidth="1"/>
    <col min="16131" max="16131" width="13.1640625" style="326" customWidth="1"/>
    <col min="16132" max="16132" width="13.33203125" style="326" bestFit="1" customWidth="1"/>
    <col min="16133" max="16136" width="10.6640625" style="326" customWidth="1"/>
    <col min="16137" max="16137" width="12.83203125" style="326" customWidth="1"/>
    <col min="16138" max="16138" width="10.6640625" style="326" customWidth="1"/>
    <col min="16139" max="16384" width="0" style="326" hidden="1"/>
  </cols>
  <sheetData>
    <row r="1" spans="1:10" ht="12.75" customHeight="1">
      <c r="A1" s="325"/>
      <c r="B1" s="325"/>
      <c r="C1" s="325"/>
      <c r="D1" s="325"/>
      <c r="E1" s="325"/>
      <c r="F1" s="325"/>
      <c r="G1" s="325"/>
      <c r="H1" s="325"/>
      <c r="I1" s="325"/>
      <c r="J1" s="325"/>
    </row>
    <row r="2" spans="1:10" ht="12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</row>
    <row r="3" spans="1:10" ht="12.75" customHeight="1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2.75" customHeight="1"/>
    <row r="16" spans="1:10" ht="26.25">
      <c r="A16" s="327" t="s">
        <v>2317</v>
      </c>
      <c r="B16" s="327"/>
      <c r="C16" s="327"/>
      <c r="D16" s="327"/>
      <c r="E16" s="327"/>
      <c r="F16" s="327"/>
      <c r="G16" s="327"/>
      <c r="H16" s="327"/>
      <c r="I16" s="327"/>
      <c r="J16" s="327"/>
    </row>
    <row r="17" spans="1:10" ht="26.25">
      <c r="A17" s="327" t="s">
        <v>2318</v>
      </c>
      <c r="B17" s="327"/>
      <c r="C17" s="327"/>
      <c r="D17" s="327"/>
      <c r="E17" s="327"/>
      <c r="F17" s="327"/>
      <c r="G17" s="327"/>
      <c r="H17" s="327"/>
      <c r="I17" s="327"/>
      <c r="J17" s="327"/>
    </row>
    <row r="27" spans="1:10" ht="23.25" customHeight="1">
      <c r="B27" s="328" t="s">
        <v>2319</v>
      </c>
      <c r="C27" s="328"/>
      <c r="D27" s="328" t="s">
        <v>2320</v>
      </c>
      <c r="E27" s="328"/>
      <c r="F27" s="328"/>
      <c r="G27" s="328"/>
    </row>
    <row r="28" spans="1:10" ht="18" customHeight="1">
      <c r="B28" s="329"/>
      <c r="C28" s="329"/>
      <c r="D28" s="328"/>
      <c r="E28" s="329"/>
      <c r="F28" s="329"/>
      <c r="G28" s="329"/>
    </row>
    <row r="29" spans="1:10" ht="19.5" customHeight="1">
      <c r="B29" s="328" t="s">
        <v>2321</v>
      </c>
      <c r="C29" s="328"/>
      <c r="D29" s="328" t="s">
        <v>2322</v>
      </c>
      <c r="E29" s="328"/>
      <c r="F29" s="328"/>
      <c r="G29" s="328"/>
    </row>
    <row r="30" spans="1:10" ht="18" customHeight="1">
      <c r="B30" s="329"/>
      <c r="C30" s="329"/>
      <c r="D30" s="329"/>
      <c r="E30" s="329"/>
      <c r="F30" s="329"/>
      <c r="G30" s="329"/>
    </row>
    <row r="31" spans="1:10" ht="20.25" customHeight="1">
      <c r="B31" s="328" t="s">
        <v>2323</v>
      </c>
      <c r="C31" s="328"/>
      <c r="D31" s="328" t="s">
        <v>2324</v>
      </c>
      <c r="E31" s="329"/>
      <c r="F31" s="329"/>
      <c r="G31" s="329"/>
    </row>
    <row r="32" spans="1:10" ht="18" customHeight="1">
      <c r="B32" s="329"/>
      <c r="C32" s="329"/>
      <c r="D32" s="329"/>
      <c r="E32" s="329"/>
      <c r="F32" s="329"/>
      <c r="G32" s="329"/>
    </row>
    <row r="33" spans="2:7" ht="20.25" customHeight="1">
      <c r="B33" s="328" t="s">
        <v>2325</v>
      </c>
      <c r="C33" s="328"/>
      <c r="D33" s="328" t="s">
        <v>2326</v>
      </c>
      <c r="E33" s="329"/>
      <c r="F33" s="329"/>
      <c r="G33" s="329"/>
    </row>
    <row r="44" spans="2:7" ht="15">
      <c r="B44" s="330" t="s">
        <v>2327</v>
      </c>
      <c r="C44" s="330"/>
      <c r="D44" s="330" t="s">
        <v>34</v>
      </c>
      <c r="E44" s="330"/>
    </row>
    <row r="45" spans="2:7" ht="7.5" customHeight="1">
      <c r="B45" s="330"/>
      <c r="C45" s="330"/>
      <c r="D45" s="330"/>
      <c r="E45" s="330"/>
    </row>
    <row r="46" spans="2:7" ht="15">
      <c r="B46" s="330" t="s">
        <v>2328</v>
      </c>
      <c r="C46" s="330"/>
      <c r="D46" s="330" t="s">
        <v>2329</v>
      </c>
      <c r="E46" s="330"/>
    </row>
    <row r="47" spans="2:7" ht="7.5" customHeight="1">
      <c r="B47" s="330"/>
      <c r="C47" s="330"/>
      <c r="D47" s="330"/>
      <c r="E47" s="330"/>
    </row>
    <row r="48" spans="2:7" ht="15">
      <c r="B48" s="330" t="s">
        <v>2330</v>
      </c>
      <c r="C48" s="330"/>
      <c r="D48" s="330" t="s">
        <v>2331</v>
      </c>
      <c r="E48" s="330"/>
    </row>
    <row r="49" spans="2:5" ht="15">
      <c r="B49" s="330"/>
      <c r="C49" s="330"/>
      <c r="D49" s="330"/>
      <c r="E49" s="330"/>
    </row>
    <row r="50" spans="2:5" ht="15">
      <c r="B50" s="330" t="s">
        <v>22</v>
      </c>
      <c r="C50" s="330"/>
      <c r="D50" s="331">
        <v>44136</v>
      </c>
      <c r="E50" s="330"/>
    </row>
    <row r="51" spans="2:5" ht="7.5" customHeight="1">
      <c r="B51" s="330"/>
      <c r="C51" s="330"/>
      <c r="D51" s="332"/>
      <c r="E51" s="330"/>
    </row>
    <row r="52" spans="2:5" ht="15">
      <c r="B52" s="330" t="s">
        <v>2332</v>
      </c>
      <c r="C52" s="330"/>
      <c r="D52" s="333">
        <v>49065</v>
      </c>
      <c r="E52" s="330"/>
    </row>
    <row r="53" spans="2:5" ht="7.5" customHeight="1">
      <c r="B53" s="330"/>
      <c r="C53" s="330"/>
      <c r="D53" s="333"/>
      <c r="E53" s="330"/>
    </row>
    <row r="54" spans="2:5" ht="15">
      <c r="B54" s="330" t="s">
        <v>2333</v>
      </c>
      <c r="C54" s="330"/>
      <c r="D54" s="334" t="s">
        <v>2334</v>
      </c>
      <c r="E54" s="330"/>
    </row>
  </sheetData>
  <mergeCells count="2">
    <mergeCell ref="A16:J16"/>
    <mergeCell ref="A17:J17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>
    <oddHeader xml:space="preserve">&amp;C&amp;"Arial CE,Tučné"&amp;12Projekt 2010 s r.o., Ruská 43, 703 00 Ostrava-Vítkovice, Česká republika
telefon: 596 693 720, E-mail: projekt2010@projekt2010.cz,  www.projekt2010.cz&amp;10
</oddHeader>
    <oddFooter>&amp;RArch.č.: &amp;"Arial,Tučné"PRO-10698-G-II. etapa&amp;"Arial,Obyčejné" list 1/51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117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1527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ROUND(J129,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ROUND((SUM(BE129:BE338)),  2)</f>
        <v>0</v>
      </c>
      <c r="G35" s="35"/>
      <c r="H35" s="35"/>
      <c r="I35" s="131">
        <v>0.21</v>
      </c>
      <c r="J35" s="130">
        <f>ROUND(((SUM(BE129:BE338))*I35),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ROUND((SUM(BF129:BF338)),  2)</f>
        <v>0</v>
      </c>
      <c r="G36" s="35"/>
      <c r="H36" s="35"/>
      <c r="I36" s="131">
        <v>0.15</v>
      </c>
      <c r="J36" s="130">
        <f>ROUND(((SUM(BF129:BF338))*I36),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ROUND((SUM(BG129:BG338)),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ROUND((SUM(BH129:BH338)),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ROUND((SUM(BI129:BI338)),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6b - SO 652 - Úpravy trakčního vedení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J129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J130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923</v>
      </c>
      <c r="E100" s="229"/>
      <c r="F100" s="229"/>
      <c r="G100" s="229"/>
      <c r="H100" s="229"/>
      <c r="I100" s="229"/>
      <c r="J100" s="230">
        <f>J131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265</v>
      </c>
      <c r="E101" s="229"/>
      <c r="F101" s="229"/>
      <c r="G101" s="229"/>
      <c r="H101" s="229"/>
      <c r="I101" s="229"/>
      <c r="J101" s="230">
        <f>J144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266</v>
      </c>
      <c r="E102" s="229"/>
      <c r="F102" s="229"/>
      <c r="G102" s="229"/>
      <c r="H102" s="229"/>
      <c r="I102" s="229"/>
      <c r="J102" s="230">
        <f>J147</f>
        <v>0</v>
      </c>
      <c r="K102" s="105"/>
      <c r="L102" s="231"/>
    </row>
    <row r="103" spans="1:47" s="9" customFormat="1" ht="24.95" customHeight="1">
      <c r="B103" s="154"/>
      <c r="C103" s="155"/>
      <c r="D103" s="156" t="s">
        <v>1528</v>
      </c>
      <c r="E103" s="157"/>
      <c r="F103" s="157"/>
      <c r="G103" s="157"/>
      <c r="H103" s="157"/>
      <c r="I103" s="157"/>
      <c r="J103" s="158">
        <f>J158</f>
        <v>0</v>
      </c>
      <c r="K103" s="155"/>
      <c r="L103" s="159"/>
    </row>
    <row r="104" spans="1:47" s="14" customFormat="1" ht="19.899999999999999" customHeight="1">
      <c r="B104" s="227"/>
      <c r="C104" s="105"/>
      <c r="D104" s="228" t="s">
        <v>1529</v>
      </c>
      <c r="E104" s="229"/>
      <c r="F104" s="229"/>
      <c r="G104" s="229"/>
      <c r="H104" s="229"/>
      <c r="I104" s="229"/>
      <c r="J104" s="230">
        <f>J159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1530</v>
      </c>
      <c r="E105" s="229"/>
      <c r="F105" s="229"/>
      <c r="G105" s="229"/>
      <c r="H105" s="229"/>
      <c r="I105" s="229"/>
      <c r="J105" s="230">
        <f>J300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1531</v>
      </c>
      <c r="E106" s="157"/>
      <c r="F106" s="157"/>
      <c r="G106" s="157"/>
      <c r="H106" s="157"/>
      <c r="I106" s="157"/>
      <c r="J106" s="158">
        <f>J331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132</v>
      </c>
      <c r="E107" s="157"/>
      <c r="F107" s="157"/>
      <c r="G107" s="157"/>
      <c r="H107" s="157"/>
      <c r="I107" s="157"/>
      <c r="J107" s="158">
        <f>J336</f>
        <v>0</v>
      </c>
      <c r="K107" s="155"/>
      <c r="L107" s="159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2" customFormat="1" ht="16.5" customHeight="1">
      <c r="A119" s="35"/>
      <c r="B119" s="36"/>
      <c r="C119" s="37"/>
      <c r="D119" s="37"/>
      <c r="E119" s="320" t="s">
        <v>123</v>
      </c>
      <c r="F119" s="322"/>
      <c r="G119" s="322"/>
      <c r="H119" s="322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124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272" t="str">
        <f>E11</f>
        <v>6b - SO 652 - Úpravy trakčního vedení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20</v>
      </c>
      <c r="D123" s="37"/>
      <c r="E123" s="37"/>
      <c r="F123" s="28" t="str">
        <f>F14</f>
        <v>Ostrava</v>
      </c>
      <c r="G123" s="37"/>
      <c r="H123" s="37"/>
      <c r="I123" s="30" t="s">
        <v>22</v>
      </c>
      <c r="J123" s="67" t="str">
        <f>IF(J14="","",J14)</f>
        <v>21. 2. 2020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5.2" customHeight="1">
      <c r="A125" s="35"/>
      <c r="B125" s="36"/>
      <c r="C125" s="30" t="s">
        <v>24</v>
      </c>
      <c r="D125" s="37"/>
      <c r="E125" s="37"/>
      <c r="F125" s="28" t="str">
        <f>E17</f>
        <v>DPO, a.s.</v>
      </c>
      <c r="G125" s="37"/>
      <c r="H125" s="37"/>
      <c r="I125" s="30" t="s">
        <v>30</v>
      </c>
      <c r="J125" s="33" t="str">
        <f>E23</f>
        <v>Projekt 2010, s.r.o.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28</v>
      </c>
      <c r="D126" s="37"/>
      <c r="E126" s="37"/>
      <c r="F126" s="28" t="str">
        <f>IF(E20="","",E20)</f>
        <v>Vyplň údaj</v>
      </c>
      <c r="G126" s="37"/>
      <c r="H126" s="37"/>
      <c r="I126" s="30" t="s">
        <v>33</v>
      </c>
      <c r="J126" s="33" t="str">
        <f>E26</f>
        <v>Jakub Nevyjel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0" customFormat="1" ht="29.25" customHeight="1">
      <c r="A128" s="160"/>
      <c r="B128" s="161"/>
      <c r="C128" s="162" t="s">
        <v>134</v>
      </c>
      <c r="D128" s="163" t="s">
        <v>61</v>
      </c>
      <c r="E128" s="163" t="s">
        <v>57</v>
      </c>
      <c r="F128" s="163" t="s">
        <v>58</v>
      </c>
      <c r="G128" s="163" t="s">
        <v>135</v>
      </c>
      <c r="H128" s="163" t="s">
        <v>136</v>
      </c>
      <c r="I128" s="163" t="s">
        <v>137</v>
      </c>
      <c r="J128" s="164" t="s">
        <v>128</v>
      </c>
      <c r="K128" s="165" t="s">
        <v>138</v>
      </c>
      <c r="L128" s="166"/>
      <c r="M128" s="76" t="s">
        <v>1</v>
      </c>
      <c r="N128" s="77" t="s">
        <v>40</v>
      </c>
      <c r="O128" s="77" t="s">
        <v>139</v>
      </c>
      <c r="P128" s="77" t="s">
        <v>140</v>
      </c>
      <c r="Q128" s="77" t="s">
        <v>141</v>
      </c>
      <c r="R128" s="77" t="s">
        <v>142</v>
      </c>
      <c r="S128" s="77" t="s">
        <v>143</v>
      </c>
      <c r="T128" s="78" t="s">
        <v>144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pans="1:65" s="2" customFormat="1" ht="22.9" customHeight="1">
      <c r="A129" s="35"/>
      <c r="B129" s="36"/>
      <c r="C129" s="83" t="s">
        <v>145</v>
      </c>
      <c r="D129" s="37"/>
      <c r="E129" s="37"/>
      <c r="F129" s="37"/>
      <c r="G129" s="37"/>
      <c r="H129" s="37"/>
      <c r="I129" s="37"/>
      <c r="J129" s="167">
        <f>BK129</f>
        <v>0</v>
      </c>
      <c r="K129" s="37"/>
      <c r="L129" s="40"/>
      <c r="M129" s="79"/>
      <c r="N129" s="168"/>
      <c r="O129" s="80"/>
      <c r="P129" s="169">
        <f>P130+P158+P331+P336</f>
        <v>0</v>
      </c>
      <c r="Q129" s="80"/>
      <c r="R129" s="169">
        <f>R130+R158+R331+R336</f>
        <v>912.79388587462392</v>
      </c>
      <c r="S129" s="80"/>
      <c r="T129" s="170">
        <f>T130+T158+T331+T336</f>
        <v>440.64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75</v>
      </c>
      <c r="AU129" s="18" t="s">
        <v>130</v>
      </c>
      <c r="BK129" s="171">
        <f>BK130+BK158+BK331+BK336</f>
        <v>0</v>
      </c>
    </row>
    <row r="130" spans="1:65" s="11" customFormat="1" ht="25.9" customHeight="1">
      <c r="B130" s="172"/>
      <c r="C130" s="173"/>
      <c r="D130" s="174" t="s">
        <v>75</v>
      </c>
      <c r="E130" s="175" t="s">
        <v>268</v>
      </c>
      <c r="F130" s="175" t="s">
        <v>269</v>
      </c>
      <c r="G130" s="173"/>
      <c r="H130" s="173"/>
      <c r="I130" s="176"/>
      <c r="J130" s="177">
        <f>BK130</f>
        <v>0</v>
      </c>
      <c r="K130" s="173"/>
      <c r="L130" s="178"/>
      <c r="M130" s="179"/>
      <c r="N130" s="180"/>
      <c r="O130" s="180"/>
      <c r="P130" s="181">
        <f>P131+P144+P147</f>
        <v>0</v>
      </c>
      <c r="Q130" s="180"/>
      <c r="R130" s="181">
        <f>R131+R144+R147</f>
        <v>724.44899159462398</v>
      </c>
      <c r="S130" s="180"/>
      <c r="T130" s="182">
        <f>T131+T144+T147</f>
        <v>440.64</v>
      </c>
      <c r="AR130" s="183" t="s">
        <v>83</v>
      </c>
      <c r="AT130" s="184" t="s">
        <v>75</v>
      </c>
      <c r="AU130" s="184" t="s">
        <v>76</v>
      </c>
      <c r="AY130" s="183" t="s">
        <v>149</v>
      </c>
      <c r="BK130" s="185">
        <f>BK131+BK144+BK147</f>
        <v>0</v>
      </c>
    </row>
    <row r="131" spans="1:65" s="11" customFormat="1" ht="22.9" customHeight="1">
      <c r="B131" s="172"/>
      <c r="C131" s="173"/>
      <c r="D131" s="174" t="s">
        <v>75</v>
      </c>
      <c r="E131" s="232" t="s">
        <v>85</v>
      </c>
      <c r="F131" s="232" t="s">
        <v>967</v>
      </c>
      <c r="G131" s="173"/>
      <c r="H131" s="173"/>
      <c r="I131" s="176"/>
      <c r="J131" s="233">
        <f>BK131</f>
        <v>0</v>
      </c>
      <c r="K131" s="173"/>
      <c r="L131" s="178"/>
      <c r="M131" s="179"/>
      <c r="N131" s="180"/>
      <c r="O131" s="180"/>
      <c r="P131" s="181">
        <f>SUM(P132:P143)</f>
        <v>0</v>
      </c>
      <c r="Q131" s="180"/>
      <c r="R131" s="181">
        <f>SUM(R132:R143)</f>
        <v>724.44899159462398</v>
      </c>
      <c r="S131" s="180"/>
      <c r="T131" s="182">
        <f>SUM(T132:T143)</f>
        <v>0</v>
      </c>
      <c r="AR131" s="183" t="s">
        <v>83</v>
      </c>
      <c r="AT131" s="184" t="s">
        <v>75</v>
      </c>
      <c r="AU131" s="184" t="s">
        <v>83</v>
      </c>
      <c r="AY131" s="183" t="s">
        <v>149</v>
      </c>
      <c r="BK131" s="185">
        <f>SUM(BK132:BK143)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1532</v>
      </c>
      <c r="F132" s="188" t="s">
        <v>1533</v>
      </c>
      <c r="G132" s="189" t="s">
        <v>288</v>
      </c>
      <c r="H132" s="190">
        <v>49.64</v>
      </c>
      <c r="I132" s="191"/>
      <c r="J132" s="192">
        <f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>O132*H132</f>
        <v>0</v>
      </c>
      <c r="Q132" s="196">
        <v>2.16</v>
      </c>
      <c r="R132" s="196">
        <f>Q132*H132</f>
        <v>107.22240000000001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85</v>
      </c>
      <c r="AY132" s="18" t="s">
        <v>149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8" t="s">
        <v>83</v>
      </c>
      <c r="BK132" s="199">
        <f>ROUND(I132*H132,2)</f>
        <v>0</v>
      </c>
      <c r="BL132" s="18" t="s">
        <v>168</v>
      </c>
      <c r="BM132" s="198" t="s">
        <v>1534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1535</v>
      </c>
      <c r="G133" s="201"/>
      <c r="H133" s="205">
        <v>49.64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1536</v>
      </c>
      <c r="F134" s="188" t="s">
        <v>1537</v>
      </c>
      <c r="G134" s="189" t="s">
        <v>288</v>
      </c>
      <c r="H134" s="190">
        <v>6.8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1538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1539</v>
      </c>
      <c r="G135" s="201"/>
      <c r="H135" s="205">
        <v>6.8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2" customFormat="1" ht="16.5" customHeight="1">
      <c r="A136" s="35"/>
      <c r="B136" s="36"/>
      <c r="C136" s="186" t="s">
        <v>104</v>
      </c>
      <c r="D136" s="186" t="s">
        <v>150</v>
      </c>
      <c r="E136" s="187" t="s">
        <v>1540</v>
      </c>
      <c r="F136" s="188" t="s">
        <v>1541</v>
      </c>
      <c r="G136" s="189" t="s">
        <v>288</v>
      </c>
      <c r="H136" s="190">
        <v>249.85599999999999</v>
      </c>
      <c r="I136" s="191"/>
      <c r="J136" s="192">
        <f>ROUND(I136*H136,2)</f>
        <v>0</v>
      </c>
      <c r="K136" s="193"/>
      <c r="L136" s="40"/>
      <c r="M136" s="194" t="s">
        <v>1</v>
      </c>
      <c r="N136" s="195" t="s">
        <v>41</v>
      </c>
      <c r="O136" s="72"/>
      <c r="P136" s="196">
        <f>O136*H136</f>
        <v>0</v>
      </c>
      <c r="Q136" s="196">
        <v>2.4532922039999998</v>
      </c>
      <c r="R136" s="196">
        <f>Q136*H136</f>
        <v>612.96977692262396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1542</v>
      </c>
    </row>
    <row r="137" spans="1:65" s="12" customFormat="1" ht="11.25">
      <c r="B137" s="200"/>
      <c r="C137" s="201"/>
      <c r="D137" s="202" t="s">
        <v>156</v>
      </c>
      <c r="E137" s="203" t="s">
        <v>1</v>
      </c>
      <c r="F137" s="204" t="s">
        <v>1543</v>
      </c>
      <c r="G137" s="201"/>
      <c r="H137" s="205">
        <v>249.85599999999999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32</v>
      </c>
      <c r="AX137" s="12" t="s">
        <v>83</v>
      </c>
      <c r="AY137" s="211" t="s">
        <v>149</v>
      </c>
    </row>
    <row r="138" spans="1:65" s="2" customFormat="1" ht="16.5" customHeight="1">
      <c r="A138" s="35"/>
      <c r="B138" s="36"/>
      <c r="C138" s="245" t="s">
        <v>168</v>
      </c>
      <c r="D138" s="245" t="s">
        <v>305</v>
      </c>
      <c r="E138" s="246" t="s">
        <v>1544</v>
      </c>
      <c r="F138" s="247" t="s">
        <v>1545</v>
      </c>
      <c r="G138" s="248" t="s">
        <v>357</v>
      </c>
      <c r="H138" s="249">
        <v>85</v>
      </c>
      <c r="I138" s="250"/>
      <c r="J138" s="251">
        <f>ROUND(I138*H138,2)</f>
        <v>0</v>
      </c>
      <c r="K138" s="252"/>
      <c r="L138" s="253"/>
      <c r="M138" s="254" t="s">
        <v>1</v>
      </c>
      <c r="N138" s="255" t="s">
        <v>41</v>
      </c>
      <c r="O138" s="72"/>
      <c r="P138" s="196">
        <f>O138*H138</f>
        <v>0</v>
      </c>
      <c r="Q138" s="196">
        <v>4.3290000000000002E-2</v>
      </c>
      <c r="R138" s="196">
        <f>Q138*H138</f>
        <v>3.6796500000000001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192</v>
      </c>
      <c r="AT138" s="198" t="s">
        <v>305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1546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1547</v>
      </c>
      <c r="G139" s="201"/>
      <c r="H139" s="205">
        <v>85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16.5" customHeight="1">
      <c r="A140" s="35"/>
      <c r="B140" s="36"/>
      <c r="C140" s="186" t="s">
        <v>148</v>
      </c>
      <c r="D140" s="186" t="s">
        <v>150</v>
      </c>
      <c r="E140" s="187" t="s">
        <v>1548</v>
      </c>
      <c r="F140" s="188" t="s">
        <v>1549</v>
      </c>
      <c r="G140" s="189" t="s">
        <v>273</v>
      </c>
      <c r="H140" s="190">
        <v>218.88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2.6369000000000002E-3</v>
      </c>
      <c r="R140" s="196">
        <f>Q140*H140</f>
        <v>0.57716467199999999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1550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1551</v>
      </c>
      <c r="G141" s="201"/>
      <c r="H141" s="205">
        <v>218.88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16.5" customHeight="1">
      <c r="A142" s="35"/>
      <c r="B142" s="36"/>
      <c r="C142" s="186" t="s">
        <v>180</v>
      </c>
      <c r="D142" s="186" t="s">
        <v>150</v>
      </c>
      <c r="E142" s="187" t="s">
        <v>1552</v>
      </c>
      <c r="F142" s="188" t="s">
        <v>1553</v>
      </c>
      <c r="G142" s="189" t="s">
        <v>273</v>
      </c>
      <c r="H142" s="190">
        <v>218.88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1554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1551</v>
      </c>
      <c r="G143" s="201"/>
      <c r="H143" s="205">
        <v>218.88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11" customFormat="1" ht="22.9" customHeight="1">
      <c r="B144" s="172"/>
      <c r="C144" s="173"/>
      <c r="D144" s="174" t="s">
        <v>75</v>
      </c>
      <c r="E144" s="232" t="s">
        <v>202</v>
      </c>
      <c r="F144" s="232" t="s">
        <v>360</v>
      </c>
      <c r="G144" s="173"/>
      <c r="H144" s="173"/>
      <c r="I144" s="176"/>
      <c r="J144" s="233">
        <f>BK144</f>
        <v>0</v>
      </c>
      <c r="K144" s="173"/>
      <c r="L144" s="178"/>
      <c r="M144" s="179"/>
      <c r="N144" s="180"/>
      <c r="O144" s="180"/>
      <c r="P144" s="181">
        <f>SUM(P145:P146)</f>
        <v>0</v>
      </c>
      <c r="Q144" s="180"/>
      <c r="R144" s="181">
        <f>SUM(R145:R146)</f>
        <v>0</v>
      </c>
      <c r="S144" s="180"/>
      <c r="T144" s="182">
        <f>SUM(T145:T146)</f>
        <v>440.64</v>
      </c>
      <c r="AR144" s="183" t="s">
        <v>83</v>
      </c>
      <c r="AT144" s="184" t="s">
        <v>75</v>
      </c>
      <c r="AU144" s="184" t="s">
        <v>83</v>
      </c>
      <c r="AY144" s="183" t="s">
        <v>149</v>
      </c>
      <c r="BK144" s="185">
        <f>SUM(BK145:BK146)</f>
        <v>0</v>
      </c>
    </row>
    <row r="145" spans="1:65" s="2" customFormat="1" ht="16.5" customHeight="1">
      <c r="A145" s="35"/>
      <c r="B145" s="36"/>
      <c r="C145" s="186" t="s">
        <v>186</v>
      </c>
      <c r="D145" s="186" t="s">
        <v>150</v>
      </c>
      <c r="E145" s="187" t="s">
        <v>1555</v>
      </c>
      <c r="F145" s="188" t="s">
        <v>1556</v>
      </c>
      <c r="G145" s="189" t="s">
        <v>288</v>
      </c>
      <c r="H145" s="190">
        <v>220.32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2</v>
      </c>
      <c r="T145" s="197">
        <f>S145*H145</f>
        <v>440.64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1557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1558</v>
      </c>
      <c r="G146" s="201"/>
      <c r="H146" s="205">
        <v>220.32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11" customFormat="1" ht="22.9" customHeight="1">
      <c r="B147" s="172"/>
      <c r="C147" s="173"/>
      <c r="D147" s="174" t="s">
        <v>75</v>
      </c>
      <c r="E147" s="232" t="s">
        <v>381</v>
      </c>
      <c r="F147" s="232" t="s">
        <v>382</v>
      </c>
      <c r="G147" s="173"/>
      <c r="H147" s="173"/>
      <c r="I147" s="176"/>
      <c r="J147" s="233">
        <f>BK147</f>
        <v>0</v>
      </c>
      <c r="K147" s="173"/>
      <c r="L147" s="178"/>
      <c r="M147" s="179"/>
      <c r="N147" s="180"/>
      <c r="O147" s="180"/>
      <c r="P147" s="181">
        <f>SUM(P148:P157)</f>
        <v>0</v>
      </c>
      <c r="Q147" s="180"/>
      <c r="R147" s="181">
        <f>SUM(R148:R157)</f>
        <v>0</v>
      </c>
      <c r="S147" s="180"/>
      <c r="T147" s="182">
        <f>SUM(T148:T157)</f>
        <v>0</v>
      </c>
      <c r="AR147" s="183" t="s">
        <v>83</v>
      </c>
      <c r="AT147" s="184" t="s">
        <v>75</v>
      </c>
      <c r="AU147" s="184" t="s">
        <v>83</v>
      </c>
      <c r="AY147" s="183" t="s">
        <v>149</v>
      </c>
      <c r="BK147" s="185">
        <f>SUM(BK148:BK157)</f>
        <v>0</v>
      </c>
    </row>
    <row r="148" spans="1:65" s="2" customFormat="1" ht="24.2" customHeight="1">
      <c r="A148" s="35"/>
      <c r="B148" s="36"/>
      <c r="C148" s="186" t="s">
        <v>192</v>
      </c>
      <c r="D148" s="186" t="s">
        <v>150</v>
      </c>
      <c r="E148" s="187" t="s">
        <v>1559</v>
      </c>
      <c r="F148" s="188" t="s">
        <v>1560</v>
      </c>
      <c r="G148" s="189" t="s">
        <v>298</v>
      </c>
      <c r="H148" s="190">
        <v>440.64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1561</v>
      </c>
    </row>
    <row r="149" spans="1:65" s="2" customFormat="1" ht="24.2" customHeight="1">
      <c r="A149" s="35"/>
      <c r="B149" s="36"/>
      <c r="C149" s="186" t="s">
        <v>202</v>
      </c>
      <c r="D149" s="186" t="s">
        <v>150</v>
      </c>
      <c r="E149" s="187" t="s">
        <v>1562</v>
      </c>
      <c r="F149" s="188" t="s">
        <v>1563</v>
      </c>
      <c r="G149" s="189" t="s">
        <v>298</v>
      </c>
      <c r="H149" s="190">
        <v>4406.3999999999996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85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168</v>
      </c>
      <c r="BM149" s="198" t="s">
        <v>1564</v>
      </c>
    </row>
    <row r="150" spans="1:65" s="12" customFormat="1" ht="11.25">
      <c r="B150" s="200"/>
      <c r="C150" s="201"/>
      <c r="D150" s="202" t="s">
        <v>156</v>
      </c>
      <c r="E150" s="201"/>
      <c r="F150" s="204" t="s">
        <v>1565</v>
      </c>
      <c r="G150" s="201"/>
      <c r="H150" s="205">
        <v>4406.3999999999996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4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186" t="s">
        <v>208</v>
      </c>
      <c r="D151" s="186" t="s">
        <v>150</v>
      </c>
      <c r="E151" s="187" t="s">
        <v>1566</v>
      </c>
      <c r="F151" s="188" t="s">
        <v>1567</v>
      </c>
      <c r="G151" s="189" t="s">
        <v>298</v>
      </c>
      <c r="H151" s="190">
        <v>400</v>
      </c>
      <c r="I151" s="191"/>
      <c r="J151" s="192">
        <f>ROUND(I151*H151,2)</f>
        <v>0</v>
      </c>
      <c r="K151" s="193"/>
      <c r="L151" s="40"/>
      <c r="M151" s="194" t="s">
        <v>1</v>
      </c>
      <c r="N151" s="195" t="s">
        <v>41</v>
      </c>
      <c r="O151" s="72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1568</v>
      </c>
    </row>
    <row r="152" spans="1:65" s="2" customFormat="1" ht="44.25" customHeight="1">
      <c r="A152" s="35"/>
      <c r="B152" s="36"/>
      <c r="C152" s="186" t="s">
        <v>215</v>
      </c>
      <c r="D152" s="186" t="s">
        <v>150</v>
      </c>
      <c r="E152" s="187" t="s">
        <v>1569</v>
      </c>
      <c r="F152" s="188" t="s">
        <v>1570</v>
      </c>
      <c r="G152" s="189" t="s">
        <v>298</v>
      </c>
      <c r="H152" s="190">
        <v>40.64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1571</v>
      </c>
    </row>
    <row r="153" spans="1:65" s="2" customFormat="1" ht="44.25" customHeight="1">
      <c r="A153" s="35"/>
      <c r="B153" s="36"/>
      <c r="C153" s="186" t="s">
        <v>222</v>
      </c>
      <c r="D153" s="186" t="s">
        <v>150</v>
      </c>
      <c r="E153" s="187" t="s">
        <v>1572</v>
      </c>
      <c r="F153" s="188" t="s">
        <v>1573</v>
      </c>
      <c r="G153" s="189" t="s">
        <v>298</v>
      </c>
      <c r="H153" s="190">
        <v>175.76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1574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1575</v>
      </c>
      <c r="G154" s="201"/>
      <c r="H154" s="205">
        <v>175.76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228</v>
      </c>
      <c r="D155" s="186" t="s">
        <v>150</v>
      </c>
      <c r="E155" s="187" t="s">
        <v>1576</v>
      </c>
      <c r="F155" s="188" t="s">
        <v>1577</v>
      </c>
      <c r="G155" s="189" t="s">
        <v>298</v>
      </c>
      <c r="H155" s="190">
        <v>175.76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1578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1575</v>
      </c>
      <c r="G156" s="201"/>
      <c r="H156" s="205">
        <v>175.76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236</v>
      </c>
      <c r="D157" s="186" t="s">
        <v>150</v>
      </c>
      <c r="E157" s="187" t="s">
        <v>1579</v>
      </c>
      <c r="F157" s="188" t="s">
        <v>1577</v>
      </c>
      <c r="G157" s="189" t="s">
        <v>298</v>
      </c>
      <c r="H157" s="190">
        <v>440.64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1580</v>
      </c>
    </row>
    <row r="158" spans="1:65" s="11" customFormat="1" ht="25.9" customHeight="1">
      <c r="B158" s="172"/>
      <c r="C158" s="173"/>
      <c r="D158" s="174" t="s">
        <v>75</v>
      </c>
      <c r="E158" s="175" t="s">
        <v>305</v>
      </c>
      <c r="F158" s="175" t="s">
        <v>1581</v>
      </c>
      <c r="G158" s="173"/>
      <c r="H158" s="173"/>
      <c r="I158" s="176"/>
      <c r="J158" s="177">
        <f>BK158</f>
        <v>0</v>
      </c>
      <c r="K158" s="173"/>
      <c r="L158" s="178"/>
      <c r="M158" s="179"/>
      <c r="N158" s="180"/>
      <c r="O158" s="180"/>
      <c r="P158" s="181">
        <f>P159+P300</f>
        <v>0</v>
      </c>
      <c r="Q158" s="180"/>
      <c r="R158" s="181">
        <f>R159+R300</f>
        <v>188.34489427999998</v>
      </c>
      <c r="S158" s="180"/>
      <c r="T158" s="182">
        <f>T159+T300</f>
        <v>0</v>
      </c>
      <c r="AR158" s="183" t="s">
        <v>104</v>
      </c>
      <c r="AT158" s="184" t="s">
        <v>75</v>
      </c>
      <c r="AU158" s="184" t="s">
        <v>76</v>
      </c>
      <c r="AY158" s="183" t="s">
        <v>149</v>
      </c>
      <c r="BK158" s="185">
        <f>BK159+BK300</f>
        <v>0</v>
      </c>
    </row>
    <row r="159" spans="1:65" s="11" customFormat="1" ht="22.9" customHeight="1">
      <c r="B159" s="172"/>
      <c r="C159" s="173"/>
      <c r="D159" s="174" t="s">
        <v>75</v>
      </c>
      <c r="E159" s="232" t="s">
        <v>1582</v>
      </c>
      <c r="F159" s="232" t="s">
        <v>1583</v>
      </c>
      <c r="G159" s="173"/>
      <c r="H159" s="173"/>
      <c r="I159" s="176"/>
      <c r="J159" s="233">
        <f>BK159</f>
        <v>0</v>
      </c>
      <c r="K159" s="173"/>
      <c r="L159" s="178"/>
      <c r="M159" s="179"/>
      <c r="N159" s="180"/>
      <c r="O159" s="180"/>
      <c r="P159" s="181">
        <f>SUM(P160:P299)</f>
        <v>0</v>
      </c>
      <c r="Q159" s="180"/>
      <c r="R159" s="181">
        <f>SUM(R160:R299)</f>
        <v>3.1751899999999997</v>
      </c>
      <c r="S159" s="180"/>
      <c r="T159" s="182">
        <f>SUM(T160:T299)</f>
        <v>0</v>
      </c>
      <c r="AR159" s="183" t="s">
        <v>104</v>
      </c>
      <c r="AT159" s="184" t="s">
        <v>75</v>
      </c>
      <c r="AU159" s="184" t="s">
        <v>83</v>
      </c>
      <c r="AY159" s="183" t="s">
        <v>149</v>
      </c>
      <c r="BK159" s="185">
        <f>SUM(BK160:BK299)</f>
        <v>0</v>
      </c>
    </row>
    <row r="160" spans="1:65" s="2" customFormat="1" ht="33" customHeight="1">
      <c r="A160" s="35"/>
      <c r="B160" s="36"/>
      <c r="C160" s="186" t="s">
        <v>8</v>
      </c>
      <c r="D160" s="186" t="s">
        <v>150</v>
      </c>
      <c r="E160" s="187" t="s">
        <v>1584</v>
      </c>
      <c r="F160" s="188" t="s">
        <v>1585</v>
      </c>
      <c r="G160" s="189" t="s">
        <v>183</v>
      </c>
      <c r="H160" s="190">
        <v>6</v>
      </c>
      <c r="I160" s="191"/>
      <c r="J160" s="192">
        <f t="shared" ref="J160:J191" si="0"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ref="P160:P191" si="1">O160*H160</f>
        <v>0</v>
      </c>
      <c r="Q160" s="196">
        <v>0</v>
      </c>
      <c r="R160" s="196">
        <f t="shared" ref="R160:R191" si="2">Q160*H160</f>
        <v>0</v>
      </c>
      <c r="S160" s="196">
        <v>0</v>
      </c>
      <c r="T160" s="197">
        <f t="shared" ref="T160:T191" si="3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83</v>
      </c>
      <c r="AT160" s="198" t="s">
        <v>150</v>
      </c>
      <c r="AU160" s="198" t="s">
        <v>85</v>
      </c>
      <c r="AY160" s="18" t="s">
        <v>149</v>
      </c>
      <c r="BE160" s="199">
        <f t="shared" ref="BE160:BE191" si="4">IF(N160="základní",J160,0)</f>
        <v>0</v>
      </c>
      <c r="BF160" s="199">
        <f t="shared" ref="BF160:BF191" si="5">IF(N160="snížená",J160,0)</f>
        <v>0</v>
      </c>
      <c r="BG160" s="199">
        <f t="shared" ref="BG160:BG191" si="6">IF(N160="zákl. přenesená",J160,0)</f>
        <v>0</v>
      </c>
      <c r="BH160" s="199">
        <f t="shared" ref="BH160:BH191" si="7">IF(N160="sníž. přenesená",J160,0)</f>
        <v>0</v>
      </c>
      <c r="BI160" s="199">
        <f t="shared" ref="BI160:BI191" si="8">IF(N160="nulová",J160,0)</f>
        <v>0</v>
      </c>
      <c r="BJ160" s="18" t="s">
        <v>83</v>
      </c>
      <c r="BK160" s="199">
        <f t="shared" ref="BK160:BK191" si="9">ROUND(I160*H160,2)</f>
        <v>0</v>
      </c>
      <c r="BL160" s="18" t="s">
        <v>83</v>
      </c>
      <c r="BM160" s="198" t="s">
        <v>1586</v>
      </c>
    </row>
    <row r="161" spans="1:65" s="2" customFormat="1" ht="24.2" customHeight="1">
      <c r="A161" s="35"/>
      <c r="B161" s="36"/>
      <c r="C161" s="186" t="s">
        <v>244</v>
      </c>
      <c r="D161" s="186" t="s">
        <v>150</v>
      </c>
      <c r="E161" s="187" t="s">
        <v>160</v>
      </c>
      <c r="F161" s="188" t="s">
        <v>1587</v>
      </c>
      <c r="G161" s="189" t="s">
        <v>183</v>
      </c>
      <c r="H161" s="190">
        <v>34</v>
      </c>
      <c r="I161" s="191"/>
      <c r="J161" s="192">
        <f t="shared" si="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83</v>
      </c>
      <c r="AT161" s="198" t="s">
        <v>150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83</v>
      </c>
      <c r="BM161" s="198" t="s">
        <v>1588</v>
      </c>
    </row>
    <row r="162" spans="1:65" s="2" customFormat="1" ht="44.25" customHeight="1">
      <c r="A162" s="35"/>
      <c r="B162" s="36"/>
      <c r="C162" s="245" t="s">
        <v>250</v>
      </c>
      <c r="D162" s="245" t="s">
        <v>305</v>
      </c>
      <c r="E162" s="246" t="s">
        <v>1589</v>
      </c>
      <c r="F162" s="247" t="s">
        <v>1590</v>
      </c>
      <c r="G162" s="248" t="s">
        <v>183</v>
      </c>
      <c r="H162" s="249">
        <v>19</v>
      </c>
      <c r="I162" s="250"/>
      <c r="J162" s="251">
        <f t="shared" si="0"/>
        <v>0</v>
      </c>
      <c r="K162" s="252"/>
      <c r="L162" s="253"/>
      <c r="M162" s="254" t="s">
        <v>1</v>
      </c>
      <c r="N162" s="25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1591</v>
      </c>
      <c r="AT162" s="198" t="s">
        <v>305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658</v>
      </c>
      <c r="BM162" s="198" t="s">
        <v>1592</v>
      </c>
    </row>
    <row r="163" spans="1:65" s="2" customFormat="1" ht="49.15" customHeight="1">
      <c r="A163" s="35"/>
      <c r="B163" s="36"/>
      <c r="C163" s="245" t="s">
        <v>257</v>
      </c>
      <c r="D163" s="245" t="s">
        <v>305</v>
      </c>
      <c r="E163" s="246" t="s">
        <v>1584</v>
      </c>
      <c r="F163" s="247" t="s">
        <v>1593</v>
      </c>
      <c r="G163" s="248" t="s">
        <v>183</v>
      </c>
      <c r="H163" s="249">
        <v>6</v>
      </c>
      <c r="I163" s="250"/>
      <c r="J163" s="251">
        <f t="shared" si="0"/>
        <v>0</v>
      </c>
      <c r="K163" s="252"/>
      <c r="L163" s="253"/>
      <c r="M163" s="254" t="s">
        <v>1</v>
      </c>
      <c r="N163" s="25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1591</v>
      </c>
      <c r="AT163" s="198" t="s">
        <v>305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658</v>
      </c>
      <c r="BM163" s="198" t="s">
        <v>1594</v>
      </c>
    </row>
    <row r="164" spans="1:65" s="2" customFormat="1" ht="49.15" customHeight="1">
      <c r="A164" s="35"/>
      <c r="B164" s="36"/>
      <c r="C164" s="245" t="s">
        <v>345</v>
      </c>
      <c r="D164" s="245" t="s">
        <v>305</v>
      </c>
      <c r="E164" s="246" t="s">
        <v>209</v>
      </c>
      <c r="F164" s="247" t="s">
        <v>1595</v>
      </c>
      <c r="G164" s="248" t="s">
        <v>183</v>
      </c>
      <c r="H164" s="249">
        <v>9</v>
      </c>
      <c r="I164" s="250"/>
      <c r="J164" s="251">
        <f t="shared" si="0"/>
        <v>0</v>
      </c>
      <c r="K164" s="252"/>
      <c r="L164" s="253"/>
      <c r="M164" s="254" t="s">
        <v>1</v>
      </c>
      <c r="N164" s="255" t="s">
        <v>41</v>
      </c>
      <c r="O164" s="72"/>
      <c r="P164" s="196">
        <f t="shared" si="1"/>
        <v>0</v>
      </c>
      <c r="Q164" s="196">
        <v>0</v>
      </c>
      <c r="R164" s="196">
        <f t="shared" si="2"/>
        <v>0</v>
      </c>
      <c r="S164" s="196">
        <v>0</v>
      </c>
      <c r="T164" s="197">
        <f t="shared" si="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1591</v>
      </c>
      <c r="AT164" s="198" t="s">
        <v>305</v>
      </c>
      <c r="AU164" s="198" t="s">
        <v>85</v>
      </c>
      <c r="AY164" s="18" t="s">
        <v>149</v>
      </c>
      <c r="BE164" s="199">
        <f t="shared" si="4"/>
        <v>0</v>
      </c>
      <c r="BF164" s="199">
        <f t="shared" si="5"/>
        <v>0</v>
      </c>
      <c r="BG164" s="199">
        <f t="shared" si="6"/>
        <v>0</v>
      </c>
      <c r="BH164" s="199">
        <f t="shared" si="7"/>
        <v>0</v>
      </c>
      <c r="BI164" s="199">
        <f t="shared" si="8"/>
        <v>0</v>
      </c>
      <c r="BJ164" s="18" t="s">
        <v>83</v>
      </c>
      <c r="BK164" s="199">
        <f t="shared" si="9"/>
        <v>0</v>
      </c>
      <c r="BL164" s="18" t="s">
        <v>658</v>
      </c>
      <c r="BM164" s="198" t="s">
        <v>1596</v>
      </c>
    </row>
    <row r="165" spans="1:65" s="2" customFormat="1" ht="16.5" customHeight="1">
      <c r="A165" s="35"/>
      <c r="B165" s="36"/>
      <c r="C165" s="186" t="s">
        <v>350</v>
      </c>
      <c r="D165" s="186" t="s">
        <v>150</v>
      </c>
      <c r="E165" s="187" t="s">
        <v>216</v>
      </c>
      <c r="F165" s="188" t="s">
        <v>1597</v>
      </c>
      <c r="G165" s="189" t="s">
        <v>183</v>
      </c>
      <c r="H165" s="190">
        <v>34</v>
      </c>
      <c r="I165" s="191"/>
      <c r="J165" s="192">
        <f t="shared" si="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1"/>
        <v>0</v>
      </c>
      <c r="Q165" s="196">
        <v>0</v>
      </c>
      <c r="R165" s="196">
        <f t="shared" si="2"/>
        <v>0</v>
      </c>
      <c r="S165" s="196">
        <v>0</v>
      </c>
      <c r="T165" s="197">
        <f t="shared" si="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83</v>
      </c>
      <c r="AT165" s="198" t="s">
        <v>150</v>
      </c>
      <c r="AU165" s="198" t="s">
        <v>85</v>
      </c>
      <c r="AY165" s="18" t="s">
        <v>149</v>
      </c>
      <c r="BE165" s="199">
        <f t="shared" si="4"/>
        <v>0</v>
      </c>
      <c r="BF165" s="199">
        <f t="shared" si="5"/>
        <v>0</v>
      </c>
      <c r="BG165" s="199">
        <f t="shared" si="6"/>
        <v>0</v>
      </c>
      <c r="BH165" s="199">
        <f t="shared" si="7"/>
        <v>0</v>
      </c>
      <c r="BI165" s="199">
        <f t="shared" si="8"/>
        <v>0</v>
      </c>
      <c r="BJ165" s="18" t="s">
        <v>83</v>
      </c>
      <c r="BK165" s="199">
        <f t="shared" si="9"/>
        <v>0</v>
      </c>
      <c r="BL165" s="18" t="s">
        <v>83</v>
      </c>
      <c r="BM165" s="198" t="s">
        <v>1598</v>
      </c>
    </row>
    <row r="166" spans="1:65" s="2" customFormat="1" ht="44.25" customHeight="1">
      <c r="A166" s="35"/>
      <c r="B166" s="36"/>
      <c r="C166" s="245" t="s">
        <v>7</v>
      </c>
      <c r="D166" s="245" t="s">
        <v>305</v>
      </c>
      <c r="E166" s="246" t="s">
        <v>160</v>
      </c>
      <c r="F166" s="247" t="s">
        <v>1599</v>
      </c>
      <c r="G166" s="248" t="s">
        <v>183</v>
      </c>
      <c r="H166" s="249">
        <v>6</v>
      </c>
      <c r="I166" s="250"/>
      <c r="J166" s="251">
        <f t="shared" si="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"/>
        <v>0</v>
      </c>
      <c r="Q166" s="196">
        <v>0</v>
      </c>
      <c r="R166" s="196">
        <f t="shared" si="2"/>
        <v>0</v>
      </c>
      <c r="S166" s="196">
        <v>0</v>
      </c>
      <c r="T166" s="197">
        <f t="shared" si="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85</v>
      </c>
      <c r="AT166" s="198" t="s">
        <v>305</v>
      </c>
      <c r="AU166" s="198" t="s">
        <v>85</v>
      </c>
      <c r="AY166" s="18" t="s">
        <v>149</v>
      </c>
      <c r="BE166" s="199">
        <f t="shared" si="4"/>
        <v>0</v>
      </c>
      <c r="BF166" s="199">
        <f t="shared" si="5"/>
        <v>0</v>
      </c>
      <c r="BG166" s="199">
        <f t="shared" si="6"/>
        <v>0</v>
      </c>
      <c r="BH166" s="199">
        <f t="shared" si="7"/>
        <v>0</v>
      </c>
      <c r="BI166" s="199">
        <f t="shared" si="8"/>
        <v>0</v>
      </c>
      <c r="BJ166" s="18" t="s">
        <v>83</v>
      </c>
      <c r="BK166" s="199">
        <f t="shared" si="9"/>
        <v>0</v>
      </c>
      <c r="BL166" s="18" t="s">
        <v>83</v>
      </c>
      <c r="BM166" s="198" t="s">
        <v>1600</v>
      </c>
    </row>
    <row r="167" spans="1:65" s="2" customFormat="1" ht="24.2" customHeight="1">
      <c r="A167" s="35"/>
      <c r="B167" s="36"/>
      <c r="C167" s="186" t="s">
        <v>361</v>
      </c>
      <c r="D167" s="186" t="s">
        <v>150</v>
      </c>
      <c r="E167" s="187" t="s">
        <v>1601</v>
      </c>
      <c r="F167" s="188" t="s">
        <v>1602</v>
      </c>
      <c r="G167" s="189" t="s">
        <v>183</v>
      </c>
      <c r="H167" s="190">
        <v>18</v>
      </c>
      <c r="I167" s="191"/>
      <c r="J167" s="192">
        <f t="shared" si="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"/>
        <v>0</v>
      </c>
      <c r="Q167" s="196">
        <v>0</v>
      </c>
      <c r="R167" s="196">
        <f t="shared" si="2"/>
        <v>0</v>
      </c>
      <c r="S167" s="196">
        <v>0</v>
      </c>
      <c r="T167" s="197">
        <f t="shared" si="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83</v>
      </c>
      <c r="AT167" s="198" t="s">
        <v>150</v>
      </c>
      <c r="AU167" s="198" t="s">
        <v>85</v>
      </c>
      <c r="AY167" s="18" t="s">
        <v>149</v>
      </c>
      <c r="BE167" s="199">
        <f t="shared" si="4"/>
        <v>0</v>
      </c>
      <c r="BF167" s="199">
        <f t="shared" si="5"/>
        <v>0</v>
      </c>
      <c r="BG167" s="199">
        <f t="shared" si="6"/>
        <v>0</v>
      </c>
      <c r="BH167" s="199">
        <f t="shared" si="7"/>
        <v>0</v>
      </c>
      <c r="BI167" s="199">
        <f t="shared" si="8"/>
        <v>0</v>
      </c>
      <c r="BJ167" s="18" t="s">
        <v>83</v>
      </c>
      <c r="BK167" s="199">
        <f t="shared" si="9"/>
        <v>0</v>
      </c>
      <c r="BL167" s="18" t="s">
        <v>83</v>
      </c>
      <c r="BM167" s="198" t="s">
        <v>1603</v>
      </c>
    </row>
    <row r="168" spans="1:65" s="2" customFormat="1" ht="16.5" customHeight="1">
      <c r="A168" s="35"/>
      <c r="B168" s="36"/>
      <c r="C168" s="186" t="s">
        <v>367</v>
      </c>
      <c r="D168" s="186" t="s">
        <v>150</v>
      </c>
      <c r="E168" s="187" t="s">
        <v>1604</v>
      </c>
      <c r="F168" s="188" t="s">
        <v>1605</v>
      </c>
      <c r="G168" s="189" t="s">
        <v>183</v>
      </c>
      <c r="H168" s="190">
        <v>180</v>
      </c>
      <c r="I168" s="191"/>
      <c r="J168" s="192">
        <f t="shared" si="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1"/>
        <v>0</v>
      </c>
      <c r="Q168" s="196">
        <v>0</v>
      </c>
      <c r="R168" s="196">
        <f t="shared" si="2"/>
        <v>0</v>
      </c>
      <c r="S168" s="196">
        <v>0</v>
      </c>
      <c r="T168" s="197">
        <f t="shared" si="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658</v>
      </c>
      <c r="AT168" s="198" t="s">
        <v>150</v>
      </c>
      <c r="AU168" s="198" t="s">
        <v>85</v>
      </c>
      <c r="AY168" s="18" t="s">
        <v>149</v>
      </c>
      <c r="BE168" s="199">
        <f t="shared" si="4"/>
        <v>0</v>
      </c>
      <c r="BF168" s="199">
        <f t="shared" si="5"/>
        <v>0</v>
      </c>
      <c r="BG168" s="199">
        <f t="shared" si="6"/>
        <v>0</v>
      </c>
      <c r="BH168" s="199">
        <f t="shared" si="7"/>
        <v>0</v>
      </c>
      <c r="BI168" s="199">
        <f t="shared" si="8"/>
        <v>0</v>
      </c>
      <c r="BJ168" s="18" t="s">
        <v>83</v>
      </c>
      <c r="BK168" s="199">
        <f t="shared" si="9"/>
        <v>0</v>
      </c>
      <c r="BL168" s="18" t="s">
        <v>658</v>
      </c>
      <c r="BM168" s="198" t="s">
        <v>1606</v>
      </c>
    </row>
    <row r="169" spans="1:65" s="2" customFormat="1" ht="16.5" customHeight="1">
      <c r="A169" s="35"/>
      <c r="B169" s="36"/>
      <c r="C169" s="245" t="s">
        <v>372</v>
      </c>
      <c r="D169" s="245" t="s">
        <v>305</v>
      </c>
      <c r="E169" s="246" t="s">
        <v>1607</v>
      </c>
      <c r="F169" s="247" t="s">
        <v>1608</v>
      </c>
      <c r="G169" s="248" t="s">
        <v>183</v>
      </c>
      <c r="H169" s="249">
        <v>80</v>
      </c>
      <c r="I169" s="250"/>
      <c r="J169" s="251">
        <f t="shared" si="0"/>
        <v>0</v>
      </c>
      <c r="K169" s="252"/>
      <c r="L169" s="253"/>
      <c r="M169" s="254" t="s">
        <v>1</v>
      </c>
      <c r="N169" s="255" t="s">
        <v>41</v>
      </c>
      <c r="O169" s="72"/>
      <c r="P169" s="196">
        <f t="shared" si="1"/>
        <v>0</v>
      </c>
      <c r="Q169" s="196">
        <v>0</v>
      </c>
      <c r="R169" s="196">
        <f t="shared" si="2"/>
        <v>0</v>
      </c>
      <c r="S169" s="196">
        <v>0</v>
      </c>
      <c r="T169" s="197">
        <f t="shared" si="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1591</v>
      </c>
      <c r="AT169" s="198" t="s">
        <v>305</v>
      </c>
      <c r="AU169" s="198" t="s">
        <v>85</v>
      </c>
      <c r="AY169" s="18" t="s">
        <v>149</v>
      </c>
      <c r="BE169" s="199">
        <f t="shared" si="4"/>
        <v>0</v>
      </c>
      <c r="BF169" s="199">
        <f t="shared" si="5"/>
        <v>0</v>
      </c>
      <c r="BG169" s="199">
        <f t="shared" si="6"/>
        <v>0</v>
      </c>
      <c r="BH169" s="199">
        <f t="shared" si="7"/>
        <v>0</v>
      </c>
      <c r="BI169" s="199">
        <f t="shared" si="8"/>
        <v>0</v>
      </c>
      <c r="BJ169" s="18" t="s">
        <v>83</v>
      </c>
      <c r="BK169" s="199">
        <f t="shared" si="9"/>
        <v>0</v>
      </c>
      <c r="BL169" s="18" t="s">
        <v>658</v>
      </c>
      <c r="BM169" s="198" t="s">
        <v>1609</v>
      </c>
    </row>
    <row r="170" spans="1:65" s="2" customFormat="1" ht="21.75" customHeight="1">
      <c r="A170" s="35"/>
      <c r="B170" s="36"/>
      <c r="C170" s="245" t="s">
        <v>377</v>
      </c>
      <c r="D170" s="245" t="s">
        <v>305</v>
      </c>
      <c r="E170" s="246" t="s">
        <v>1610</v>
      </c>
      <c r="F170" s="247" t="s">
        <v>1611</v>
      </c>
      <c r="G170" s="248" t="s">
        <v>183</v>
      </c>
      <c r="H170" s="249">
        <v>70</v>
      </c>
      <c r="I170" s="250"/>
      <c r="J170" s="251">
        <f t="shared" si="0"/>
        <v>0</v>
      </c>
      <c r="K170" s="252"/>
      <c r="L170" s="253"/>
      <c r="M170" s="254" t="s">
        <v>1</v>
      </c>
      <c r="N170" s="255" t="s">
        <v>41</v>
      </c>
      <c r="O170" s="72"/>
      <c r="P170" s="196">
        <f t="shared" si="1"/>
        <v>0</v>
      </c>
      <c r="Q170" s="196">
        <v>0</v>
      </c>
      <c r="R170" s="196">
        <f t="shared" si="2"/>
        <v>0</v>
      </c>
      <c r="S170" s="196">
        <v>0</v>
      </c>
      <c r="T170" s="197">
        <f t="shared" si="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1591</v>
      </c>
      <c r="AT170" s="198" t="s">
        <v>305</v>
      </c>
      <c r="AU170" s="198" t="s">
        <v>85</v>
      </c>
      <c r="AY170" s="18" t="s">
        <v>149</v>
      </c>
      <c r="BE170" s="199">
        <f t="shared" si="4"/>
        <v>0</v>
      </c>
      <c r="BF170" s="199">
        <f t="shared" si="5"/>
        <v>0</v>
      </c>
      <c r="BG170" s="199">
        <f t="shared" si="6"/>
        <v>0</v>
      </c>
      <c r="BH170" s="199">
        <f t="shared" si="7"/>
        <v>0</v>
      </c>
      <c r="BI170" s="199">
        <f t="shared" si="8"/>
        <v>0</v>
      </c>
      <c r="BJ170" s="18" t="s">
        <v>83</v>
      </c>
      <c r="BK170" s="199">
        <f t="shared" si="9"/>
        <v>0</v>
      </c>
      <c r="BL170" s="18" t="s">
        <v>658</v>
      </c>
      <c r="BM170" s="198" t="s">
        <v>1612</v>
      </c>
    </row>
    <row r="171" spans="1:65" s="2" customFormat="1" ht="24.2" customHeight="1">
      <c r="A171" s="35"/>
      <c r="B171" s="36"/>
      <c r="C171" s="245" t="s">
        <v>383</v>
      </c>
      <c r="D171" s="245" t="s">
        <v>305</v>
      </c>
      <c r="E171" s="246" t="s">
        <v>1613</v>
      </c>
      <c r="F171" s="247" t="s">
        <v>1614</v>
      </c>
      <c r="G171" s="248" t="s">
        <v>183</v>
      </c>
      <c r="H171" s="249">
        <v>30</v>
      </c>
      <c r="I171" s="250"/>
      <c r="J171" s="251">
        <f t="shared" si="0"/>
        <v>0</v>
      </c>
      <c r="K171" s="252"/>
      <c r="L171" s="253"/>
      <c r="M171" s="254" t="s">
        <v>1</v>
      </c>
      <c r="N171" s="255" t="s">
        <v>41</v>
      </c>
      <c r="O171" s="72"/>
      <c r="P171" s="196">
        <f t="shared" si="1"/>
        <v>0</v>
      </c>
      <c r="Q171" s="196">
        <v>0</v>
      </c>
      <c r="R171" s="196">
        <f t="shared" si="2"/>
        <v>0</v>
      </c>
      <c r="S171" s="196">
        <v>0</v>
      </c>
      <c r="T171" s="197">
        <f t="shared" si="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1591</v>
      </c>
      <c r="AT171" s="198" t="s">
        <v>305</v>
      </c>
      <c r="AU171" s="198" t="s">
        <v>85</v>
      </c>
      <c r="AY171" s="18" t="s">
        <v>149</v>
      </c>
      <c r="BE171" s="199">
        <f t="shared" si="4"/>
        <v>0</v>
      </c>
      <c r="BF171" s="199">
        <f t="shared" si="5"/>
        <v>0</v>
      </c>
      <c r="BG171" s="199">
        <f t="shared" si="6"/>
        <v>0</v>
      </c>
      <c r="BH171" s="199">
        <f t="shared" si="7"/>
        <v>0</v>
      </c>
      <c r="BI171" s="199">
        <f t="shared" si="8"/>
        <v>0</v>
      </c>
      <c r="BJ171" s="18" t="s">
        <v>83</v>
      </c>
      <c r="BK171" s="199">
        <f t="shared" si="9"/>
        <v>0</v>
      </c>
      <c r="BL171" s="18" t="s">
        <v>658</v>
      </c>
      <c r="BM171" s="198" t="s">
        <v>1615</v>
      </c>
    </row>
    <row r="172" spans="1:65" s="2" customFormat="1" ht="16.5" customHeight="1">
      <c r="A172" s="35"/>
      <c r="B172" s="36"/>
      <c r="C172" s="245" t="s">
        <v>387</v>
      </c>
      <c r="D172" s="245" t="s">
        <v>305</v>
      </c>
      <c r="E172" s="246" t="s">
        <v>1616</v>
      </c>
      <c r="F172" s="247" t="s">
        <v>1617</v>
      </c>
      <c r="G172" s="248" t="s">
        <v>357</v>
      </c>
      <c r="H172" s="249">
        <v>400</v>
      </c>
      <c r="I172" s="250"/>
      <c r="J172" s="251">
        <f t="shared" si="0"/>
        <v>0</v>
      </c>
      <c r="K172" s="252"/>
      <c r="L172" s="253"/>
      <c r="M172" s="254" t="s">
        <v>1</v>
      </c>
      <c r="N172" s="255" t="s">
        <v>41</v>
      </c>
      <c r="O172" s="72"/>
      <c r="P172" s="196">
        <f t="shared" si="1"/>
        <v>0</v>
      </c>
      <c r="Q172" s="196">
        <v>8.0000000000000007E-5</v>
      </c>
      <c r="R172" s="196">
        <f t="shared" si="2"/>
        <v>3.2000000000000001E-2</v>
      </c>
      <c r="S172" s="196">
        <v>0</v>
      </c>
      <c r="T172" s="19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1591</v>
      </c>
      <c r="AT172" s="198" t="s">
        <v>305</v>
      </c>
      <c r="AU172" s="198" t="s">
        <v>85</v>
      </c>
      <c r="AY172" s="18" t="s">
        <v>149</v>
      </c>
      <c r="BE172" s="199">
        <f t="shared" si="4"/>
        <v>0</v>
      </c>
      <c r="BF172" s="199">
        <f t="shared" si="5"/>
        <v>0</v>
      </c>
      <c r="BG172" s="199">
        <f t="shared" si="6"/>
        <v>0</v>
      </c>
      <c r="BH172" s="199">
        <f t="shared" si="7"/>
        <v>0</v>
      </c>
      <c r="BI172" s="199">
        <f t="shared" si="8"/>
        <v>0</v>
      </c>
      <c r="BJ172" s="18" t="s">
        <v>83</v>
      </c>
      <c r="BK172" s="199">
        <f t="shared" si="9"/>
        <v>0</v>
      </c>
      <c r="BL172" s="18" t="s">
        <v>658</v>
      </c>
      <c r="BM172" s="198" t="s">
        <v>1618</v>
      </c>
    </row>
    <row r="173" spans="1:65" s="2" customFormat="1" ht="24.2" customHeight="1">
      <c r="A173" s="35"/>
      <c r="B173" s="36"/>
      <c r="C173" s="245" t="s">
        <v>392</v>
      </c>
      <c r="D173" s="245" t="s">
        <v>305</v>
      </c>
      <c r="E173" s="246" t="s">
        <v>1619</v>
      </c>
      <c r="F173" s="247" t="s">
        <v>1620</v>
      </c>
      <c r="G173" s="248" t="s">
        <v>1621</v>
      </c>
      <c r="H173" s="249">
        <v>4</v>
      </c>
      <c r="I173" s="250"/>
      <c r="J173" s="251">
        <f t="shared" si="0"/>
        <v>0</v>
      </c>
      <c r="K173" s="252"/>
      <c r="L173" s="253"/>
      <c r="M173" s="254" t="s">
        <v>1</v>
      </c>
      <c r="N173" s="255" t="s">
        <v>41</v>
      </c>
      <c r="O173" s="72"/>
      <c r="P173" s="196">
        <f t="shared" si="1"/>
        <v>0</v>
      </c>
      <c r="Q173" s="196">
        <v>5.0000000000000001E-4</v>
      </c>
      <c r="R173" s="196">
        <f t="shared" si="2"/>
        <v>2E-3</v>
      </c>
      <c r="S173" s="196">
        <v>0</v>
      </c>
      <c r="T173" s="19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1591</v>
      </c>
      <c r="AT173" s="198" t="s">
        <v>305</v>
      </c>
      <c r="AU173" s="198" t="s">
        <v>85</v>
      </c>
      <c r="AY173" s="18" t="s">
        <v>149</v>
      </c>
      <c r="BE173" s="199">
        <f t="shared" si="4"/>
        <v>0</v>
      </c>
      <c r="BF173" s="199">
        <f t="shared" si="5"/>
        <v>0</v>
      </c>
      <c r="BG173" s="199">
        <f t="shared" si="6"/>
        <v>0</v>
      </c>
      <c r="BH173" s="199">
        <f t="shared" si="7"/>
        <v>0</v>
      </c>
      <c r="BI173" s="199">
        <f t="shared" si="8"/>
        <v>0</v>
      </c>
      <c r="BJ173" s="18" t="s">
        <v>83</v>
      </c>
      <c r="BK173" s="199">
        <f t="shared" si="9"/>
        <v>0</v>
      </c>
      <c r="BL173" s="18" t="s">
        <v>658</v>
      </c>
      <c r="BM173" s="198" t="s">
        <v>1622</v>
      </c>
    </row>
    <row r="174" spans="1:65" s="2" customFormat="1" ht="21.75" customHeight="1">
      <c r="A174" s="35"/>
      <c r="B174" s="36"/>
      <c r="C174" s="186" t="s">
        <v>396</v>
      </c>
      <c r="D174" s="186" t="s">
        <v>150</v>
      </c>
      <c r="E174" s="187" t="s">
        <v>1623</v>
      </c>
      <c r="F174" s="188" t="s">
        <v>1624</v>
      </c>
      <c r="G174" s="189" t="s">
        <v>183</v>
      </c>
      <c r="H174" s="190">
        <v>30</v>
      </c>
      <c r="I174" s="191"/>
      <c r="J174" s="192">
        <f t="shared" si="0"/>
        <v>0</v>
      </c>
      <c r="K174" s="193"/>
      <c r="L174" s="40"/>
      <c r="M174" s="194" t="s">
        <v>1</v>
      </c>
      <c r="N174" s="195" t="s">
        <v>41</v>
      </c>
      <c r="O174" s="72"/>
      <c r="P174" s="196">
        <f t="shared" si="1"/>
        <v>0</v>
      </c>
      <c r="Q174" s="196">
        <v>0</v>
      </c>
      <c r="R174" s="196">
        <f t="shared" si="2"/>
        <v>0</v>
      </c>
      <c r="S174" s="196">
        <v>0</v>
      </c>
      <c r="T174" s="19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658</v>
      </c>
      <c r="AT174" s="198" t="s">
        <v>150</v>
      </c>
      <c r="AU174" s="198" t="s">
        <v>85</v>
      </c>
      <c r="AY174" s="18" t="s">
        <v>149</v>
      </c>
      <c r="BE174" s="199">
        <f t="shared" si="4"/>
        <v>0</v>
      </c>
      <c r="BF174" s="199">
        <f t="shared" si="5"/>
        <v>0</v>
      </c>
      <c r="BG174" s="199">
        <f t="shared" si="6"/>
        <v>0</v>
      </c>
      <c r="BH174" s="199">
        <f t="shared" si="7"/>
        <v>0</v>
      </c>
      <c r="BI174" s="199">
        <f t="shared" si="8"/>
        <v>0</v>
      </c>
      <c r="BJ174" s="18" t="s">
        <v>83</v>
      </c>
      <c r="BK174" s="199">
        <f t="shared" si="9"/>
        <v>0</v>
      </c>
      <c r="BL174" s="18" t="s">
        <v>658</v>
      </c>
      <c r="BM174" s="198" t="s">
        <v>1625</v>
      </c>
    </row>
    <row r="175" spans="1:65" s="2" customFormat="1" ht="37.9" customHeight="1">
      <c r="A175" s="35"/>
      <c r="B175" s="36"/>
      <c r="C175" s="245" t="s">
        <v>402</v>
      </c>
      <c r="D175" s="245" t="s">
        <v>305</v>
      </c>
      <c r="E175" s="246" t="s">
        <v>1626</v>
      </c>
      <c r="F175" s="247" t="s">
        <v>1627</v>
      </c>
      <c r="G175" s="248" t="s">
        <v>183</v>
      </c>
      <c r="H175" s="249">
        <v>30</v>
      </c>
      <c r="I175" s="250"/>
      <c r="J175" s="251">
        <f t="shared" si="0"/>
        <v>0</v>
      </c>
      <c r="K175" s="252"/>
      <c r="L175" s="253"/>
      <c r="M175" s="254" t="s">
        <v>1</v>
      </c>
      <c r="N175" s="255" t="s">
        <v>41</v>
      </c>
      <c r="O175" s="72"/>
      <c r="P175" s="196">
        <f t="shared" si="1"/>
        <v>0</v>
      </c>
      <c r="Q175" s="196">
        <v>0</v>
      </c>
      <c r="R175" s="196">
        <f t="shared" si="2"/>
        <v>0</v>
      </c>
      <c r="S175" s="196">
        <v>0</v>
      </c>
      <c r="T175" s="19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1591</v>
      </c>
      <c r="AT175" s="198" t="s">
        <v>305</v>
      </c>
      <c r="AU175" s="198" t="s">
        <v>85</v>
      </c>
      <c r="AY175" s="18" t="s">
        <v>149</v>
      </c>
      <c r="BE175" s="199">
        <f t="shared" si="4"/>
        <v>0</v>
      </c>
      <c r="BF175" s="199">
        <f t="shared" si="5"/>
        <v>0</v>
      </c>
      <c r="BG175" s="199">
        <f t="shared" si="6"/>
        <v>0</v>
      </c>
      <c r="BH175" s="199">
        <f t="shared" si="7"/>
        <v>0</v>
      </c>
      <c r="BI175" s="199">
        <f t="shared" si="8"/>
        <v>0</v>
      </c>
      <c r="BJ175" s="18" t="s">
        <v>83</v>
      </c>
      <c r="BK175" s="199">
        <f t="shared" si="9"/>
        <v>0</v>
      </c>
      <c r="BL175" s="18" t="s">
        <v>658</v>
      </c>
      <c r="BM175" s="198" t="s">
        <v>1628</v>
      </c>
    </row>
    <row r="176" spans="1:65" s="2" customFormat="1" ht="16.5" customHeight="1">
      <c r="A176" s="35"/>
      <c r="B176" s="36"/>
      <c r="C176" s="245" t="s">
        <v>516</v>
      </c>
      <c r="D176" s="245" t="s">
        <v>305</v>
      </c>
      <c r="E176" s="246" t="s">
        <v>1629</v>
      </c>
      <c r="F176" s="247" t="s">
        <v>1630</v>
      </c>
      <c r="G176" s="248" t="s">
        <v>183</v>
      </c>
      <c r="H176" s="249">
        <v>60</v>
      </c>
      <c r="I176" s="250"/>
      <c r="J176" s="251">
        <f t="shared" si="0"/>
        <v>0</v>
      </c>
      <c r="K176" s="252"/>
      <c r="L176" s="253"/>
      <c r="M176" s="254" t="s">
        <v>1</v>
      </c>
      <c r="N176" s="255" t="s">
        <v>41</v>
      </c>
      <c r="O176" s="72"/>
      <c r="P176" s="196">
        <f t="shared" si="1"/>
        <v>0</v>
      </c>
      <c r="Q176" s="196">
        <v>0</v>
      </c>
      <c r="R176" s="196">
        <f t="shared" si="2"/>
        <v>0</v>
      </c>
      <c r="S176" s="196">
        <v>0</v>
      </c>
      <c r="T176" s="19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1591</v>
      </c>
      <c r="AT176" s="198" t="s">
        <v>305</v>
      </c>
      <c r="AU176" s="198" t="s">
        <v>85</v>
      </c>
      <c r="AY176" s="18" t="s">
        <v>149</v>
      </c>
      <c r="BE176" s="199">
        <f t="shared" si="4"/>
        <v>0</v>
      </c>
      <c r="BF176" s="199">
        <f t="shared" si="5"/>
        <v>0</v>
      </c>
      <c r="BG176" s="199">
        <f t="shared" si="6"/>
        <v>0</v>
      </c>
      <c r="BH176" s="199">
        <f t="shared" si="7"/>
        <v>0</v>
      </c>
      <c r="BI176" s="199">
        <f t="shared" si="8"/>
        <v>0</v>
      </c>
      <c r="BJ176" s="18" t="s">
        <v>83</v>
      </c>
      <c r="BK176" s="199">
        <f t="shared" si="9"/>
        <v>0</v>
      </c>
      <c r="BL176" s="18" t="s">
        <v>658</v>
      </c>
      <c r="BM176" s="198" t="s">
        <v>1631</v>
      </c>
    </row>
    <row r="177" spans="1:65" s="2" customFormat="1" ht="24.2" customHeight="1">
      <c r="A177" s="35"/>
      <c r="B177" s="36"/>
      <c r="C177" s="186" t="s">
        <v>520</v>
      </c>
      <c r="D177" s="186" t="s">
        <v>150</v>
      </c>
      <c r="E177" s="187" t="s">
        <v>1632</v>
      </c>
      <c r="F177" s="188" t="s">
        <v>1633</v>
      </c>
      <c r="G177" s="189" t="s">
        <v>183</v>
      </c>
      <c r="H177" s="190">
        <v>45</v>
      </c>
      <c r="I177" s="191"/>
      <c r="J177" s="192">
        <f t="shared" si="0"/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si="1"/>
        <v>0</v>
      </c>
      <c r="Q177" s="196">
        <v>0</v>
      </c>
      <c r="R177" s="196">
        <f t="shared" si="2"/>
        <v>0</v>
      </c>
      <c r="S177" s="196">
        <v>0</v>
      </c>
      <c r="T177" s="19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658</v>
      </c>
      <c r="AT177" s="198" t="s">
        <v>150</v>
      </c>
      <c r="AU177" s="198" t="s">
        <v>85</v>
      </c>
      <c r="AY177" s="18" t="s">
        <v>149</v>
      </c>
      <c r="BE177" s="199">
        <f t="shared" si="4"/>
        <v>0</v>
      </c>
      <c r="BF177" s="199">
        <f t="shared" si="5"/>
        <v>0</v>
      </c>
      <c r="BG177" s="199">
        <f t="shared" si="6"/>
        <v>0</v>
      </c>
      <c r="BH177" s="199">
        <f t="shared" si="7"/>
        <v>0</v>
      </c>
      <c r="BI177" s="199">
        <f t="shared" si="8"/>
        <v>0</v>
      </c>
      <c r="BJ177" s="18" t="s">
        <v>83</v>
      </c>
      <c r="BK177" s="199">
        <f t="shared" si="9"/>
        <v>0</v>
      </c>
      <c r="BL177" s="18" t="s">
        <v>658</v>
      </c>
      <c r="BM177" s="198" t="s">
        <v>1634</v>
      </c>
    </row>
    <row r="178" spans="1:65" s="2" customFormat="1" ht="24.2" customHeight="1">
      <c r="A178" s="35"/>
      <c r="B178" s="36"/>
      <c r="C178" s="245" t="s">
        <v>524</v>
      </c>
      <c r="D178" s="245" t="s">
        <v>305</v>
      </c>
      <c r="E178" s="246" t="s">
        <v>1635</v>
      </c>
      <c r="F178" s="247" t="s">
        <v>1636</v>
      </c>
      <c r="G178" s="248" t="s">
        <v>183</v>
      </c>
      <c r="H178" s="249">
        <v>30</v>
      </c>
      <c r="I178" s="250"/>
      <c r="J178" s="251">
        <f t="shared" si="0"/>
        <v>0</v>
      </c>
      <c r="K178" s="252"/>
      <c r="L178" s="253"/>
      <c r="M178" s="254" t="s">
        <v>1</v>
      </c>
      <c r="N178" s="255" t="s">
        <v>41</v>
      </c>
      <c r="O178" s="72"/>
      <c r="P178" s="196">
        <f t="shared" si="1"/>
        <v>0</v>
      </c>
      <c r="Q178" s="196">
        <v>0</v>
      </c>
      <c r="R178" s="196">
        <f t="shared" si="2"/>
        <v>0</v>
      </c>
      <c r="S178" s="196">
        <v>0</v>
      </c>
      <c r="T178" s="19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1591</v>
      </c>
      <c r="AT178" s="198" t="s">
        <v>305</v>
      </c>
      <c r="AU178" s="198" t="s">
        <v>85</v>
      </c>
      <c r="AY178" s="18" t="s">
        <v>149</v>
      </c>
      <c r="BE178" s="199">
        <f t="shared" si="4"/>
        <v>0</v>
      </c>
      <c r="BF178" s="199">
        <f t="shared" si="5"/>
        <v>0</v>
      </c>
      <c r="BG178" s="199">
        <f t="shared" si="6"/>
        <v>0</v>
      </c>
      <c r="BH178" s="199">
        <f t="shared" si="7"/>
        <v>0</v>
      </c>
      <c r="BI178" s="199">
        <f t="shared" si="8"/>
        <v>0</v>
      </c>
      <c r="BJ178" s="18" t="s">
        <v>83</v>
      </c>
      <c r="BK178" s="199">
        <f t="shared" si="9"/>
        <v>0</v>
      </c>
      <c r="BL178" s="18" t="s">
        <v>658</v>
      </c>
      <c r="BM178" s="198" t="s">
        <v>1637</v>
      </c>
    </row>
    <row r="179" spans="1:65" s="2" customFormat="1" ht="24.2" customHeight="1">
      <c r="A179" s="35"/>
      <c r="B179" s="36"/>
      <c r="C179" s="245" t="s">
        <v>528</v>
      </c>
      <c r="D179" s="245" t="s">
        <v>305</v>
      </c>
      <c r="E179" s="246" t="s">
        <v>1638</v>
      </c>
      <c r="F179" s="247" t="s">
        <v>1639</v>
      </c>
      <c r="G179" s="248" t="s">
        <v>183</v>
      </c>
      <c r="H179" s="249">
        <v>11</v>
      </c>
      <c r="I179" s="250"/>
      <c r="J179" s="251">
        <f t="shared" si="0"/>
        <v>0</v>
      </c>
      <c r="K179" s="252"/>
      <c r="L179" s="253"/>
      <c r="M179" s="254" t="s">
        <v>1</v>
      </c>
      <c r="N179" s="255" t="s">
        <v>41</v>
      </c>
      <c r="O179" s="72"/>
      <c r="P179" s="196">
        <f t="shared" si="1"/>
        <v>0</v>
      </c>
      <c r="Q179" s="196">
        <v>0</v>
      </c>
      <c r="R179" s="196">
        <f t="shared" si="2"/>
        <v>0</v>
      </c>
      <c r="S179" s="196">
        <v>0</v>
      </c>
      <c r="T179" s="19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1591</v>
      </c>
      <c r="AT179" s="198" t="s">
        <v>305</v>
      </c>
      <c r="AU179" s="198" t="s">
        <v>85</v>
      </c>
      <c r="AY179" s="18" t="s">
        <v>149</v>
      </c>
      <c r="BE179" s="199">
        <f t="shared" si="4"/>
        <v>0</v>
      </c>
      <c r="BF179" s="199">
        <f t="shared" si="5"/>
        <v>0</v>
      </c>
      <c r="BG179" s="199">
        <f t="shared" si="6"/>
        <v>0</v>
      </c>
      <c r="BH179" s="199">
        <f t="shared" si="7"/>
        <v>0</v>
      </c>
      <c r="BI179" s="199">
        <f t="shared" si="8"/>
        <v>0</v>
      </c>
      <c r="BJ179" s="18" t="s">
        <v>83</v>
      </c>
      <c r="BK179" s="199">
        <f t="shared" si="9"/>
        <v>0</v>
      </c>
      <c r="BL179" s="18" t="s">
        <v>658</v>
      </c>
      <c r="BM179" s="198" t="s">
        <v>1640</v>
      </c>
    </row>
    <row r="180" spans="1:65" s="2" customFormat="1" ht="16.5" customHeight="1">
      <c r="A180" s="35"/>
      <c r="B180" s="36"/>
      <c r="C180" s="245" t="s">
        <v>532</v>
      </c>
      <c r="D180" s="245" t="s">
        <v>305</v>
      </c>
      <c r="E180" s="246" t="s">
        <v>1641</v>
      </c>
      <c r="F180" s="247" t="s">
        <v>1642</v>
      </c>
      <c r="G180" s="248" t="s">
        <v>183</v>
      </c>
      <c r="H180" s="249">
        <v>4</v>
      </c>
      <c r="I180" s="250"/>
      <c r="J180" s="251">
        <f t="shared" si="0"/>
        <v>0</v>
      </c>
      <c r="K180" s="252"/>
      <c r="L180" s="253"/>
      <c r="M180" s="254" t="s">
        <v>1</v>
      </c>
      <c r="N180" s="255" t="s">
        <v>41</v>
      </c>
      <c r="O180" s="72"/>
      <c r="P180" s="196">
        <f t="shared" si="1"/>
        <v>0</v>
      </c>
      <c r="Q180" s="196">
        <v>0</v>
      </c>
      <c r="R180" s="196">
        <f t="shared" si="2"/>
        <v>0</v>
      </c>
      <c r="S180" s="196">
        <v>0</v>
      </c>
      <c r="T180" s="19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1591</v>
      </c>
      <c r="AT180" s="198" t="s">
        <v>305</v>
      </c>
      <c r="AU180" s="198" t="s">
        <v>85</v>
      </c>
      <c r="AY180" s="18" t="s">
        <v>149</v>
      </c>
      <c r="BE180" s="199">
        <f t="shared" si="4"/>
        <v>0</v>
      </c>
      <c r="BF180" s="199">
        <f t="shared" si="5"/>
        <v>0</v>
      </c>
      <c r="BG180" s="199">
        <f t="shared" si="6"/>
        <v>0</v>
      </c>
      <c r="BH180" s="199">
        <f t="shared" si="7"/>
        <v>0</v>
      </c>
      <c r="BI180" s="199">
        <f t="shared" si="8"/>
        <v>0</v>
      </c>
      <c r="BJ180" s="18" t="s">
        <v>83</v>
      </c>
      <c r="BK180" s="199">
        <f t="shared" si="9"/>
        <v>0</v>
      </c>
      <c r="BL180" s="18" t="s">
        <v>658</v>
      </c>
      <c r="BM180" s="198" t="s">
        <v>1643</v>
      </c>
    </row>
    <row r="181" spans="1:65" s="2" customFormat="1" ht="37.9" customHeight="1">
      <c r="A181" s="35"/>
      <c r="B181" s="36"/>
      <c r="C181" s="186" t="s">
        <v>536</v>
      </c>
      <c r="D181" s="186" t="s">
        <v>150</v>
      </c>
      <c r="E181" s="187" t="s">
        <v>1644</v>
      </c>
      <c r="F181" s="188" t="s">
        <v>1645</v>
      </c>
      <c r="G181" s="189" t="s">
        <v>183</v>
      </c>
      <c r="H181" s="190">
        <v>29</v>
      </c>
      <c r="I181" s="191"/>
      <c r="J181" s="192">
        <f t="shared" si="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1"/>
        <v>0</v>
      </c>
      <c r="Q181" s="196">
        <v>0</v>
      </c>
      <c r="R181" s="196">
        <f t="shared" si="2"/>
        <v>0</v>
      </c>
      <c r="S181" s="196">
        <v>0</v>
      </c>
      <c r="T181" s="19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658</v>
      </c>
      <c r="AT181" s="198" t="s">
        <v>150</v>
      </c>
      <c r="AU181" s="198" t="s">
        <v>85</v>
      </c>
      <c r="AY181" s="18" t="s">
        <v>149</v>
      </c>
      <c r="BE181" s="199">
        <f t="shared" si="4"/>
        <v>0</v>
      </c>
      <c r="BF181" s="199">
        <f t="shared" si="5"/>
        <v>0</v>
      </c>
      <c r="BG181" s="199">
        <f t="shared" si="6"/>
        <v>0</v>
      </c>
      <c r="BH181" s="199">
        <f t="shared" si="7"/>
        <v>0</v>
      </c>
      <c r="BI181" s="199">
        <f t="shared" si="8"/>
        <v>0</v>
      </c>
      <c r="BJ181" s="18" t="s">
        <v>83</v>
      </c>
      <c r="BK181" s="199">
        <f t="shared" si="9"/>
        <v>0</v>
      </c>
      <c r="BL181" s="18" t="s">
        <v>658</v>
      </c>
      <c r="BM181" s="198" t="s">
        <v>1646</v>
      </c>
    </row>
    <row r="182" spans="1:65" s="2" customFormat="1" ht="16.5" customHeight="1">
      <c r="A182" s="35"/>
      <c r="B182" s="36"/>
      <c r="C182" s="245" t="s">
        <v>540</v>
      </c>
      <c r="D182" s="245" t="s">
        <v>305</v>
      </c>
      <c r="E182" s="246" t="s">
        <v>1647</v>
      </c>
      <c r="F182" s="247" t="s">
        <v>1648</v>
      </c>
      <c r="G182" s="248" t="s">
        <v>183</v>
      </c>
      <c r="H182" s="249">
        <v>19</v>
      </c>
      <c r="I182" s="250"/>
      <c r="J182" s="251">
        <f t="shared" si="0"/>
        <v>0</v>
      </c>
      <c r="K182" s="252"/>
      <c r="L182" s="253"/>
      <c r="M182" s="254" t="s">
        <v>1</v>
      </c>
      <c r="N182" s="255" t="s">
        <v>41</v>
      </c>
      <c r="O182" s="72"/>
      <c r="P182" s="196">
        <f t="shared" si="1"/>
        <v>0</v>
      </c>
      <c r="Q182" s="196">
        <v>0</v>
      </c>
      <c r="R182" s="196">
        <f t="shared" si="2"/>
        <v>0</v>
      </c>
      <c r="S182" s="196">
        <v>0</v>
      </c>
      <c r="T182" s="19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192</v>
      </c>
      <c r="AT182" s="198" t="s">
        <v>305</v>
      </c>
      <c r="AU182" s="198" t="s">
        <v>85</v>
      </c>
      <c r="AY182" s="18" t="s">
        <v>149</v>
      </c>
      <c r="BE182" s="199">
        <f t="shared" si="4"/>
        <v>0</v>
      </c>
      <c r="BF182" s="199">
        <f t="shared" si="5"/>
        <v>0</v>
      </c>
      <c r="BG182" s="199">
        <f t="shared" si="6"/>
        <v>0</v>
      </c>
      <c r="BH182" s="199">
        <f t="shared" si="7"/>
        <v>0</v>
      </c>
      <c r="BI182" s="199">
        <f t="shared" si="8"/>
        <v>0</v>
      </c>
      <c r="BJ182" s="18" t="s">
        <v>83</v>
      </c>
      <c r="BK182" s="199">
        <f t="shared" si="9"/>
        <v>0</v>
      </c>
      <c r="BL182" s="18" t="s">
        <v>168</v>
      </c>
      <c r="BM182" s="198" t="s">
        <v>1649</v>
      </c>
    </row>
    <row r="183" spans="1:65" s="2" customFormat="1" ht="16.5" customHeight="1">
      <c r="A183" s="35"/>
      <c r="B183" s="36"/>
      <c r="C183" s="245" t="s">
        <v>544</v>
      </c>
      <c r="D183" s="245" t="s">
        <v>305</v>
      </c>
      <c r="E183" s="246" t="s">
        <v>1650</v>
      </c>
      <c r="F183" s="247" t="s">
        <v>1651</v>
      </c>
      <c r="G183" s="248" t="s">
        <v>183</v>
      </c>
      <c r="H183" s="249">
        <v>10</v>
      </c>
      <c r="I183" s="250"/>
      <c r="J183" s="251">
        <f t="shared" si="0"/>
        <v>0</v>
      </c>
      <c r="K183" s="252"/>
      <c r="L183" s="253"/>
      <c r="M183" s="254" t="s">
        <v>1</v>
      </c>
      <c r="N183" s="255" t="s">
        <v>41</v>
      </c>
      <c r="O183" s="72"/>
      <c r="P183" s="196">
        <f t="shared" si="1"/>
        <v>0</v>
      </c>
      <c r="Q183" s="196">
        <v>0</v>
      </c>
      <c r="R183" s="196">
        <f t="shared" si="2"/>
        <v>0</v>
      </c>
      <c r="S183" s="196">
        <v>0</v>
      </c>
      <c r="T183" s="19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192</v>
      </c>
      <c r="AT183" s="198" t="s">
        <v>305</v>
      </c>
      <c r="AU183" s="198" t="s">
        <v>85</v>
      </c>
      <c r="AY183" s="18" t="s">
        <v>149</v>
      </c>
      <c r="BE183" s="199">
        <f t="shared" si="4"/>
        <v>0</v>
      </c>
      <c r="BF183" s="199">
        <f t="shared" si="5"/>
        <v>0</v>
      </c>
      <c r="BG183" s="199">
        <f t="shared" si="6"/>
        <v>0</v>
      </c>
      <c r="BH183" s="199">
        <f t="shared" si="7"/>
        <v>0</v>
      </c>
      <c r="BI183" s="199">
        <f t="shared" si="8"/>
        <v>0</v>
      </c>
      <c r="BJ183" s="18" t="s">
        <v>83</v>
      </c>
      <c r="BK183" s="199">
        <f t="shared" si="9"/>
        <v>0</v>
      </c>
      <c r="BL183" s="18" t="s">
        <v>168</v>
      </c>
      <c r="BM183" s="198" t="s">
        <v>1652</v>
      </c>
    </row>
    <row r="184" spans="1:65" s="2" customFormat="1" ht="16.5" customHeight="1">
      <c r="A184" s="35"/>
      <c r="B184" s="36"/>
      <c r="C184" s="186" t="s">
        <v>550</v>
      </c>
      <c r="D184" s="186" t="s">
        <v>150</v>
      </c>
      <c r="E184" s="187" t="s">
        <v>1653</v>
      </c>
      <c r="F184" s="188" t="s">
        <v>1654</v>
      </c>
      <c r="G184" s="189" t="s">
        <v>183</v>
      </c>
      <c r="H184" s="190">
        <v>34</v>
      </c>
      <c r="I184" s="191"/>
      <c r="J184" s="192">
        <f t="shared" si="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1"/>
        <v>0</v>
      </c>
      <c r="Q184" s="196">
        <v>0</v>
      </c>
      <c r="R184" s="196">
        <f t="shared" si="2"/>
        <v>0</v>
      </c>
      <c r="S184" s="196">
        <v>0</v>
      </c>
      <c r="T184" s="19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 t="shared" si="4"/>
        <v>0</v>
      </c>
      <c r="BF184" s="199">
        <f t="shared" si="5"/>
        <v>0</v>
      </c>
      <c r="BG184" s="199">
        <f t="shared" si="6"/>
        <v>0</v>
      </c>
      <c r="BH184" s="199">
        <f t="shared" si="7"/>
        <v>0</v>
      </c>
      <c r="BI184" s="199">
        <f t="shared" si="8"/>
        <v>0</v>
      </c>
      <c r="BJ184" s="18" t="s">
        <v>83</v>
      </c>
      <c r="BK184" s="199">
        <f t="shared" si="9"/>
        <v>0</v>
      </c>
      <c r="BL184" s="18" t="s">
        <v>168</v>
      </c>
      <c r="BM184" s="198" t="s">
        <v>1655</v>
      </c>
    </row>
    <row r="185" spans="1:65" s="2" customFormat="1" ht="16.5" customHeight="1">
      <c r="A185" s="35"/>
      <c r="B185" s="36"/>
      <c r="C185" s="245" t="s">
        <v>554</v>
      </c>
      <c r="D185" s="245" t="s">
        <v>305</v>
      </c>
      <c r="E185" s="246" t="s">
        <v>1656</v>
      </c>
      <c r="F185" s="247" t="s">
        <v>1657</v>
      </c>
      <c r="G185" s="248" t="s">
        <v>183</v>
      </c>
      <c r="H185" s="249">
        <v>30</v>
      </c>
      <c r="I185" s="250"/>
      <c r="J185" s="251">
        <f t="shared" si="0"/>
        <v>0</v>
      </c>
      <c r="K185" s="252"/>
      <c r="L185" s="253"/>
      <c r="M185" s="254" t="s">
        <v>1</v>
      </c>
      <c r="N185" s="255" t="s">
        <v>41</v>
      </c>
      <c r="O185" s="72"/>
      <c r="P185" s="196">
        <f t="shared" si="1"/>
        <v>0</v>
      </c>
      <c r="Q185" s="196">
        <v>0</v>
      </c>
      <c r="R185" s="196">
        <f t="shared" si="2"/>
        <v>0</v>
      </c>
      <c r="S185" s="196">
        <v>0</v>
      </c>
      <c r="T185" s="19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192</v>
      </c>
      <c r="AT185" s="198" t="s">
        <v>305</v>
      </c>
      <c r="AU185" s="198" t="s">
        <v>85</v>
      </c>
      <c r="AY185" s="18" t="s">
        <v>149</v>
      </c>
      <c r="BE185" s="199">
        <f t="shared" si="4"/>
        <v>0</v>
      </c>
      <c r="BF185" s="199">
        <f t="shared" si="5"/>
        <v>0</v>
      </c>
      <c r="BG185" s="199">
        <f t="shared" si="6"/>
        <v>0</v>
      </c>
      <c r="BH185" s="199">
        <f t="shared" si="7"/>
        <v>0</v>
      </c>
      <c r="BI185" s="199">
        <f t="shared" si="8"/>
        <v>0</v>
      </c>
      <c r="BJ185" s="18" t="s">
        <v>83</v>
      </c>
      <c r="BK185" s="199">
        <f t="shared" si="9"/>
        <v>0</v>
      </c>
      <c r="BL185" s="18" t="s">
        <v>168</v>
      </c>
      <c r="BM185" s="198" t="s">
        <v>1658</v>
      </c>
    </row>
    <row r="186" spans="1:65" s="2" customFormat="1" ht="24.2" customHeight="1">
      <c r="A186" s="35"/>
      <c r="B186" s="36"/>
      <c r="C186" s="245" t="s">
        <v>558</v>
      </c>
      <c r="D186" s="245" t="s">
        <v>305</v>
      </c>
      <c r="E186" s="246" t="s">
        <v>1659</v>
      </c>
      <c r="F186" s="247" t="s">
        <v>1660</v>
      </c>
      <c r="G186" s="248" t="s">
        <v>183</v>
      </c>
      <c r="H186" s="249">
        <v>4</v>
      </c>
      <c r="I186" s="250"/>
      <c r="J186" s="251">
        <f t="shared" si="0"/>
        <v>0</v>
      </c>
      <c r="K186" s="252"/>
      <c r="L186" s="253"/>
      <c r="M186" s="254" t="s">
        <v>1</v>
      </c>
      <c r="N186" s="255" t="s">
        <v>41</v>
      </c>
      <c r="O186" s="72"/>
      <c r="P186" s="196">
        <f t="shared" si="1"/>
        <v>0</v>
      </c>
      <c r="Q186" s="196">
        <v>0</v>
      </c>
      <c r="R186" s="196">
        <f t="shared" si="2"/>
        <v>0</v>
      </c>
      <c r="S186" s="196">
        <v>0</v>
      </c>
      <c r="T186" s="197">
        <f t="shared" si="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192</v>
      </c>
      <c r="AT186" s="198" t="s">
        <v>305</v>
      </c>
      <c r="AU186" s="198" t="s">
        <v>85</v>
      </c>
      <c r="AY186" s="18" t="s">
        <v>149</v>
      </c>
      <c r="BE186" s="199">
        <f t="shared" si="4"/>
        <v>0</v>
      </c>
      <c r="BF186" s="199">
        <f t="shared" si="5"/>
        <v>0</v>
      </c>
      <c r="BG186" s="199">
        <f t="shared" si="6"/>
        <v>0</v>
      </c>
      <c r="BH186" s="199">
        <f t="shared" si="7"/>
        <v>0</v>
      </c>
      <c r="BI186" s="199">
        <f t="shared" si="8"/>
        <v>0</v>
      </c>
      <c r="BJ186" s="18" t="s">
        <v>83</v>
      </c>
      <c r="BK186" s="199">
        <f t="shared" si="9"/>
        <v>0</v>
      </c>
      <c r="BL186" s="18" t="s">
        <v>168</v>
      </c>
      <c r="BM186" s="198" t="s">
        <v>1661</v>
      </c>
    </row>
    <row r="187" spans="1:65" s="2" customFormat="1" ht="16.5" customHeight="1">
      <c r="A187" s="35"/>
      <c r="B187" s="36"/>
      <c r="C187" s="186" t="s">
        <v>562</v>
      </c>
      <c r="D187" s="186" t="s">
        <v>150</v>
      </c>
      <c r="E187" s="187" t="s">
        <v>1662</v>
      </c>
      <c r="F187" s="188" t="s">
        <v>1663</v>
      </c>
      <c r="G187" s="189" t="s">
        <v>183</v>
      </c>
      <c r="H187" s="190">
        <v>120</v>
      </c>
      <c r="I187" s="191"/>
      <c r="J187" s="192">
        <f t="shared" si="0"/>
        <v>0</v>
      </c>
      <c r="K187" s="193"/>
      <c r="L187" s="40"/>
      <c r="M187" s="194" t="s">
        <v>1</v>
      </c>
      <c r="N187" s="195" t="s">
        <v>41</v>
      </c>
      <c r="O187" s="72"/>
      <c r="P187" s="196">
        <f t="shared" si="1"/>
        <v>0</v>
      </c>
      <c r="Q187" s="196">
        <v>0</v>
      </c>
      <c r="R187" s="196">
        <f t="shared" si="2"/>
        <v>0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658</v>
      </c>
      <c r="AT187" s="198" t="s">
        <v>150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658</v>
      </c>
      <c r="BM187" s="198" t="s">
        <v>1664</v>
      </c>
    </row>
    <row r="188" spans="1:65" s="2" customFormat="1" ht="24.2" customHeight="1">
      <c r="A188" s="35"/>
      <c r="B188" s="36"/>
      <c r="C188" s="245" t="s">
        <v>568</v>
      </c>
      <c r="D188" s="245" t="s">
        <v>305</v>
      </c>
      <c r="E188" s="246" t="s">
        <v>1665</v>
      </c>
      <c r="F188" s="247" t="s">
        <v>1666</v>
      </c>
      <c r="G188" s="248" t="s">
        <v>183</v>
      </c>
      <c r="H188" s="249">
        <v>60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1591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658</v>
      </c>
      <c r="BM188" s="198" t="s">
        <v>1667</v>
      </c>
    </row>
    <row r="189" spans="1:65" s="2" customFormat="1" ht="16.5" customHeight="1">
      <c r="A189" s="35"/>
      <c r="B189" s="36"/>
      <c r="C189" s="245" t="s">
        <v>572</v>
      </c>
      <c r="D189" s="245" t="s">
        <v>305</v>
      </c>
      <c r="E189" s="246" t="s">
        <v>1668</v>
      </c>
      <c r="F189" s="247" t="s">
        <v>1669</v>
      </c>
      <c r="G189" s="248" t="s">
        <v>183</v>
      </c>
      <c r="H189" s="249">
        <v>30</v>
      </c>
      <c r="I189" s="250"/>
      <c r="J189" s="251">
        <f t="shared" si="0"/>
        <v>0</v>
      </c>
      <c r="K189" s="252"/>
      <c r="L189" s="253"/>
      <c r="M189" s="254" t="s">
        <v>1</v>
      </c>
      <c r="N189" s="25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1591</v>
      </c>
      <c r="AT189" s="198" t="s">
        <v>305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658</v>
      </c>
      <c r="BM189" s="198" t="s">
        <v>1670</v>
      </c>
    </row>
    <row r="190" spans="1:65" s="2" customFormat="1" ht="21.75" customHeight="1">
      <c r="A190" s="35"/>
      <c r="B190" s="36"/>
      <c r="C190" s="245" t="s">
        <v>576</v>
      </c>
      <c r="D190" s="245" t="s">
        <v>305</v>
      </c>
      <c r="E190" s="246" t="s">
        <v>1671</v>
      </c>
      <c r="F190" s="247" t="s">
        <v>1672</v>
      </c>
      <c r="G190" s="248" t="s">
        <v>183</v>
      </c>
      <c r="H190" s="249">
        <v>30</v>
      </c>
      <c r="I190" s="250"/>
      <c r="J190" s="251">
        <f t="shared" si="0"/>
        <v>0</v>
      </c>
      <c r="K190" s="252"/>
      <c r="L190" s="253"/>
      <c r="M190" s="254" t="s">
        <v>1</v>
      </c>
      <c r="N190" s="25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1591</v>
      </c>
      <c r="AT190" s="198" t="s">
        <v>305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658</v>
      </c>
      <c r="BM190" s="198" t="s">
        <v>1673</v>
      </c>
    </row>
    <row r="191" spans="1:65" s="2" customFormat="1" ht="21.75" customHeight="1">
      <c r="A191" s="35"/>
      <c r="B191" s="36"/>
      <c r="C191" s="186" t="s">
        <v>580</v>
      </c>
      <c r="D191" s="186" t="s">
        <v>150</v>
      </c>
      <c r="E191" s="187" t="s">
        <v>1674</v>
      </c>
      <c r="F191" s="188" t="s">
        <v>1675</v>
      </c>
      <c r="G191" s="189" t="s">
        <v>183</v>
      </c>
      <c r="H191" s="190">
        <v>12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</v>
      </c>
      <c r="R191" s="196">
        <f t="shared" si="2"/>
        <v>0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658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658</v>
      </c>
      <c r="BM191" s="198" t="s">
        <v>1676</v>
      </c>
    </row>
    <row r="192" spans="1:65" s="2" customFormat="1" ht="21.75" customHeight="1">
      <c r="A192" s="35"/>
      <c r="B192" s="36"/>
      <c r="C192" s="245" t="s">
        <v>584</v>
      </c>
      <c r="D192" s="245" t="s">
        <v>305</v>
      </c>
      <c r="E192" s="246" t="s">
        <v>1677</v>
      </c>
      <c r="F192" s="247" t="s">
        <v>1678</v>
      </c>
      <c r="G192" s="248" t="s">
        <v>183</v>
      </c>
      <c r="H192" s="249">
        <v>12</v>
      </c>
      <c r="I192" s="250"/>
      <c r="J192" s="251">
        <f t="shared" ref="J192:J223" si="10">ROUND(I192*H192,2)</f>
        <v>0</v>
      </c>
      <c r="K192" s="252"/>
      <c r="L192" s="253"/>
      <c r="M192" s="254" t="s">
        <v>1</v>
      </c>
      <c r="N192" s="255" t="s">
        <v>41</v>
      </c>
      <c r="O192" s="72"/>
      <c r="P192" s="196">
        <f t="shared" ref="P192:P223" si="11">O192*H192</f>
        <v>0</v>
      </c>
      <c r="Q192" s="196">
        <v>0</v>
      </c>
      <c r="R192" s="196">
        <f t="shared" ref="R192:R223" si="12">Q192*H192</f>
        <v>0</v>
      </c>
      <c r="S192" s="196">
        <v>0</v>
      </c>
      <c r="T192" s="197">
        <f t="shared" ref="T192:T223" si="13"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1591</v>
      </c>
      <c r="AT192" s="198" t="s">
        <v>305</v>
      </c>
      <c r="AU192" s="198" t="s">
        <v>85</v>
      </c>
      <c r="AY192" s="18" t="s">
        <v>149</v>
      </c>
      <c r="BE192" s="199">
        <f t="shared" ref="BE192:BE223" si="14">IF(N192="základní",J192,0)</f>
        <v>0</v>
      </c>
      <c r="BF192" s="199">
        <f t="shared" ref="BF192:BF223" si="15">IF(N192="snížená",J192,0)</f>
        <v>0</v>
      </c>
      <c r="BG192" s="199">
        <f t="shared" ref="BG192:BG223" si="16">IF(N192="zákl. přenesená",J192,0)</f>
        <v>0</v>
      </c>
      <c r="BH192" s="199">
        <f t="shared" ref="BH192:BH223" si="17">IF(N192="sníž. přenesená",J192,0)</f>
        <v>0</v>
      </c>
      <c r="BI192" s="199">
        <f t="shared" ref="BI192:BI223" si="18">IF(N192="nulová",J192,0)</f>
        <v>0</v>
      </c>
      <c r="BJ192" s="18" t="s">
        <v>83</v>
      </c>
      <c r="BK192" s="199">
        <f t="shared" ref="BK192:BK223" si="19">ROUND(I192*H192,2)</f>
        <v>0</v>
      </c>
      <c r="BL192" s="18" t="s">
        <v>658</v>
      </c>
      <c r="BM192" s="198" t="s">
        <v>1679</v>
      </c>
    </row>
    <row r="193" spans="1:65" s="2" customFormat="1" ht="16.5" customHeight="1">
      <c r="A193" s="35"/>
      <c r="B193" s="36"/>
      <c r="C193" s="186" t="s">
        <v>588</v>
      </c>
      <c r="D193" s="186" t="s">
        <v>150</v>
      </c>
      <c r="E193" s="187" t="s">
        <v>1680</v>
      </c>
      <c r="F193" s="188" t="s">
        <v>1681</v>
      </c>
      <c r="G193" s="189" t="s">
        <v>183</v>
      </c>
      <c r="H193" s="190">
        <v>2</v>
      </c>
      <c r="I193" s="191"/>
      <c r="J193" s="192">
        <f t="shared" si="1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11"/>
        <v>0</v>
      </c>
      <c r="Q193" s="196">
        <v>0</v>
      </c>
      <c r="R193" s="196">
        <f t="shared" si="12"/>
        <v>0</v>
      </c>
      <c r="S193" s="196">
        <v>0</v>
      </c>
      <c r="T193" s="197">
        <f t="shared" si="1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658</v>
      </c>
      <c r="AT193" s="198" t="s">
        <v>150</v>
      </c>
      <c r="AU193" s="198" t="s">
        <v>85</v>
      </c>
      <c r="AY193" s="18" t="s">
        <v>149</v>
      </c>
      <c r="BE193" s="199">
        <f t="shared" si="14"/>
        <v>0</v>
      </c>
      <c r="BF193" s="199">
        <f t="shared" si="15"/>
        <v>0</v>
      </c>
      <c r="BG193" s="199">
        <f t="shared" si="16"/>
        <v>0</v>
      </c>
      <c r="BH193" s="199">
        <f t="shared" si="17"/>
        <v>0</v>
      </c>
      <c r="BI193" s="199">
        <f t="shared" si="18"/>
        <v>0</v>
      </c>
      <c r="BJ193" s="18" t="s">
        <v>83</v>
      </c>
      <c r="BK193" s="199">
        <f t="shared" si="19"/>
        <v>0</v>
      </c>
      <c r="BL193" s="18" t="s">
        <v>658</v>
      </c>
      <c r="BM193" s="198" t="s">
        <v>1682</v>
      </c>
    </row>
    <row r="194" spans="1:65" s="2" customFormat="1" ht="33" customHeight="1">
      <c r="A194" s="35"/>
      <c r="B194" s="36"/>
      <c r="C194" s="245" t="s">
        <v>592</v>
      </c>
      <c r="D194" s="245" t="s">
        <v>305</v>
      </c>
      <c r="E194" s="246" t="s">
        <v>1683</v>
      </c>
      <c r="F194" s="247" t="s">
        <v>1684</v>
      </c>
      <c r="G194" s="248" t="s">
        <v>183</v>
      </c>
      <c r="H194" s="249">
        <v>2</v>
      </c>
      <c r="I194" s="250"/>
      <c r="J194" s="251">
        <f t="shared" si="10"/>
        <v>0</v>
      </c>
      <c r="K194" s="252"/>
      <c r="L194" s="253"/>
      <c r="M194" s="254" t="s">
        <v>1</v>
      </c>
      <c r="N194" s="255" t="s">
        <v>41</v>
      </c>
      <c r="O194" s="72"/>
      <c r="P194" s="196">
        <f t="shared" si="11"/>
        <v>0</v>
      </c>
      <c r="Q194" s="196">
        <v>0</v>
      </c>
      <c r="R194" s="196">
        <f t="shared" si="12"/>
        <v>0</v>
      </c>
      <c r="S194" s="196">
        <v>0</v>
      </c>
      <c r="T194" s="197">
        <f t="shared" si="1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1591</v>
      </c>
      <c r="AT194" s="198" t="s">
        <v>305</v>
      </c>
      <c r="AU194" s="198" t="s">
        <v>85</v>
      </c>
      <c r="AY194" s="18" t="s">
        <v>149</v>
      </c>
      <c r="BE194" s="199">
        <f t="shared" si="14"/>
        <v>0</v>
      </c>
      <c r="BF194" s="199">
        <f t="shared" si="15"/>
        <v>0</v>
      </c>
      <c r="BG194" s="199">
        <f t="shared" si="16"/>
        <v>0</v>
      </c>
      <c r="BH194" s="199">
        <f t="shared" si="17"/>
        <v>0</v>
      </c>
      <c r="BI194" s="199">
        <f t="shared" si="18"/>
        <v>0</v>
      </c>
      <c r="BJ194" s="18" t="s">
        <v>83</v>
      </c>
      <c r="BK194" s="199">
        <f t="shared" si="19"/>
        <v>0</v>
      </c>
      <c r="BL194" s="18" t="s">
        <v>658</v>
      </c>
      <c r="BM194" s="198" t="s">
        <v>1685</v>
      </c>
    </row>
    <row r="195" spans="1:65" s="2" customFormat="1" ht="16.5" customHeight="1">
      <c r="A195" s="35"/>
      <c r="B195" s="36"/>
      <c r="C195" s="186" t="s">
        <v>596</v>
      </c>
      <c r="D195" s="186" t="s">
        <v>150</v>
      </c>
      <c r="E195" s="187" t="s">
        <v>1686</v>
      </c>
      <c r="F195" s="188" t="s">
        <v>1687</v>
      </c>
      <c r="G195" s="189" t="s">
        <v>183</v>
      </c>
      <c r="H195" s="190">
        <v>12</v>
      </c>
      <c r="I195" s="191"/>
      <c r="J195" s="192">
        <f t="shared" si="1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1"/>
        <v>0</v>
      </c>
      <c r="Q195" s="196">
        <v>0</v>
      </c>
      <c r="R195" s="196">
        <f t="shared" si="12"/>
        <v>0</v>
      </c>
      <c r="S195" s="196">
        <v>0</v>
      </c>
      <c r="T195" s="197">
        <f t="shared" si="1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658</v>
      </c>
      <c r="AT195" s="198" t="s">
        <v>150</v>
      </c>
      <c r="AU195" s="198" t="s">
        <v>85</v>
      </c>
      <c r="AY195" s="18" t="s">
        <v>149</v>
      </c>
      <c r="BE195" s="199">
        <f t="shared" si="14"/>
        <v>0</v>
      </c>
      <c r="BF195" s="199">
        <f t="shared" si="15"/>
        <v>0</v>
      </c>
      <c r="BG195" s="199">
        <f t="shared" si="16"/>
        <v>0</v>
      </c>
      <c r="BH195" s="199">
        <f t="shared" si="17"/>
        <v>0</v>
      </c>
      <c r="BI195" s="199">
        <f t="shared" si="18"/>
        <v>0</v>
      </c>
      <c r="BJ195" s="18" t="s">
        <v>83</v>
      </c>
      <c r="BK195" s="199">
        <f t="shared" si="19"/>
        <v>0</v>
      </c>
      <c r="BL195" s="18" t="s">
        <v>658</v>
      </c>
      <c r="BM195" s="198" t="s">
        <v>1688</v>
      </c>
    </row>
    <row r="196" spans="1:65" s="2" customFormat="1" ht="16.5" customHeight="1">
      <c r="A196" s="35"/>
      <c r="B196" s="36"/>
      <c r="C196" s="245" t="s">
        <v>600</v>
      </c>
      <c r="D196" s="245" t="s">
        <v>305</v>
      </c>
      <c r="E196" s="246" t="s">
        <v>1689</v>
      </c>
      <c r="F196" s="247" t="s">
        <v>1690</v>
      </c>
      <c r="G196" s="248" t="s">
        <v>183</v>
      </c>
      <c r="H196" s="249">
        <v>2</v>
      </c>
      <c r="I196" s="250"/>
      <c r="J196" s="251">
        <f t="shared" si="10"/>
        <v>0</v>
      </c>
      <c r="K196" s="252"/>
      <c r="L196" s="253"/>
      <c r="M196" s="254" t="s">
        <v>1</v>
      </c>
      <c r="N196" s="255" t="s">
        <v>41</v>
      </c>
      <c r="O196" s="72"/>
      <c r="P196" s="196">
        <f t="shared" si="11"/>
        <v>0</v>
      </c>
      <c r="Q196" s="196">
        <v>0</v>
      </c>
      <c r="R196" s="196">
        <f t="shared" si="12"/>
        <v>0</v>
      </c>
      <c r="S196" s="196">
        <v>0</v>
      </c>
      <c r="T196" s="197">
        <f t="shared" si="13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1591</v>
      </c>
      <c r="AT196" s="198" t="s">
        <v>305</v>
      </c>
      <c r="AU196" s="198" t="s">
        <v>85</v>
      </c>
      <c r="AY196" s="18" t="s">
        <v>149</v>
      </c>
      <c r="BE196" s="199">
        <f t="shared" si="14"/>
        <v>0</v>
      </c>
      <c r="BF196" s="199">
        <f t="shared" si="15"/>
        <v>0</v>
      </c>
      <c r="BG196" s="199">
        <f t="shared" si="16"/>
        <v>0</v>
      </c>
      <c r="BH196" s="199">
        <f t="shared" si="17"/>
        <v>0</v>
      </c>
      <c r="BI196" s="199">
        <f t="shared" si="18"/>
        <v>0</v>
      </c>
      <c r="BJ196" s="18" t="s">
        <v>83</v>
      </c>
      <c r="BK196" s="199">
        <f t="shared" si="19"/>
        <v>0</v>
      </c>
      <c r="BL196" s="18" t="s">
        <v>658</v>
      </c>
      <c r="BM196" s="198" t="s">
        <v>1691</v>
      </c>
    </row>
    <row r="197" spans="1:65" s="2" customFormat="1" ht="16.5" customHeight="1">
      <c r="A197" s="35"/>
      <c r="B197" s="36"/>
      <c r="C197" s="245" t="s">
        <v>606</v>
      </c>
      <c r="D197" s="245" t="s">
        <v>305</v>
      </c>
      <c r="E197" s="246" t="s">
        <v>1692</v>
      </c>
      <c r="F197" s="247" t="s">
        <v>1693</v>
      </c>
      <c r="G197" s="248" t="s">
        <v>183</v>
      </c>
      <c r="H197" s="249">
        <v>12</v>
      </c>
      <c r="I197" s="250"/>
      <c r="J197" s="251">
        <f t="shared" si="10"/>
        <v>0</v>
      </c>
      <c r="K197" s="252"/>
      <c r="L197" s="253"/>
      <c r="M197" s="254" t="s">
        <v>1</v>
      </c>
      <c r="N197" s="255" t="s">
        <v>41</v>
      </c>
      <c r="O197" s="72"/>
      <c r="P197" s="196">
        <f t="shared" si="11"/>
        <v>0</v>
      </c>
      <c r="Q197" s="196">
        <v>0</v>
      </c>
      <c r="R197" s="196">
        <f t="shared" si="12"/>
        <v>0</v>
      </c>
      <c r="S197" s="196">
        <v>0</v>
      </c>
      <c r="T197" s="197">
        <f t="shared" si="13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1591</v>
      </c>
      <c r="AT197" s="198" t="s">
        <v>305</v>
      </c>
      <c r="AU197" s="198" t="s">
        <v>85</v>
      </c>
      <c r="AY197" s="18" t="s">
        <v>149</v>
      </c>
      <c r="BE197" s="199">
        <f t="shared" si="14"/>
        <v>0</v>
      </c>
      <c r="BF197" s="199">
        <f t="shared" si="15"/>
        <v>0</v>
      </c>
      <c r="BG197" s="199">
        <f t="shared" si="16"/>
        <v>0</v>
      </c>
      <c r="BH197" s="199">
        <f t="shared" si="17"/>
        <v>0</v>
      </c>
      <c r="BI197" s="199">
        <f t="shared" si="18"/>
        <v>0</v>
      </c>
      <c r="BJ197" s="18" t="s">
        <v>83</v>
      </c>
      <c r="BK197" s="199">
        <f t="shared" si="19"/>
        <v>0</v>
      </c>
      <c r="BL197" s="18" t="s">
        <v>658</v>
      </c>
      <c r="BM197" s="198" t="s">
        <v>1694</v>
      </c>
    </row>
    <row r="198" spans="1:65" s="2" customFormat="1" ht="21.75" customHeight="1">
      <c r="A198" s="35"/>
      <c r="B198" s="36"/>
      <c r="C198" s="186" t="s">
        <v>610</v>
      </c>
      <c r="D198" s="186" t="s">
        <v>150</v>
      </c>
      <c r="E198" s="187" t="s">
        <v>1695</v>
      </c>
      <c r="F198" s="188" t="s">
        <v>1696</v>
      </c>
      <c r="G198" s="189" t="s">
        <v>183</v>
      </c>
      <c r="H198" s="190">
        <v>6</v>
      </c>
      <c r="I198" s="191"/>
      <c r="J198" s="192">
        <f t="shared" si="10"/>
        <v>0</v>
      </c>
      <c r="K198" s="193"/>
      <c r="L198" s="40"/>
      <c r="M198" s="194" t="s">
        <v>1</v>
      </c>
      <c r="N198" s="195" t="s">
        <v>41</v>
      </c>
      <c r="O198" s="72"/>
      <c r="P198" s="196">
        <f t="shared" si="11"/>
        <v>0</v>
      </c>
      <c r="Q198" s="196">
        <v>0</v>
      </c>
      <c r="R198" s="196">
        <f t="shared" si="12"/>
        <v>0</v>
      </c>
      <c r="S198" s="196">
        <v>0</v>
      </c>
      <c r="T198" s="197">
        <f t="shared" si="13"/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658</v>
      </c>
      <c r="AT198" s="198" t="s">
        <v>150</v>
      </c>
      <c r="AU198" s="198" t="s">
        <v>85</v>
      </c>
      <c r="AY198" s="18" t="s">
        <v>149</v>
      </c>
      <c r="BE198" s="199">
        <f t="shared" si="14"/>
        <v>0</v>
      </c>
      <c r="BF198" s="199">
        <f t="shared" si="15"/>
        <v>0</v>
      </c>
      <c r="BG198" s="199">
        <f t="shared" si="16"/>
        <v>0</v>
      </c>
      <c r="BH198" s="199">
        <f t="shared" si="17"/>
        <v>0</v>
      </c>
      <c r="BI198" s="199">
        <f t="shared" si="18"/>
        <v>0</v>
      </c>
      <c r="BJ198" s="18" t="s">
        <v>83</v>
      </c>
      <c r="BK198" s="199">
        <f t="shared" si="19"/>
        <v>0</v>
      </c>
      <c r="BL198" s="18" t="s">
        <v>658</v>
      </c>
      <c r="BM198" s="198" t="s">
        <v>1697</v>
      </c>
    </row>
    <row r="199" spans="1:65" s="2" customFormat="1" ht="24.2" customHeight="1">
      <c r="A199" s="35"/>
      <c r="B199" s="36"/>
      <c r="C199" s="245" t="s">
        <v>614</v>
      </c>
      <c r="D199" s="245" t="s">
        <v>305</v>
      </c>
      <c r="E199" s="246" t="s">
        <v>1698</v>
      </c>
      <c r="F199" s="247" t="s">
        <v>1699</v>
      </c>
      <c r="G199" s="248" t="s">
        <v>183</v>
      </c>
      <c r="H199" s="249">
        <v>2</v>
      </c>
      <c r="I199" s="250"/>
      <c r="J199" s="251">
        <f t="shared" si="10"/>
        <v>0</v>
      </c>
      <c r="K199" s="252"/>
      <c r="L199" s="253"/>
      <c r="M199" s="254" t="s">
        <v>1</v>
      </c>
      <c r="N199" s="255" t="s">
        <v>41</v>
      </c>
      <c r="O199" s="72"/>
      <c r="P199" s="196">
        <f t="shared" si="11"/>
        <v>0</v>
      </c>
      <c r="Q199" s="196">
        <v>0</v>
      </c>
      <c r="R199" s="196">
        <f t="shared" si="12"/>
        <v>0</v>
      </c>
      <c r="S199" s="196">
        <v>0</v>
      </c>
      <c r="T199" s="197">
        <f t="shared" si="13"/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1591</v>
      </c>
      <c r="AT199" s="198" t="s">
        <v>305</v>
      </c>
      <c r="AU199" s="198" t="s">
        <v>85</v>
      </c>
      <c r="AY199" s="18" t="s">
        <v>149</v>
      </c>
      <c r="BE199" s="199">
        <f t="shared" si="14"/>
        <v>0</v>
      </c>
      <c r="BF199" s="199">
        <f t="shared" si="15"/>
        <v>0</v>
      </c>
      <c r="BG199" s="199">
        <f t="shared" si="16"/>
        <v>0</v>
      </c>
      <c r="BH199" s="199">
        <f t="shared" si="17"/>
        <v>0</v>
      </c>
      <c r="BI199" s="199">
        <f t="shared" si="18"/>
        <v>0</v>
      </c>
      <c r="BJ199" s="18" t="s">
        <v>83</v>
      </c>
      <c r="BK199" s="199">
        <f t="shared" si="19"/>
        <v>0</v>
      </c>
      <c r="BL199" s="18" t="s">
        <v>658</v>
      </c>
      <c r="BM199" s="198" t="s">
        <v>1700</v>
      </c>
    </row>
    <row r="200" spans="1:65" s="2" customFormat="1" ht="24.2" customHeight="1">
      <c r="A200" s="35"/>
      <c r="B200" s="36"/>
      <c r="C200" s="245" t="s">
        <v>618</v>
      </c>
      <c r="D200" s="245" t="s">
        <v>305</v>
      </c>
      <c r="E200" s="246" t="s">
        <v>1701</v>
      </c>
      <c r="F200" s="247" t="s">
        <v>1702</v>
      </c>
      <c r="G200" s="248" t="s">
        <v>183</v>
      </c>
      <c r="H200" s="249">
        <v>4</v>
      </c>
      <c r="I200" s="250"/>
      <c r="J200" s="251">
        <f t="shared" si="10"/>
        <v>0</v>
      </c>
      <c r="K200" s="252"/>
      <c r="L200" s="253"/>
      <c r="M200" s="254" t="s">
        <v>1</v>
      </c>
      <c r="N200" s="255" t="s">
        <v>41</v>
      </c>
      <c r="O200" s="72"/>
      <c r="P200" s="196">
        <f t="shared" si="11"/>
        <v>0</v>
      </c>
      <c r="Q200" s="196">
        <v>0</v>
      </c>
      <c r="R200" s="196">
        <f t="shared" si="12"/>
        <v>0</v>
      </c>
      <c r="S200" s="196">
        <v>0</v>
      </c>
      <c r="T200" s="197">
        <f t="shared" si="1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1591</v>
      </c>
      <c r="AT200" s="198" t="s">
        <v>305</v>
      </c>
      <c r="AU200" s="198" t="s">
        <v>85</v>
      </c>
      <c r="AY200" s="18" t="s">
        <v>149</v>
      </c>
      <c r="BE200" s="199">
        <f t="shared" si="14"/>
        <v>0</v>
      </c>
      <c r="BF200" s="199">
        <f t="shared" si="15"/>
        <v>0</v>
      </c>
      <c r="BG200" s="199">
        <f t="shared" si="16"/>
        <v>0</v>
      </c>
      <c r="BH200" s="199">
        <f t="shared" si="17"/>
        <v>0</v>
      </c>
      <c r="BI200" s="199">
        <f t="shared" si="18"/>
        <v>0</v>
      </c>
      <c r="BJ200" s="18" t="s">
        <v>83</v>
      </c>
      <c r="BK200" s="199">
        <f t="shared" si="19"/>
        <v>0</v>
      </c>
      <c r="BL200" s="18" t="s">
        <v>658</v>
      </c>
      <c r="BM200" s="198" t="s">
        <v>1703</v>
      </c>
    </row>
    <row r="201" spans="1:65" s="2" customFormat="1" ht="16.5" customHeight="1">
      <c r="A201" s="35"/>
      <c r="B201" s="36"/>
      <c r="C201" s="186" t="s">
        <v>622</v>
      </c>
      <c r="D201" s="186" t="s">
        <v>150</v>
      </c>
      <c r="E201" s="187" t="s">
        <v>1704</v>
      </c>
      <c r="F201" s="188" t="s">
        <v>1705</v>
      </c>
      <c r="G201" s="189" t="s">
        <v>183</v>
      </c>
      <c r="H201" s="190">
        <v>5</v>
      </c>
      <c r="I201" s="191"/>
      <c r="J201" s="192">
        <f t="shared" si="1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11"/>
        <v>0</v>
      </c>
      <c r="Q201" s="196">
        <v>0</v>
      </c>
      <c r="R201" s="196">
        <f t="shared" si="12"/>
        <v>0</v>
      </c>
      <c r="S201" s="196">
        <v>0</v>
      </c>
      <c r="T201" s="197">
        <f t="shared" si="1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658</v>
      </c>
      <c r="AT201" s="198" t="s">
        <v>150</v>
      </c>
      <c r="AU201" s="198" t="s">
        <v>85</v>
      </c>
      <c r="AY201" s="18" t="s">
        <v>149</v>
      </c>
      <c r="BE201" s="199">
        <f t="shared" si="14"/>
        <v>0</v>
      </c>
      <c r="BF201" s="199">
        <f t="shared" si="15"/>
        <v>0</v>
      </c>
      <c r="BG201" s="199">
        <f t="shared" si="16"/>
        <v>0</v>
      </c>
      <c r="BH201" s="199">
        <f t="shared" si="17"/>
        <v>0</v>
      </c>
      <c r="BI201" s="199">
        <f t="shared" si="18"/>
        <v>0</v>
      </c>
      <c r="BJ201" s="18" t="s">
        <v>83</v>
      </c>
      <c r="BK201" s="199">
        <f t="shared" si="19"/>
        <v>0</v>
      </c>
      <c r="BL201" s="18" t="s">
        <v>658</v>
      </c>
      <c r="BM201" s="198" t="s">
        <v>1706</v>
      </c>
    </row>
    <row r="202" spans="1:65" s="2" customFormat="1" ht="24.2" customHeight="1">
      <c r="A202" s="35"/>
      <c r="B202" s="36"/>
      <c r="C202" s="245" t="s">
        <v>626</v>
      </c>
      <c r="D202" s="245" t="s">
        <v>305</v>
      </c>
      <c r="E202" s="246" t="s">
        <v>1707</v>
      </c>
      <c r="F202" s="247" t="s">
        <v>1708</v>
      </c>
      <c r="G202" s="248" t="s">
        <v>183</v>
      </c>
      <c r="H202" s="249">
        <v>3</v>
      </c>
      <c r="I202" s="250"/>
      <c r="J202" s="251">
        <f t="shared" si="10"/>
        <v>0</v>
      </c>
      <c r="K202" s="252"/>
      <c r="L202" s="253"/>
      <c r="M202" s="254" t="s">
        <v>1</v>
      </c>
      <c r="N202" s="255" t="s">
        <v>41</v>
      </c>
      <c r="O202" s="72"/>
      <c r="P202" s="196">
        <f t="shared" si="11"/>
        <v>0</v>
      </c>
      <c r="Q202" s="196">
        <v>0</v>
      </c>
      <c r="R202" s="196">
        <f t="shared" si="12"/>
        <v>0</v>
      </c>
      <c r="S202" s="196">
        <v>0</v>
      </c>
      <c r="T202" s="197">
        <f t="shared" si="1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1591</v>
      </c>
      <c r="AT202" s="198" t="s">
        <v>305</v>
      </c>
      <c r="AU202" s="198" t="s">
        <v>85</v>
      </c>
      <c r="AY202" s="18" t="s">
        <v>149</v>
      </c>
      <c r="BE202" s="199">
        <f t="shared" si="14"/>
        <v>0</v>
      </c>
      <c r="BF202" s="199">
        <f t="shared" si="15"/>
        <v>0</v>
      </c>
      <c r="BG202" s="199">
        <f t="shared" si="16"/>
        <v>0</v>
      </c>
      <c r="BH202" s="199">
        <f t="shared" si="17"/>
        <v>0</v>
      </c>
      <c r="BI202" s="199">
        <f t="shared" si="18"/>
        <v>0</v>
      </c>
      <c r="BJ202" s="18" t="s">
        <v>83</v>
      </c>
      <c r="BK202" s="199">
        <f t="shared" si="19"/>
        <v>0</v>
      </c>
      <c r="BL202" s="18" t="s">
        <v>658</v>
      </c>
      <c r="BM202" s="198" t="s">
        <v>1709</v>
      </c>
    </row>
    <row r="203" spans="1:65" s="2" customFormat="1" ht="24.2" customHeight="1">
      <c r="A203" s="35"/>
      <c r="B203" s="36"/>
      <c r="C203" s="245" t="s">
        <v>630</v>
      </c>
      <c r="D203" s="245" t="s">
        <v>305</v>
      </c>
      <c r="E203" s="246" t="s">
        <v>1710</v>
      </c>
      <c r="F203" s="247" t="s">
        <v>1711</v>
      </c>
      <c r="G203" s="248" t="s">
        <v>183</v>
      </c>
      <c r="H203" s="249">
        <v>2</v>
      </c>
      <c r="I203" s="250"/>
      <c r="J203" s="251">
        <f t="shared" si="10"/>
        <v>0</v>
      </c>
      <c r="K203" s="252"/>
      <c r="L203" s="253"/>
      <c r="M203" s="254" t="s">
        <v>1</v>
      </c>
      <c r="N203" s="255" t="s">
        <v>41</v>
      </c>
      <c r="O203" s="72"/>
      <c r="P203" s="196">
        <f t="shared" si="11"/>
        <v>0</v>
      </c>
      <c r="Q203" s="196">
        <v>0</v>
      </c>
      <c r="R203" s="196">
        <f t="shared" si="12"/>
        <v>0</v>
      </c>
      <c r="S203" s="196">
        <v>0</v>
      </c>
      <c r="T203" s="197">
        <f t="shared" si="1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1591</v>
      </c>
      <c r="AT203" s="198" t="s">
        <v>305</v>
      </c>
      <c r="AU203" s="198" t="s">
        <v>85</v>
      </c>
      <c r="AY203" s="18" t="s">
        <v>149</v>
      </c>
      <c r="BE203" s="199">
        <f t="shared" si="14"/>
        <v>0</v>
      </c>
      <c r="BF203" s="199">
        <f t="shared" si="15"/>
        <v>0</v>
      </c>
      <c r="BG203" s="199">
        <f t="shared" si="16"/>
        <v>0</v>
      </c>
      <c r="BH203" s="199">
        <f t="shared" si="17"/>
        <v>0</v>
      </c>
      <c r="BI203" s="199">
        <f t="shared" si="18"/>
        <v>0</v>
      </c>
      <c r="BJ203" s="18" t="s">
        <v>83</v>
      </c>
      <c r="BK203" s="199">
        <f t="shared" si="19"/>
        <v>0</v>
      </c>
      <c r="BL203" s="18" t="s">
        <v>658</v>
      </c>
      <c r="BM203" s="198" t="s">
        <v>1712</v>
      </c>
    </row>
    <row r="204" spans="1:65" s="2" customFormat="1" ht="16.5" customHeight="1">
      <c r="A204" s="35"/>
      <c r="B204" s="36"/>
      <c r="C204" s="186" t="s">
        <v>636</v>
      </c>
      <c r="D204" s="186" t="s">
        <v>150</v>
      </c>
      <c r="E204" s="187" t="s">
        <v>1713</v>
      </c>
      <c r="F204" s="188" t="s">
        <v>1714</v>
      </c>
      <c r="G204" s="189" t="s">
        <v>183</v>
      </c>
      <c r="H204" s="190">
        <v>2</v>
      </c>
      <c r="I204" s="191"/>
      <c r="J204" s="192">
        <f t="shared" si="1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11"/>
        <v>0</v>
      </c>
      <c r="Q204" s="196">
        <v>0</v>
      </c>
      <c r="R204" s="196">
        <f t="shared" si="12"/>
        <v>0</v>
      </c>
      <c r="S204" s="196">
        <v>0</v>
      </c>
      <c r="T204" s="197">
        <f t="shared" si="1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658</v>
      </c>
      <c r="AT204" s="198" t="s">
        <v>150</v>
      </c>
      <c r="AU204" s="198" t="s">
        <v>85</v>
      </c>
      <c r="AY204" s="18" t="s">
        <v>149</v>
      </c>
      <c r="BE204" s="199">
        <f t="shared" si="14"/>
        <v>0</v>
      </c>
      <c r="BF204" s="199">
        <f t="shared" si="15"/>
        <v>0</v>
      </c>
      <c r="BG204" s="199">
        <f t="shared" si="16"/>
        <v>0</v>
      </c>
      <c r="BH204" s="199">
        <f t="shared" si="17"/>
        <v>0</v>
      </c>
      <c r="BI204" s="199">
        <f t="shared" si="18"/>
        <v>0</v>
      </c>
      <c r="BJ204" s="18" t="s">
        <v>83</v>
      </c>
      <c r="BK204" s="199">
        <f t="shared" si="19"/>
        <v>0</v>
      </c>
      <c r="BL204" s="18" t="s">
        <v>658</v>
      </c>
      <c r="BM204" s="198" t="s">
        <v>1715</v>
      </c>
    </row>
    <row r="205" spans="1:65" s="2" customFormat="1" ht="24.2" customHeight="1">
      <c r="A205" s="35"/>
      <c r="B205" s="36"/>
      <c r="C205" s="245" t="s">
        <v>640</v>
      </c>
      <c r="D205" s="245" t="s">
        <v>305</v>
      </c>
      <c r="E205" s="246" t="s">
        <v>1716</v>
      </c>
      <c r="F205" s="247" t="s">
        <v>1717</v>
      </c>
      <c r="G205" s="248" t="s">
        <v>183</v>
      </c>
      <c r="H205" s="249">
        <v>2</v>
      </c>
      <c r="I205" s="250"/>
      <c r="J205" s="251">
        <f t="shared" si="10"/>
        <v>0</v>
      </c>
      <c r="K205" s="252"/>
      <c r="L205" s="253"/>
      <c r="M205" s="254" t="s">
        <v>1</v>
      </c>
      <c r="N205" s="255" t="s">
        <v>41</v>
      </c>
      <c r="O205" s="72"/>
      <c r="P205" s="196">
        <f t="shared" si="11"/>
        <v>0</v>
      </c>
      <c r="Q205" s="196">
        <v>0</v>
      </c>
      <c r="R205" s="196">
        <f t="shared" si="12"/>
        <v>0</v>
      </c>
      <c r="S205" s="196">
        <v>0</v>
      </c>
      <c r="T205" s="197">
        <f t="shared" si="1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1591</v>
      </c>
      <c r="AT205" s="198" t="s">
        <v>305</v>
      </c>
      <c r="AU205" s="198" t="s">
        <v>85</v>
      </c>
      <c r="AY205" s="18" t="s">
        <v>149</v>
      </c>
      <c r="BE205" s="199">
        <f t="shared" si="14"/>
        <v>0</v>
      </c>
      <c r="BF205" s="199">
        <f t="shared" si="15"/>
        <v>0</v>
      </c>
      <c r="BG205" s="199">
        <f t="shared" si="16"/>
        <v>0</v>
      </c>
      <c r="BH205" s="199">
        <f t="shared" si="17"/>
        <v>0</v>
      </c>
      <c r="BI205" s="199">
        <f t="shared" si="18"/>
        <v>0</v>
      </c>
      <c r="BJ205" s="18" t="s">
        <v>83</v>
      </c>
      <c r="BK205" s="199">
        <f t="shared" si="19"/>
        <v>0</v>
      </c>
      <c r="BL205" s="18" t="s">
        <v>658</v>
      </c>
      <c r="BM205" s="198" t="s">
        <v>1718</v>
      </c>
    </row>
    <row r="206" spans="1:65" s="2" customFormat="1" ht="16.5" customHeight="1">
      <c r="A206" s="35"/>
      <c r="B206" s="36"/>
      <c r="C206" s="186" t="s">
        <v>646</v>
      </c>
      <c r="D206" s="186" t="s">
        <v>150</v>
      </c>
      <c r="E206" s="187" t="s">
        <v>1719</v>
      </c>
      <c r="F206" s="188" t="s">
        <v>1720</v>
      </c>
      <c r="G206" s="189" t="s">
        <v>183</v>
      </c>
      <c r="H206" s="190">
        <v>3</v>
      </c>
      <c r="I206" s="191"/>
      <c r="J206" s="192">
        <f t="shared" si="1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11"/>
        <v>0</v>
      </c>
      <c r="Q206" s="196">
        <v>0</v>
      </c>
      <c r="R206" s="196">
        <f t="shared" si="12"/>
        <v>0</v>
      </c>
      <c r="S206" s="196">
        <v>0</v>
      </c>
      <c r="T206" s="197">
        <f t="shared" si="1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658</v>
      </c>
      <c r="AT206" s="198" t="s">
        <v>150</v>
      </c>
      <c r="AU206" s="198" t="s">
        <v>85</v>
      </c>
      <c r="AY206" s="18" t="s">
        <v>149</v>
      </c>
      <c r="BE206" s="199">
        <f t="shared" si="14"/>
        <v>0</v>
      </c>
      <c r="BF206" s="199">
        <f t="shared" si="15"/>
        <v>0</v>
      </c>
      <c r="BG206" s="199">
        <f t="shared" si="16"/>
        <v>0</v>
      </c>
      <c r="BH206" s="199">
        <f t="shared" si="17"/>
        <v>0</v>
      </c>
      <c r="BI206" s="199">
        <f t="shared" si="18"/>
        <v>0</v>
      </c>
      <c r="BJ206" s="18" t="s">
        <v>83</v>
      </c>
      <c r="BK206" s="199">
        <f t="shared" si="19"/>
        <v>0</v>
      </c>
      <c r="BL206" s="18" t="s">
        <v>658</v>
      </c>
      <c r="BM206" s="198" t="s">
        <v>1721</v>
      </c>
    </row>
    <row r="207" spans="1:65" s="2" customFormat="1" ht="21.75" customHeight="1">
      <c r="A207" s="35"/>
      <c r="B207" s="36"/>
      <c r="C207" s="245" t="s">
        <v>650</v>
      </c>
      <c r="D207" s="245" t="s">
        <v>305</v>
      </c>
      <c r="E207" s="246" t="s">
        <v>1722</v>
      </c>
      <c r="F207" s="247" t="s">
        <v>1723</v>
      </c>
      <c r="G207" s="248" t="s">
        <v>183</v>
      </c>
      <c r="H207" s="249">
        <v>3</v>
      </c>
      <c r="I207" s="250"/>
      <c r="J207" s="251">
        <f t="shared" si="10"/>
        <v>0</v>
      </c>
      <c r="K207" s="252"/>
      <c r="L207" s="253"/>
      <c r="M207" s="254" t="s">
        <v>1</v>
      </c>
      <c r="N207" s="255" t="s">
        <v>41</v>
      </c>
      <c r="O207" s="72"/>
      <c r="P207" s="196">
        <f t="shared" si="11"/>
        <v>0</v>
      </c>
      <c r="Q207" s="196">
        <v>0</v>
      </c>
      <c r="R207" s="196">
        <f t="shared" si="12"/>
        <v>0</v>
      </c>
      <c r="S207" s="196">
        <v>0</v>
      </c>
      <c r="T207" s="197">
        <f t="shared" si="1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1591</v>
      </c>
      <c r="AT207" s="198" t="s">
        <v>305</v>
      </c>
      <c r="AU207" s="198" t="s">
        <v>85</v>
      </c>
      <c r="AY207" s="18" t="s">
        <v>149</v>
      </c>
      <c r="BE207" s="199">
        <f t="shared" si="14"/>
        <v>0</v>
      </c>
      <c r="BF207" s="199">
        <f t="shared" si="15"/>
        <v>0</v>
      </c>
      <c r="BG207" s="199">
        <f t="shared" si="16"/>
        <v>0</v>
      </c>
      <c r="BH207" s="199">
        <f t="shared" si="17"/>
        <v>0</v>
      </c>
      <c r="BI207" s="199">
        <f t="shared" si="18"/>
        <v>0</v>
      </c>
      <c r="BJ207" s="18" t="s">
        <v>83</v>
      </c>
      <c r="BK207" s="199">
        <f t="shared" si="19"/>
        <v>0</v>
      </c>
      <c r="BL207" s="18" t="s">
        <v>658</v>
      </c>
      <c r="BM207" s="198" t="s">
        <v>1724</v>
      </c>
    </row>
    <row r="208" spans="1:65" s="2" customFormat="1" ht="16.5" customHeight="1">
      <c r="A208" s="35"/>
      <c r="B208" s="36"/>
      <c r="C208" s="186" t="s">
        <v>654</v>
      </c>
      <c r="D208" s="186" t="s">
        <v>150</v>
      </c>
      <c r="E208" s="187" t="s">
        <v>1725</v>
      </c>
      <c r="F208" s="188" t="s">
        <v>1726</v>
      </c>
      <c r="G208" s="189" t="s">
        <v>183</v>
      </c>
      <c r="H208" s="190">
        <v>12</v>
      </c>
      <c r="I208" s="191"/>
      <c r="J208" s="192">
        <f t="shared" si="1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11"/>
        <v>0</v>
      </c>
      <c r="Q208" s="196">
        <v>0</v>
      </c>
      <c r="R208" s="196">
        <f t="shared" si="12"/>
        <v>0</v>
      </c>
      <c r="S208" s="196">
        <v>0</v>
      </c>
      <c r="T208" s="197">
        <f t="shared" si="1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658</v>
      </c>
      <c r="AT208" s="198" t="s">
        <v>150</v>
      </c>
      <c r="AU208" s="198" t="s">
        <v>85</v>
      </c>
      <c r="AY208" s="18" t="s">
        <v>149</v>
      </c>
      <c r="BE208" s="199">
        <f t="shared" si="14"/>
        <v>0</v>
      </c>
      <c r="BF208" s="199">
        <f t="shared" si="15"/>
        <v>0</v>
      </c>
      <c r="BG208" s="199">
        <f t="shared" si="16"/>
        <v>0</v>
      </c>
      <c r="BH208" s="199">
        <f t="shared" si="17"/>
        <v>0</v>
      </c>
      <c r="BI208" s="199">
        <f t="shared" si="18"/>
        <v>0</v>
      </c>
      <c r="BJ208" s="18" t="s">
        <v>83</v>
      </c>
      <c r="BK208" s="199">
        <f t="shared" si="19"/>
        <v>0</v>
      </c>
      <c r="BL208" s="18" t="s">
        <v>658</v>
      </c>
      <c r="BM208" s="198" t="s">
        <v>1727</v>
      </c>
    </row>
    <row r="209" spans="1:65" s="2" customFormat="1" ht="16.5" customHeight="1">
      <c r="A209" s="35"/>
      <c r="B209" s="36"/>
      <c r="C209" s="245" t="s">
        <v>658</v>
      </c>
      <c r="D209" s="245" t="s">
        <v>305</v>
      </c>
      <c r="E209" s="246" t="s">
        <v>1728</v>
      </c>
      <c r="F209" s="247" t="s">
        <v>1729</v>
      </c>
      <c r="G209" s="248" t="s">
        <v>183</v>
      </c>
      <c r="H209" s="249">
        <v>12</v>
      </c>
      <c r="I209" s="250"/>
      <c r="J209" s="251">
        <f t="shared" si="10"/>
        <v>0</v>
      </c>
      <c r="K209" s="252"/>
      <c r="L209" s="253"/>
      <c r="M209" s="254" t="s">
        <v>1</v>
      </c>
      <c r="N209" s="255" t="s">
        <v>41</v>
      </c>
      <c r="O209" s="72"/>
      <c r="P209" s="196">
        <f t="shared" si="11"/>
        <v>0</v>
      </c>
      <c r="Q209" s="196">
        <v>0</v>
      </c>
      <c r="R209" s="196">
        <f t="shared" si="12"/>
        <v>0</v>
      </c>
      <c r="S209" s="196">
        <v>0</v>
      </c>
      <c r="T209" s="197">
        <f t="shared" si="13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8" t="s">
        <v>1591</v>
      </c>
      <c r="AT209" s="198" t="s">
        <v>305</v>
      </c>
      <c r="AU209" s="198" t="s">
        <v>85</v>
      </c>
      <c r="AY209" s="18" t="s">
        <v>149</v>
      </c>
      <c r="BE209" s="199">
        <f t="shared" si="14"/>
        <v>0</v>
      </c>
      <c r="BF209" s="199">
        <f t="shared" si="15"/>
        <v>0</v>
      </c>
      <c r="BG209" s="199">
        <f t="shared" si="16"/>
        <v>0</v>
      </c>
      <c r="BH209" s="199">
        <f t="shared" si="17"/>
        <v>0</v>
      </c>
      <c r="BI209" s="199">
        <f t="shared" si="18"/>
        <v>0</v>
      </c>
      <c r="BJ209" s="18" t="s">
        <v>83</v>
      </c>
      <c r="BK209" s="199">
        <f t="shared" si="19"/>
        <v>0</v>
      </c>
      <c r="BL209" s="18" t="s">
        <v>658</v>
      </c>
      <c r="BM209" s="198" t="s">
        <v>1730</v>
      </c>
    </row>
    <row r="210" spans="1:65" s="2" customFormat="1" ht="16.5" customHeight="1">
      <c r="A210" s="35"/>
      <c r="B210" s="36"/>
      <c r="C210" s="186" t="s">
        <v>662</v>
      </c>
      <c r="D210" s="186" t="s">
        <v>150</v>
      </c>
      <c r="E210" s="187" t="s">
        <v>1731</v>
      </c>
      <c r="F210" s="188" t="s">
        <v>1732</v>
      </c>
      <c r="G210" s="189" t="s">
        <v>183</v>
      </c>
      <c r="H210" s="190">
        <v>12</v>
      </c>
      <c r="I210" s="191"/>
      <c r="J210" s="192">
        <f t="shared" si="10"/>
        <v>0</v>
      </c>
      <c r="K210" s="193"/>
      <c r="L210" s="40"/>
      <c r="M210" s="194" t="s">
        <v>1</v>
      </c>
      <c r="N210" s="195" t="s">
        <v>41</v>
      </c>
      <c r="O210" s="72"/>
      <c r="P210" s="196">
        <f t="shared" si="11"/>
        <v>0</v>
      </c>
      <c r="Q210" s="196">
        <v>0</v>
      </c>
      <c r="R210" s="196">
        <f t="shared" si="12"/>
        <v>0</v>
      </c>
      <c r="S210" s="196">
        <v>0</v>
      </c>
      <c r="T210" s="197">
        <f t="shared" si="13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658</v>
      </c>
      <c r="AT210" s="198" t="s">
        <v>150</v>
      </c>
      <c r="AU210" s="198" t="s">
        <v>85</v>
      </c>
      <c r="AY210" s="18" t="s">
        <v>149</v>
      </c>
      <c r="BE210" s="199">
        <f t="shared" si="14"/>
        <v>0</v>
      </c>
      <c r="BF210" s="199">
        <f t="shared" si="15"/>
        <v>0</v>
      </c>
      <c r="BG210" s="199">
        <f t="shared" si="16"/>
        <v>0</v>
      </c>
      <c r="BH210" s="199">
        <f t="shared" si="17"/>
        <v>0</v>
      </c>
      <c r="BI210" s="199">
        <f t="shared" si="18"/>
        <v>0</v>
      </c>
      <c r="BJ210" s="18" t="s">
        <v>83</v>
      </c>
      <c r="BK210" s="199">
        <f t="shared" si="19"/>
        <v>0</v>
      </c>
      <c r="BL210" s="18" t="s">
        <v>658</v>
      </c>
      <c r="BM210" s="198" t="s">
        <v>1733</v>
      </c>
    </row>
    <row r="211" spans="1:65" s="2" customFormat="1" ht="16.5" customHeight="1">
      <c r="A211" s="35"/>
      <c r="B211" s="36"/>
      <c r="C211" s="245" t="s">
        <v>666</v>
      </c>
      <c r="D211" s="245" t="s">
        <v>305</v>
      </c>
      <c r="E211" s="246" t="s">
        <v>1653</v>
      </c>
      <c r="F211" s="247" t="s">
        <v>1734</v>
      </c>
      <c r="G211" s="248" t="s">
        <v>183</v>
      </c>
      <c r="H211" s="249">
        <v>12</v>
      </c>
      <c r="I211" s="250"/>
      <c r="J211" s="251">
        <f t="shared" si="10"/>
        <v>0</v>
      </c>
      <c r="K211" s="252"/>
      <c r="L211" s="253"/>
      <c r="M211" s="254" t="s">
        <v>1</v>
      </c>
      <c r="N211" s="255" t="s">
        <v>41</v>
      </c>
      <c r="O211" s="72"/>
      <c r="P211" s="196">
        <f t="shared" si="11"/>
        <v>0</v>
      </c>
      <c r="Q211" s="196">
        <v>0</v>
      </c>
      <c r="R211" s="196">
        <f t="shared" si="12"/>
        <v>0</v>
      </c>
      <c r="S211" s="196">
        <v>0</v>
      </c>
      <c r="T211" s="197">
        <f t="shared" si="13"/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1591</v>
      </c>
      <c r="AT211" s="198" t="s">
        <v>305</v>
      </c>
      <c r="AU211" s="198" t="s">
        <v>85</v>
      </c>
      <c r="AY211" s="18" t="s">
        <v>149</v>
      </c>
      <c r="BE211" s="199">
        <f t="shared" si="14"/>
        <v>0</v>
      </c>
      <c r="BF211" s="199">
        <f t="shared" si="15"/>
        <v>0</v>
      </c>
      <c r="BG211" s="199">
        <f t="shared" si="16"/>
        <v>0</v>
      </c>
      <c r="BH211" s="199">
        <f t="shared" si="17"/>
        <v>0</v>
      </c>
      <c r="BI211" s="199">
        <f t="shared" si="18"/>
        <v>0</v>
      </c>
      <c r="BJ211" s="18" t="s">
        <v>83</v>
      </c>
      <c r="BK211" s="199">
        <f t="shared" si="19"/>
        <v>0</v>
      </c>
      <c r="BL211" s="18" t="s">
        <v>658</v>
      </c>
      <c r="BM211" s="198" t="s">
        <v>1735</v>
      </c>
    </row>
    <row r="212" spans="1:65" s="2" customFormat="1" ht="33" customHeight="1">
      <c r="A212" s="35"/>
      <c r="B212" s="36"/>
      <c r="C212" s="186" t="s">
        <v>670</v>
      </c>
      <c r="D212" s="186" t="s">
        <v>150</v>
      </c>
      <c r="E212" s="187" t="s">
        <v>1736</v>
      </c>
      <c r="F212" s="188" t="s">
        <v>1737</v>
      </c>
      <c r="G212" s="189" t="s">
        <v>357</v>
      </c>
      <c r="H212" s="190">
        <v>240</v>
      </c>
      <c r="I212" s="191"/>
      <c r="J212" s="192">
        <f t="shared" si="10"/>
        <v>0</v>
      </c>
      <c r="K212" s="193"/>
      <c r="L212" s="40"/>
      <c r="M212" s="194" t="s">
        <v>1</v>
      </c>
      <c r="N212" s="195" t="s">
        <v>41</v>
      </c>
      <c r="O212" s="72"/>
      <c r="P212" s="196">
        <f t="shared" si="11"/>
        <v>0</v>
      </c>
      <c r="Q212" s="196">
        <v>0</v>
      </c>
      <c r="R212" s="196">
        <f t="shared" si="12"/>
        <v>0</v>
      </c>
      <c r="S212" s="196">
        <v>0</v>
      </c>
      <c r="T212" s="197">
        <f t="shared" si="13"/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658</v>
      </c>
      <c r="AT212" s="198" t="s">
        <v>150</v>
      </c>
      <c r="AU212" s="198" t="s">
        <v>85</v>
      </c>
      <c r="AY212" s="18" t="s">
        <v>149</v>
      </c>
      <c r="BE212" s="199">
        <f t="shared" si="14"/>
        <v>0</v>
      </c>
      <c r="BF212" s="199">
        <f t="shared" si="15"/>
        <v>0</v>
      </c>
      <c r="BG212" s="199">
        <f t="shared" si="16"/>
        <v>0</v>
      </c>
      <c r="BH212" s="199">
        <f t="shared" si="17"/>
        <v>0</v>
      </c>
      <c r="BI212" s="199">
        <f t="shared" si="18"/>
        <v>0</v>
      </c>
      <c r="BJ212" s="18" t="s">
        <v>83</v>
      </c>
      <c r="BK212" s="199">
        <f t="shared" si="19"/>
        <v>0</v>
      </c>
      <c r="BL212" s="18" t="s">
        <v>658</v>
      </c>
      <c r="BM212" s="198" t="s">
        <v>1738</v>
      </c>
    </row>
    <row r="213" spans="1:65" s="2" customFormat="1" ht="16.5" customHeight="1">
      <c r="A213" s="35"/>
      <c r="B213" s="36"/>
      <c r="C213" s="245" t="s">
        <v>674</v>
      </c>
      <c r="D213" s="245" t="s">
        <v>305</v>
      </c>
      <c r="E213" s="246" t="s">
        <v>1739</v>
      </c>
      <c r="F213" s="247" t="s">
        <v>1740</v>
      </c>
      <c r="G213" s="248" t="s">
        <v>357</v>
      </c>
      <c r="H213" s="249">
        <v>240</v>
      </c>
      <c r="I213" s="250"/>
      <c r="J213" s="251">
        <f t="shared" si="10"/>
        <v>0</v>
      </c>
      <c r="K213" s="252"/>
      <c r="L213" s="253"/>
      <c r="M213" s="254" t="s">
        <v>1</v>
      </c>
      <c r="N213" s="255" t="s">
        <v>41</v>
      </c>
      <c r="O213" s="72"/>
      <c r="P213" s="196">
        <f t="shared" si="11"/>
        <v>0</v>
      </c>
      <c r="Q213" s="196">
        <v>4.8000000000000001E-4</v>
      </c>
      <c r="R213" s="196">
        <f t="shared" si="12"/>
        <v>0.1152</v>
      </c>
      <c r="S213" s="196">
        <v>0</v>
      </c>
      <c r="T213" s="197">
        <f t="shared" si="13"/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1591</v>
      </c>
      <c r="AT213" s="198" t="s">
        <v>305</v>
      </c>
      <c r="AU213" s="198" t="s">
        <v>85</v>
      </c>
      <c r="AY213" s="18" t="s">
        <v>149</v>
      </c>
      <c r="BE213" s="199">
        <f t="shared" si="14"/>
        <v>0</v>
      </c>
      <c r="BF213" s="199">
        <f t="shared" si="15"/>
        <v>0</v>
      </c>
      <c r="BG213" s="199">
        <f t="shared" si="16"/>
        <v>0</v>
      </c>
      <c r="BH213" s="199">
        <f t="shared" si="17"/>
        <v>0</v>
      </c>
      <c r="BI213" s="199">
        <f t="shared" si="18"/>
        <v>0</v>
      </c>
      <c r="BJ213" s="18" t="s">
        <v>83</v>
      </c>
      <c r="BK213" s="199">
        <f t="shared" si="19"/>
        <v>0</v>
      </c>
      <c r="BL213" s="18" t="s">
        <v>658</v>
      </c>
      <c r="BM213" s="198" t="s">
        <v>1741</v>
      </c>
    </row>
    <row r="214" spans="1:65" s="2" customFormat="1" ht="21.75" customHeight="1">
      <c r="A214" s="35"/>
      <c r="B214" s="36"/>
      <c r="C214" s="186" t="s">
        <v>678</v>
      </c>
      <c r="D214" s="186" t="s">
        <v>150</v>
      </c>
      <c r="E214" s="187" t="s">
        <v>1742</v>
      </c>
      <c r="F214" s="188" t="s">
        <v>1743</v>
      </c>
      <c r="G214" s="189" t="s">
        <v>183</v>
      </c>
      <c r="H214" s="190">
        <v>1</v>
      </c>
      <c r="I214" s="191"/>
      <c r="J214" s="192">
        <f t="shared" si="10"/>
        <v>0</v>
      </c>
      <c r="K214" s="193"/>
      <c r="L214" s="40"/>
      <c r="M214" s="194" t="s">
        <v>1</v>
      </c>
      <c r="N214" s="195" t="s">
        <v>41</v>
      </c>
      <c r="O214" s="72"/>
      <c r="P214" s="196">
        <f t="shared" si="11"/>
        <v>0</v>
      </c>
      <c r="Q214" s="196">
        <v>0</v>
      </c>
      <c r="R214" s="196">
        <f t="shared" si="12"/>
        <v>0</v>
      </c>
      <c r="S214" s="196">
        <v>0</v>
      </c>
      <c r="T214" s="197">
        <f t="shared" si="13"/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658</v>
      </c>
      <c r="AT214" s="198" t="s">
        <v>150</v>
      </c>
      <c r="AU214" s="198" t="s">
        <v>85</v>
      </c>
      <c r="AY214" s="18" t="s">
        <v>149</v>
      </c>
      <c r="BE214" s="199">
        <f t="shared" si="14"/>
        <v>0</v>
      </c>
      <c r="BF214" s="199">
        <f t="shared" si="15"/>
        <v>0</v>
      </c>
      <c r="BG214" s="199">
        <f t="shared" si="16"/>
        <v>0</v>
      </c>
      <c r="BH214" s="199">
        <f t="shared" si="17"/>
        <v>0</v>
      </c>
      <c r="BI214" s="199">
        <f t="shared" si="18"/>
        <v>0</v>
      </c>
      <c r="BJ214" s="18" t="s">
        <v>83</v>
      </c>
      <c r="BK214" s="199">
        <f t="shared" si="19"/>
        <v>0</v>
      </c>
      <c r="BL214" s="18" t="s">
        <v>658</v>
      </c>
      <c r="BM214" s="198" t="s">
        <v>1744</v>
      </c>
    </row>
    <row r="215" spans="1:65" s="2" customFormat="1" ht="21.75" customHeight="1">
      <c r="A215" s="35"/>
      <c r="B215" s="36"/>
      <c r="C215" s="245" t="s">
        <v>682</v>
      </c>
      <c r="D215" s="245" t="s">
        <v>305</v>
      </c>
      <c r="E215" s="246" t="s">
        <v>1745</v>
      </c>
      <c r="F215" s="247" t="s">
        <v>1746</v>
      </c>
      <c r="G215" s="248" t="s">
        <v>183</v>
      </c>
      <c r="H215" s="249">
        <v>1</v>
      </c>
      <c r="I215" s="250"/>
      <c r="J215" s="251">
        <f t="shared" si="10"/>
        <v>0</v>
      </c>
      <c r="K215" s="252"/>
      <c r="L215" s="253"/>
      <c r="M215" s="254" t="s">
        <v>1</v>
      </c>
      <c r="N215" s="255" t="s">
        <v>41</v>
      </c>
      <c r="O215" s="72"/>
      <c r="P215" s="196">
        <f t="shared" si="11"/>
        <v>0</v>
      </c>
      <c r="Q215" s="196">
        <v>0</v>
      </c>
      <c r="R215" s="196">
        <f t="shared" si="12"/>
        <v>0</v>
      </c>
      <c r="S215" s="196">
        <v>0</v>
      </c>
      <c r="T215" s="197">
        <f t="shared" si="13"/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1591</v>
      </c>
      <c r="AT215" s="198" t="s">
        <v>305</v>
      </c>
      <c r="AU215" s="198" t="s">
        <v>85</v>
      </c>
      <c r="AY215" s="18" t="s">
        <v>149</v>
      </c>
      <c r="BE215" s="199">
        <f t="shared" si="14"/>
        <v>0</v>
      </c>
      <c r="BF215" s="199">
        <f t="shared" si="15"/>
        <v>0</v>
      </c>
      <c r="BG215" s="199">
        <f t="shared" si="16"/>
        <v>0</v>
      </c>
      <c r="BH215" s="199">
        <f t="shared" si="17"/>
        <v>0</v>
      </c>
      <c r="BI215" s="199">
        <f t="shared" si="18"/>
        <v>0</v>
      </c>
      <c r="BJ215" s="18" t="s">
        <v>83</v>
      </c>
      <c r="BK215" s="199">
        <f t="shared" si="19"/>
        <v>0</v>
      </c>
      <c r="BL215" s="18" t="s">
        <v>658</v>
      </c>
      <c r="BM215" s="198" t="s">
        <v>1747</v>
      </c>
    </row>
    <row r="216" spans="1:65" s="2" customFormat="1" ht="24.2" customHeight="1">
      <c r="A216" s="35"/>
      <c r="B216" s="36"/>
      <c r="C216" s="186" t="s">
        <v>688</v>
      </c>
      <c r="D216" s="186" t="s">
        <v>150</v>
      </c>
      <c r="E216" s="187" t="s">
        <v>1748</v>
      </c>
      <c r="F216" s="188" t="s">
        <v>1749</v>
      </c>
      <c r="G216" s="189" t="s">
        <v>183</v>
      </c>
      <c r="H216" s="190">
        <v>14</v>
      </c>
      <c r="I216" s="191"/>
      <c r="J216" s="192">
        <f t="shared" si="10"/>
        <v>0</v>
      </c>
      <c r="K216" s="193"/>
      <c r="L216" s="40"/>
      <c r="M216" s="194" t="s">
        <v>1</v>
      </c>
      <c r="N216" s="195" t="s">
        <v>41</v>
      </c>
      <c r="O216" s="72"/>
      <c r="P216" s="196">
        <f t="shared" si="11"/>
        <v>0</v>
      </c>
      <c r="Q216" s="196">
        <v>0</v>
      </c>
      <c r="R216" s="196">
        <f t="shared" si="12"/>
        <v>0</v>
      </c>
      <c r="S216" s="196">
        <v>0</v>
      </c>
      <c r="T216" s="197">
        <f t="shared" si="13"/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658</v>
      </c>
      <c r="AT216" s="198" t="s">
        <v>150</v>
      </c>
      <c r="AU216" s="198" t="s">
        <v>85</v>
      </c>
      <c r="AY216" s="18" t="s">
        <v>149</v>
      </c>
      <c r="BE216" s="199">
        <f t="shared" si="14"/>
        <v>0</v>
      </c>
      <c r="BF216" s="199">
        <f t="shared" si="15"/>
        <v>0</v>
      </c>
      <c r="BG216" s="199">
        <f t="shared" si="16"/>
        <v>0</v>
      </c>
      <c r="BH216" s="199">
        <f t="shared" si="17"/>
        <v>0</v>
      </c>
      <c r="BI216" s="199">
        <f t="shared" si="18"/>
        <v>0</v>
      </c>
      <c r="BJ216" s="18" t="s">
        <v>83</v>
      </c>
      <c r="BK216" s="199">
        <f t="shared" si="19"/>
        <v>0</v>
      </c>
      <c r="BL216" s="18" t="s">
        <v>658</v>
      </c>
      <c r="BM216" s="198" t="s">
        <v>1750</v>
      </c>
    </row>
    <row r="217" spans="1:65" s="2" customFormat="1" ht="33" customHeight="1">
      <c r="A217" s="35"/>
      <c r="B217" s="36"/>
      <c r="C217" s="245" t="s">
        <v>694</v>
      </c>
      <c r="D217" s="245" t="s">
        <v>305</v>
      </c>
      <c r="E217" s="246" t="s">
        <v>1751</v>
      </c>
      <c r="F217" s="247" t="s">
        <v>1752</v>
      </c>
      <c r="G217" s="248" t="s">
        <v>183</v>
      </c>
      <c r="H217" s="249">
        <v>14</v>
      </c>
      <c r="I217" s="250"/>
      <c r="J217" s="251">
        <f t="shared" si="10"/>
        <v>0</v>
      </c>
      <c r="K217" s="252"/>
      <c r="L217" s="253"/>
      <c r="M217" s="254" t="s">
        <v>1</v>
      </c>
      <c r="N217" s="255" t="s">
        <v>41</v>
      </c>
      <c r="O217" s="72"/>
      <c r="P217" s="196">
        <f t="shared" si="11"/>
        <v>0</v>
      </c>
      <c r="Q217" s="196">
        <v>0</v>
      </c>
      <c r="R217" s="196">
        <f t="shared" si="12"/>
        <v>0</v>
      </c>
      <c r="S217" s="196">
        <v>0</v>
      </c>
      <c r="T217" s="197">
        <f t="shared" si="13"/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1591</v>
      </c>
      <c r="AT217" s="198" t="s">
        <v>305</v>
      </c>
      <c r="AU217" s="198" t="s">
        <v>85</v>
      </c>
      <c r="AY217" s="18" t="s">
        <v>149</v>
      </c>
      <c r="BE217" s="199">
        <f t="shared" si="14"/>
        <v>0</v>
      </c>
      <c r="BF217" s="199">
        <f t="shared" si="15"/>
        <v>0</v>
      </c>
      <c r="BG217" s="199">
        <f t="shared" si="16"/>
        <v>0</v>
      </c>
      <c r="BH217" s="199">
        <f t="shared" si="17"/>
        <v>0</v>
      </c>
      <c r="BI217" s="199">
        <f t="shared" si="18"/>
        <v>0</v>
      </c>
      <c r="BJ217" s="18" t="s">
        <v>83</v>
      </c>
      <c r="BK217" s="199">
        <f t="shared" si="19"/>
        <v>0</v>
      </c>
      <c r="BL217" s="18" t="s">
        <v>658</v>
      </c>
      <c r="BM217" s="198" t="s">
        <v>1753</v>
      </c>
    </row>
    <row r="218" spans="1:65" s="2" customFormat="1" ht="16.5" customHeight="1">
      <c r="A218" s="35"/>
      <c r="B218" s="36"/>
      <c r="C218" s="186" t="s">
        <v>698</v>
      </c>
      <c r="D218" s="186" t="s">
        <v>150</v>
      </c>
      <c r="E218" s="187" t="s">
        <v>1754</v>
      </c>
      <c r="F218" s="188" t="s">
        <v>1755</v>
      </c>
      <c r="G218" s="189" t="s">
        <v>357</v>
      </c>
      <c r="H218" s="190">
        <v>1200</v>
      </c>
      <c r="I218" s="191"/>
      <c r="J218" s="192">
        <f t="shared" si="10"/>
        <v>0</v>
      </c>
      <c r="K218" s="193"/>
      <c r="L218" s="40"/>
      <c r="M218" s="194" t="s">
        <v>1</v>
      </c>
      <c r="N218" s="195" t="s">
        <v>41</v>
      </c>
      <c r="O218" s="72"/>
      <c r="P218" s="196">
        <f t="shared" si="11"/>
        <v>0</v>
      </c>
      <c r="Q218" s="196">
        <v>0</v>
      </c>
      <c r="R218" s="196">
        <f t="shared" si="12"/>
        <v>0</v>
      </c>
      <c r="S218" s="196">
        <v>0</v>
      </c>
      <c r="T218" s="197">
        <f t="shared" si="13"/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658</v>
      </c>
      <c r="AT218" s="198" t="s">
        <v>150</v>
      </c>
      <c r="AU218" s="198" t="s">
        <v>85</v>
      </c>
      <c r="AY218" s="18" t="s">
        <v>149</v>
      </c>
      <c r="BE218" s="199">
        <f t="shared" si="14"/>
        <v>0</v>
      </c>
      <c r="BF218" s="199">
        <f t="shared" si="15"/>
        <v>0</v>
      </c>
      <c r="BG218" s="199">
        <f t="shared" si="16"/>
        <v>0</v>
      </c>
      <c r="BH218" s="199">
        <f t="shared" si="17"/>
        <v>0</v>
      </c>
      <c r="BI218" s="199">
        <f t="shared" si="18"/>
        <v>0</v>
      </c>
      <c r="BJ218" s="18" t="s">
        <v>83</v>
      </c>
      <c r="BK218" s="199">
        <f t="shared" si="19"/>
        <v>0</v>
      </c>
      <c r="BL218" s="18" t="s">
        <v>658</v>
      </c>
      <c r="BM218" s="198" t="s">
        <v>1756</v>
      </c>
    </row>
    <row r="219" spans="1:65" s="2" customFormat="1" ht="16.5" customHeight="1">
      <c r="A219" s="35"/>
      <c r="B219" s="36"/>
      <c r="C219" s="245" t="s">
        <v>702</v>
      </c>
      <c r="D219" s="245" t="s">
        <v>305</v>
      </c>
      <c r="E219" s="246" t="s">
        <v>1757</v>
      </c>
      <c r="F219" s="247" t="s">
        <v>1758</v>
      </c>
      <c r="G219" s="248" t="s">
        <v>357</v>
      </c>
      <c r="H219" s="249">
        <v>1200</v>
      </c>
      <c r="I219" s="250"/>
      <c r="J219" s="251">
        <f t="shared" si="10"/>
        <v>0</v>
      </c>
      <c r="K219" s="252"/>
      <c r="L219" s="253"/>
      <c r="M219" s="254" t="s">
        <v>1</v>
      </c>
      <c r="N219" s="255" t="s">
        <v>41</v>
      </c>
      <c r="O219" s="72"/>
      <c r="P219" s="196">
        <f t="shared" si="11"/>
        <v>0</v>
      </c>
      <c r="Q219" s="196">
        <v>0</v>
      </c>
      <c r="R219" s="196">
        <f t="shared" si="12"/>
        <v>0</v>
      </c>
      <c r="S219" s="196">
        <v>0</v>
      </c>
      <c r="T219" s="197">
        <f t="shared" si="13"/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8" t="s">
        <v>1591</v>
      </c>
      <c r="AT219" s="198" t="s">
        <v>305</v>
      </c>
      <c r="AU219" s="198" t="s">
        <v>85</v>
      </c>
      <c r="AY219" s="18" t="s">
        <v>149</v>
      </c>
      <c r="BE219" s="199">
        <f t="shared" si="14"/>
        <v>0</v>
      </c>
      <c r="BF219" s="199">
        <f t="shared" si="15"/>
        <v>0</v>
      </c>
      <c r="BG219" s="199">
        <f t="shared" si="16"/>
        <v>0</v>
      </c>
      <c r="BH219" s="199">
        <f t="shared" si="17"/>
        <v>0</v>
      </c>
      <c r="BI219" s="199">
        <f t="shared" si="18"/>
        <v>0</v>
      </c>
      <c r="BJ219" s="18" t="s">
        <v>83</v>
      </c>
      <c r="BK219" s="199">
        <f t="shared" si="19"/>
        <v>0</v>
      </c>
      <c r="BL219" s="18" t="s">
        <v>658</v>
      </c>
      <c r="BM219" s="198" t="s">
        <v>1759</v>
      </c>
    </row>
    <row r="220" spans="1:65" s="2" customFormat="1" ht="16.5" customHeight="1">
      <c r="A220" s="35"/>
      <c r="B220" s="36"/>
      <c r="C220" s="186" t="s">
        <v>706</v>
      </c>
      <c r="D220" s="186" t="s">
        <v>150</v>
      </c>
      <c r="E220" s="187" t="s">
        <v>1760</v>
      </c>
      <c r="F220" s="188" t="s">
        <v>1761</v>
      </c>
      <c r="G220" s="189" t="s">
        <v>357</v>
      </c>
      <c r="H220" s="190">
        <v>2250</v>
      </c>
      <c r="I220" s="191"/>
      <c r="J220" s="192">
        <f t="shared" si="10"/>
        <v>0</v>
      </c>
      <c r="K220" s="193"/>
      <c r="L220" s="40"/>
      <c r="M220" s="194" t="s">
        <v>1</v>
      </c>
      <c r="N220" s="195" t="s">
        <v>41</v>
      </c>
      <c r="O220" s="72"/>
      <c r="P220" s="196">
        <f t="shared" si="11"/>
        <v>0</v>
      </c>
      <c r="Q220" s="196">
        <v>0</v>
      </c>
      <c r="R220" s="196">
        <f t="shared" si="12"/>
        <v>0</v>
      </c>
      <c r="S220" s="196">
        <v>0</v>
      </c>
      <c r="T220" s="197">
        <f t="shared" si="13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658</v>
      </c>
      <c r="AT220" s="198" t="s">
        <v>150</v>
      </c>
      <c r="AU220" s="198" t="s">
        <v>85</v>
      </c>
      <c r="AY220" s="18" t="s">
        <v>149</v>
      </c>
      <c r="BE220" s="199">
        <f t="shared" si="14"/>
        <v>0</v>
      </c>
      <c r="BF220" s="199">
        <f t="shared" si="15"/>
        <v>0</v>
      </c>
      <c r="BG220" s="199">
        <f t="shared" si="16"/>
        <v>0</v>
      </c>
      <c r="BH220" s="199">
        <f t="shared" si="17"/>
        <v>0</v>
      </c>
      <c r="BI220" s="199">
        <f t="shared" si="18"/>
        <v>0</v>
      </c>
      <c r="BJ220" s="18" t="s">
        <v>83</v>
      </c>
      <c r="BK220" s="199">
        <f t="shared" si="19"/>
        <v>0</v>
      </c>
      <c r="BL220" s="18" t="s">
        <v>658</v>
      </c>
      <c r="BM220" s="198" t="s">
        <v>1762</v>
      </c>
    </row>
    <row r="221" spans="1:65" s="2" customFormat="1" ht="16.5" customHeight="1">
      <c r="A221" s="35"/>
      <c r="B221" s="36"/>
      <c r="C221" s="245" t="s">
        <v>710</v>
      </c>
      <c r="D221" s="245" t="s">
        <v>305</v>
      </c>
      <c r="E221" s="246" t="s">
        <v>1763</v>
      </c>
      <c r="F221" s="247" t="s">
        <v>1764</v>
      </c>
      <c r="G221" s="248" t="s">
        <v>357</v>
      </c>
      <c r="H221" s="249">
        <v>2250</v>
      </c>
      <c r="I221" s="250"/>
      <c r="J221" s="251">
        <f t="shared" si="10"/>
        <v>0</v>
      </c>
      <c r="K221" s="252"/>
      <c r="L221" s="253"/>
      <c r="M221" s="254" t="s">
        <v>1</v>
      </c>
      <c r="N221" s="255" t="s">
        <v>41</v>
      </c>
      <c r="O221" s="72"/>
      <c r="P221" s="196">
        <f t="shared" si="11"/>
        <v>0</v>
      </c>
      <c r="Q221" s="196">
        <v>0</v>
      </c>
      <c r="R221" s="196">
        <f t="shared" si="12"/>
        <v>0</v>
      </c>
      <c r="S221" s="196">
        <v>0</v>
      </c>
      <c r="T221" s="197">
        <f t="shared" si="13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8" t="s">
        <v>1591</v>
      </c>
      <c r="AT221" s="198" t="s">
        <v>305</v>
      </c>
      <c r="AU221" s="198" t="s">
        <v>85</v>
      </c>
      <c r="AY221" s="18" t="s">
        <v>149</v>
      </c>
      <c r="BE221" s="199">
        <f t="shared" si="14"/>
        <v>0</v>
      </c>
      <c r="BF221" s="199">
        <f t="shared" si="15"/>
        <v>0</v>
      </c>
      <c r="BG221" s="199">
        <f t="shared" si="16"/>
        <v>0</v>
      </c>
      <c r="BH221" s="199">
        <f t="shared" si="17"/>
        <v>0</v>
      </c>
      <c r="BI221" s="199">
        <f t="shared" si="18"/>
        <v>0</v>
      </c>
      <c r="BJ221" s="18" t="s">
        <v>83</v>
      </c>
      <c r="BK221" s="199">
        <f t="shared" si="19"/>
        <v>0</v>
      </c>
      <c r="BL221" s="18" t="s">
        <v>658</v>
      </c>
      <c r="BM221" s="198" t="s">
        <v>1765</v>
      </c>
    </row>
    <row r="222" spans="1:65" s="2" customFormat="1" ht="24.2" customHeight="1">
      <c r="A222" s="35"/>
      <c r="B222" s="36"/>
      <c r="C222" s="186" t="s">
        <v>1222</v>
      </c>
      <c r="D222" s="186" t="s">
        <v>150</v>
      </c>
      <c r="E222" s="187" t="s">
        <v>1766</v>
      </c>
      <c r="F222" s="188" t="s">
        <v>1767</v>
      </c>
      <c r="G222" s="189" t="s">
        <v>183</v>
      </c>
      <c r="H222" s="190">
        <v>150</v>
      </c>
      <c r="I222" s="191"/>
      <c r="J222" s="192">
        <f t="shared" si="10"/>
        <v>0</v>
      </c>
      <c r="K222" s="193"/>
      <c r="L222" s="40"/>
      <c r="M222" s="194" t="s">
        <v>1</v>
      </c>
      <c r="N222" s="195" t="s">
        <v>41</v>
      </c>
      <c r="O222" s="72"/>
      <c r="P222" s="196">
        <f t="shared" si="11"/>
        <v>0</v>
      </c>
      <c r="Q222" s="196">
        <v>0</v>
      </c>
      <c r="R222" s="196">
        <f t="shared" si="12"/>
        <v>0</v>
      </c>
      <c r="S222" s="196">
        <v>0</v>
      </c>
      <c r="T222" s="197">
        <f t="shared" si="13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8" t="s">
        <v>658</v>
      </c>
      <c r="AT222" s="198" t="s">
        <v>150</v>
      </c>
      <c r="AU222" s="198" t="s">
        <v>85</v>
      </c>
      <c r="AY222" s="18" t="s">
        <v>149</v>
      </c>
      <c r="BE222" s="199">
        <f t="shared" si="14"/>
        <v>0</v>
      </c>
      <c r="BF222" s="199">
        <f t="shared" si="15"/>
        <v>0</v>
      </c>
      <c r="BG222" s="199">
        <f t="shared" si="16"/>
        <v>0</v>
      </c>
      <c r="BH222" s="199">
        <f t="shared" si="17"/>
        <v>0</v>
      </c>
      <c r="BI222" s="199">
        <f t="shared" si="18"/>
        <v>0</v>
      </c>
      <c r="BJ222" s="18" t="s">
        <v>83</v>
      </c>
      <c r="BK222" s="199">
        <f t="shared" si="19"/>
        <v>0</v>
      </c>
      <c r="BL222" s="18" t="s">
        <v>658</v>
      </c>
      <c r="BM222" s="198" t="s">
        <v>1768</v>
      </c>
    </row>
    <row r="223" spans="1:65" s="2" customFormat="1" ht="16.5" customHeight="1">
      <c r="A223" s="35"/>
      <c r="B223" s="36"/>
      <c r="C223" s="245" t="s">
        <v>1225</v>
      </c>
      <c r="D223" s="245" t="s">
        <v>305</v>
      </c>
      <c r="E223" s="246" t="s">
        <v>1769</v>
      </c>
      <c r="F223" s="247" t="s">
        <v>1770</v>
      </c>
      <c r="G223" s="248" t="s">
        <v>183</v>
      </c>
      <c r="H223" s="249">
        <v>150</v>
      </c>
      <c r="I223" s="250"/>
      <c r="J223" s="251">
        <f t="shared" si="10"/>
        <v>0</v>
      </c>
      <c r="K223" s="252"/>
      <c r="L223" s="253"/>
      <c r="M223" s="254" t="s">
        <v>1</v>
      </c>
      <c r="N223" s="255" t="s">
        <v>41</v>
      </c>
      <c r="O223" s="72"/>
      <c r="P223" s="196">
        <f t="shared" si="11"/>
        <v>0</v>
      </c>
      <c r="Q223" s="196">
        <v>0</v>
      </c>
      <c r="R223" s="196">
        <f t="shared" si="12"/>
        <v>0</v>
      </c>
      <c r="S223" s="196">
        <v>0</v>
      </c>
      <c r="T223" s="197">
        <f t="shared" si="13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1591</v>
      </c>
      <c r="AT223" s="198" t="s">
        <v>305</v>
      </c>
      <c r="AU223" s="198" t="s">
        <v>85</v>
      </c>
      <c r="AY223" s="18" t="s">
        <v>149</v>
      </c>
      <c r="BE223" s="199">
        <f t="shared" si="14"/>
        <v>0</v>
      </c>
      <c r="BF223" s="199">
        <f t="shared" si="15"/>
        <v>0</v>
      </c>
      <c r="BG223" s="199">
        <f t="shared" si="16"/>
        <v>0</v>
      </c>
      <c r="BH223" s="199">
        <f t="shared" si="17"/>
        <v>0</v>
      </c>
      <c r="BI223" s="199">
        <f t="shared" si="18"/>
        <v>0</v>
      </c>
      <c r="BJ223" s="18" t="s">
        <v>83</v>
      </c>
      <c r="BK223" s="199">
        <f t="shared" si="19"/>
        <v>0</v>
      </c>
      <c r="BL223" s="18" t="s">
        <v>658</v>
      </c>
      <c r="BM223" s="198" t="s">
        <v>1771</v>
      </c>
    </row>
    <row r="224" spans="1:65" s="2" customFormat="1" ht="16.5" customHeight="1">
      <c r="A224" s="35"/>
      <c r="B224" s="36"/>
      <c r="C224" s="245" t="s">
        <v>1230</v>
      </c>
      <c r="D224" s="245" t="s">
        <v>305</v>
      </c>
      <c r="E224" s="246" t="s">
        <v>1772</v>
      </c>
      <c r="F224" s="247" t="s">
        <v>1773</v>
      </c>
      <c r="G224" s="248" t="s">
        <v>1774</v>
      </c>
      <c r="H224" s="249">
        <v>25000</v>
      </c>
      <c r="I224" s="250"/>
      <c r="J224" s="251">
        <f t="shared" ref="J224:J255" si="20">ROUND(I224*H224,2)</f>
        <v>0</v>
      </c>
      <c r="K224" s="252"/>
      <c r="L224" s="253"/>
      <c r="M224" s="254" t="s">
        <v>1</v>
      </c>
      <c r="N224" s="255" t="s">
        <v>41</v>
      </c>
      <c r="O224" s="72"/>
      <c r="P224" s="196">
        <f t="shared" ref="P224:P255" si="21">O224*H224</f>
        <v>0</v>
      </c>
      <c r="Q224" s="196">
        <v>0</v>
      </c>
      <c r="R224" s="196">
        <f t="shared" ref="R224:R255" si="22">Q224*H224</f>
        <v>0</v>
      </c>
      <c r="S224" s="196">
        <v>0</v>
      </c>
      <c r="T224" s="197">
        <f t="shared" ref="T224:T255" si="23"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1591</v>
      </c>
      <c r="AT224" s="198" t="s">
        <v>305</v>
      </c>
      <c r="AU224" s="198" t="s">
        <v>85</v>
      </c>
      <c r="AY224" s="18" t="s">
        <v>149</v>
      </c>
      <c r="BE224" s="199">
        <f t="shared" ref="BE224:BE255" si="24">IF(N224="základní",J224,0)</f>
        <v>0</v>
      </c>
      <c r="BF224" s="199">
        <f t="shared" ref="BF224:BF255" si="25">IF(N224="snížená",J224,0)</f>
        <v>0</v>
      </c>
      <c r="BG224" s="199">
        <f t="shared" ref="BG224:BG255" si="26">IF(N224="zákl. přenesená",J224,0)</f>
        <v>0</v>
      </c>
      <c r="BH224" s="199">
        <f t="shared" ref="BH224:BH255" si="27">IF(N224="sníž. přenesená",J224,0)</f>
        <v>0</v>
      </c>
      <c r="BI224" s="199">
        <f t="shared" ref="BI224:BI255" si="28">IF(N224="nulová",J224,0)</f>
        <v>0</v>
      </c>
      <c r="BJ224" s="18" t="s">
        <v>83</v>
      </c>
      <c r="BK224" s="199">
        <f t="shared" ref="BK224:BK255" si="29">ROUND(I224*H224,2)</f>
        <v>0</v>
      </c>
      <c r="BL224" s="18" t="s">
        <v>658</v>
      </c>
      <c r="BM224" s="198" t="s">
        <v>1775</v>
      </c>
    </row>
    <row r="225" spans="1:65" s="2" customFormat="1" ht="24.2" customHeight="1">
      <c r="A225" s="35"/>
      <c r="B225" s="36"/>
      <c r="C225" s="245" t="s">
        <v>1234</v>
      </c>
      <c r="D225" s="245" t="s">
        <v>305</v>
      </c>
      <c r="E225" s="246" t="s">
        <v>1776</v>
      </c>
      <c r="F225" s="247" t="s">
        <v>1777</v>
      </c>
      <c r="G225" s="248" t="s">
        <v>183</v>
      </c>
      <c r="H225" s="249">
        <v>2</v>
      </c>
      <c r="I225" s="250"/>
      <c r="J225" s="251">
        <f t="shared" si="20"/>
        <v>0</v>
      </c>
      <c r="K225" s="252"/>
      <c r="L225" s="253"/>
      <c r="M225" s="254" t="s">
        <v>1</v>
      </c>
      <c r="N225" s="255" t="s">
        <v>41</v>
      </c>
      <c r="O225" s="72"/>
      <c r="P225" s="196">
        <f t="shared" si="21"/>
        <v>0</v>
      </c>
      <c r="Q225" s="196">
        <v>0</v>
      </c>
      <c r="R225" s="196">
        <f t="shared" si="22"/>
        <v>0</v>
      </c>
      <c r="S225" s="196">
        <v>0</v>
      </c>
      <c r="T225" s="197">
        <f t="shared" si="23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1591</v>
      </c>
      <c r="AT225" s="198" t="s">
        <v>305</v>
      </c>
      <c r="AU225" s="198" t="s">
        <v>85</v>
      </c>
      <c r="AY225" s="18" t="s">
        <v>149</v>
      </c>
      <c r="BE225" s="199">
        <f t="shared" si="24"/>
        <v>0</v>
      </c>
      <c r="BF225" s="199">
        <f t="shared" si="25"/>
        <v>0</v>
      </c>
      <c r="BG225" s="199">
        <f t="shared" si="26"/>
        <v>0</v>
      </c>
      <c r="BH225" s="199">
        <f t="shared" si="27"/>
        <v>0</v>
      </c>
      <c r="BI225" s="199">
        <f t="shared" si="28"/>
        <v>0</v>
      </c>
      <c r="BJ225" s="18" t="s">
        <v>83</v>
      </c>
      <c r="BK225" s="199">
        <f t="shared" si="29"/>
        <v>0</v>
      </c>
      <c r="BL225" s="18" t="s">
        <v>658</v>
      </c>
      <c r="BM225" s="198" t="s">
        <v>1778</v>
      </c>
    </row>
    <row r="226" spans="1:65" s="2" customFormat="1" ht="24.2" customHeight="1">
      <c r="A226" s="35"/>
      <c r="B226" s="36"/>
      <c r="C226" s="186" t="s">
        <v>1239</v>
      </c>
      <c r="D226" s="186" t="s">
        <v>150</v>
      </c>
      <c r="E226" s="187" t="s">
        <v>1779</v>
      </c>
      <c r="F226" s="188" t="s">
        <v>1780</v>
      </c>
      <c r="G226" s="189" t="s">
        <v>895</v>
      </c>
      <c r="H226" s="190">
        <v>100</v>
      </c>
      <c r="I226" s="191"/>
      <c r="J226" s="192">
        <f t="shared" si="20"/>
        <v>0</v>
      </c>
      <c r="K226" s="193"/>
      <c r="L226" s="40"/>
      <c r="M226" s="194" t="s">
        <v>1</v>
      </c>
      <c r="N226" s="195" t="s">
        <v>41</v>
      </c>
      <c r="O226" s="72"/>
      <c r="P226" s="196">
        <f t="shared" si="21"/>
        <v>0</v>
      </c>
      <c r="Q226" s="196">
        <v>0</v>
      </c>
      <c r="R226" s="196">
        <f t="shared" si="22"/>
        <v>0</v>
      </c>
      <c r="S226" s="196">
        <v>0</v>
      </c>
      <c r="T226" s="197">
        <f t="shared" si="23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83</v>
      </c>
      <c r="AT226" s="198" t="s">
        <v>150</v>
      </c>
      <c r="AU226" s="198" t="s">
        <v>85</v>
      </c>
      <c r="AY226" s="18" t="s">
        <v>149</v>
      </c>
      <c r="BE226" s="199">
        <f t="shared" si="24"/>
        <v>0</v>
      </c>
      <c r="BF226" s="199">
        <f t="shared" si="25"/>
        <v>0</v>
      </c>
      <c r="BG226" s="199">
        <f t="shared" si="26"/>
        <v>0</v>
      </c>
      <c r="BH226" s="199">
        <f t="shared" si="27"/>
        <v>0</v>
      </c>
      <c r="BI226" s="199">
        <f t="shared" si="28"/>
        <v>0</v>
      </c>
      <c r="BJ226" s="18" t="s">
        <v>83</v>
      </c>
      <c r="BK226" s="199">
        <f t="shared" si="29"/>
        <v>0</v>
      </c>
      <c r="BL226" s="18" t="s">
        <v>83</v>
      </c>
      <c r="BM226" s="198" t="s">
        <v>1781</v>
      </c>
    </row>
    <row r="227" spans="1:65" s="2" customFormat="1" ht="21.75" customHeight="1">
      <c r="A227" s="35"/>
      <c r="B227" s="36"/>
      <c r="C227" s="186" t="s">
        <v>1243</v>
      </c>
      <c r="D227" s="186" t="s">
        <v>150</v>
      </c>
      <c r="E227" s="187" t="s">
        <v>1782</v>
      </c>
      <c r="F227" s="188" t="s">
        <v>1783</v>
      </c>
      <c r="G227" s="189" t="s">
        <v>895</v>
      </c>
      <c r="H227" s="190">
        <v>100</v>
      </c>
      <c r="I227" s="191"/>
      <c r="J227" s="192">
        <f t="shared" si="20"/>
        <v>0</v>
      </c>
      <c r="K227" s="193"/>
      <c r="L227" s="40"/>
      <c r="M227" s="194" t="s">
        <v>1</v>
      </c>
      <c r="N227" s="195" t="s">
        <v>41</v>
      </c>
      <c r="O227" s="72"/>
      <c r="P227" s="196">
        <f t="shared" si="21"/>
        <v>0</v>
      </c>
      <c r="Q227" s="196">
        <v>0</v>
      </c>
      <c r="R227" s="196">
        <f t="shared" si="22"/>
        <v>0</v>
      </c>
      <c r="S227" s="196">
        <v>0</v>
      </c>
      <c r="T227" s="197">
        <f t="shared" si="23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83</v>
      </c>
      <c r="AT227" s="198" t="s">
        <v>150</v>
      </c>
      <c r="AU227" s="198" t="s">
        <v>85</v>
      </c>
      <c r="AY227" s="18" t="s">
        <v>149</v>
      </c>
      <c r="BE227" s="199">
        <f t="shared" si="24"/>
        <v>0</v>
      </c>
      <c r="BF227" s="199">
        <f t="shared" si="25"/>
        <v>0</v>
      </c>
      <c r="BG227" s="199">
        <f t="shared" si="26"/>
        <v>0</v>
      </c>
      <c r="BH227" s="199">
        <f t="shared" si="27"/>
        <v>0</v>
      </c>
      <c r="BI227" s="199">
        <f t="shared" si="28"/>
        <v>0</v>
      </c>
      <c r="BJ227" s="18" t="s">
        <v>83</v>
      </c>
      <c r="BK227" s="199">
        <f t="shared" si="29"/>
        <v>0</v>
      </c>
      <c r="BL227" s="18" t="s">
        <v>83</v>
      </c>
      <c r="BM227" s="198" t="s">
        <v>1784</v>
      </c>
    </row>
    <row r="228" spans="1:65" s="2" customFormat="1" ht="24.2" customHeight="1">
      <c r="A228" s="35"/>
      <c r="B228" s="36"/>
      <c r="C228" s="186" t="s">
        <v>1248</v>
      </c>
      <c r="D228" s="186" t="s">
        <v>150</v>
      </c>
      <c r="E228" s="187" t="s">
        <v>251</v>
      </c>
      <c r="F228" s="188" t="s">
        <v>1785</v>
      </c>
      <c r="G228" s="189" t="s">
        <v>895</v>
      </c>
      <c r="H228" s="190">
        <v>15</v>
      </c>
      <c r="I228" s="191"/>
      <c r="J228" s="192">
        <f t="shared" si="20"/>
        <v>0</v>
      </c>
      <c r="K228" s="193"/>
      <c r="L228" s="40"/>
      <c r="M228" s="194" t="s">
        <v>1</v>
      </c>
      <c r="N228" s="195" t="s">
        <v>41</v>
      </c>
      <c r="O228" s="72"/>
      <c r="P228" s="196">
        <f t="shared" si="21"/>
        <v>0</v>
      </c>
      <c r="Q228" s="196">
        <v>0</v>
      </c>
      <c r="R228" s="196">
        <f t="shared" si="22"/>
        <v>0</v>
      </c>
      <c r="S228" s="196">
        <v>0</v>
      </c>
      <c r="T228" s="197">
        <f t="shared" si="23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8" t="s">
        <v>83</v>
      </c>
      <c r="AT228" s="198" t="s">
        <v>150</v>
      </c>
      <c r="AU228" s="198" t="s">
        <v>85</v>
      </c>
      <c r="AY228" s="18" t="s">
        <v>149</v>
      </c>
      <c r="BE228" s="199">
        <f t="shared" si="24"/>
        <v>0</v>
      </c>
      <c r="BF228" s="199">
        <f t="shared" si="25"/>
        <v>0</v>
      </c>
      <c r="BG228" s="199">
        <f t="shared" si="26"/>
        <v>0</v>
      </c>
      <c r="BH228" s="199">
        <f t="shared" si="27"/>
        <v>0</v>
      </c>
      <c r="BI228" s="199">
        <f t="shared" si="28"/>
        <v>0</v>
      </c>
      <c r="BJ228" s="18" t="s">
        <v>83</v>
      </c>
      <c r="BK228" s="199">
        <f t="shared" si="29"/>
        <v>0</v>
      </c>
      <c r="BL228" s="18" t="s">
        <v>83</v>
      </c>
      <c r="BM228" s="198" t="s">
        <v>1786</v>
      </c>
    </row>
    <row r="229" spans="1:65" s="2" customFormat="1" ht="24.2" customHeight="1">
      <c r="A229" s="35"/>
      <c r="B229" s="36"/>
      <c r="C229" s="186" t="s">
        <v>1250</v>
      </c>
      <c r="D229" s="186" t="s">
        <v>150</v>
      </c>
      <c r="E229" s="187" t="s">
        <v>1787</v>
      </c>
      <c r="F229" s="188" t="s">
        <v>1788</v>
      </c>
      <c r="G229" s="189" t="s">
        <v>183</v>
      </c>
      <c r="H229" s="190">
        <v>18</v>
      </c>
      <c r="I229" s="191"/>
      <c r="J229" s="192">
        <f t="shared" si="20"/>
        <v>0</v>
      </c>
      <c r="K229" s="193"/>
      <c r="L229" s="40"/>
      <c r="M229" s="194" t="s">
        <v>1</v>
      </c>
      <c r="N229" s="195" t="s">
        <v>41</v>
      </c>
      <c r="O229" s="72"/>
      <c r="P229" s="196">
        <f t="shared" si="21"/>
        <v>0</v>
      </c>
      <c r="Q229" s="196">
        <v>0</v>
      </c>
      <c r="R229" s="196">
        <f t="shared" si="22"/>
        <v>0</v>
      </c>
      <c r="S229" s="196">
        <v>0</v>
      </c>
      <c r="T229" s="197">
        <f t="shared" si="23"/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8" t="s">
        <v>83</v>
      </c>
      <c r="AT229" s="198" t="s">
        <v>150</v>
      </c>
      <c r="AU229" s="198" t="s">
        <v>85</v>
      </c>
      <c r="AY229" s="18" t="s">
        <v>149</v>
      </c>
      <c r="BE229" s="199">
        <f t="shared" si="24"/>
        <v>0</v>
      </c>
      <c r="BF229" s="199">
        <f t="shared" si="25"/>
        <v>0</v>
      </c>
      <c r="BG229" s="199">
        <f t="shared" si="26"/>
        <v>0</v>
      </c>
      <c r="BH229" s="199">
        <f t="shared" si="27"/>
        <v>0</v>
      </c>
      <c r="BI229" s="199">
        <f t="shared" si="28"/>
        <v>0</v>
      </c>
      <c r="BJ229" s="18" t="s">
        <v>83</v>
      </c>
      <c r="BK229" s="199">
        <f t="shared" si="29"/>
        <v>0</v>
      </c>
      <c r="BL229" s="18" t="s">
        <v>83</v>
      </c>
      <c r="BM229" s="198" t="s">
        <v>1789</v>
      </c>
    </row>
    <row r="230" spans="1:65" s="2" customFormat="1" ht="21.75" customHeight="1">
      <c r="A230" s="35"/>
      <c r="B230" s="36"/>
      <c r="C230" s="245" t="s">
        <v>1254</v>
      </c>
      <c r="D230" s="245" t="s">
        <v>305</v>
      </c>
      <c r="E230" s="246" t="s">
        <v>1790</v>
      </c>
      <c r="F230" s="247" t="s">
        <v>1791</v>
      </c>
      <c r="G230" s="248" t="s">
        <v>357</v>
      </c>
      <c r="H230" s="249">
        <v>800</v>
      </c>
      <c r="I230" s="250"/>
      <c r="J230" s="251">
        <f t="shared" si="20"/>
        <v>0</v>
      </c>
      <c r="K230" s="252"/>
      <c r="L230" s="253"/>
      <c r="M230" s="254" t="s">
        <v>1</v>
      </c>
      <c r="N230" s="255" t="s">
        <v>41</v>
      </c>
      <c r="O230" s="72"/>
      <c r="P230" s="196">
        <f t="shared" si="21"/>
        <v>0</v>
      </c>
      <c r="Q230" s="196">
        <v>1.0200000000000001E-3</v>
      </c>
      <c r="R230" s="196">
        <f t="shared" si="22"/>
        <v>0.81600000000000006</v>
      </c>
      <c r="S230" s="196">
        <v>0</v>
      </c>
      <c r="T230" s="197">
        <f t="shared" si="23"/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8" t="s">
        <v>85</v>
      </c>
      <c r="AT230" s="198" t="s">
        <v>305</v>
      </c>
      <c r="AU230" s="198" t="s">
        <v>85</v>
      </c>
      <c r="AY230" s="18" t="s">
        <v>149</v>
      </c>
      <c r="BE230" s="199">
        <f t="shared" si="24"/>
        <v>0</v>
      </c>
      <c r="BF230" s="199">
        <f t="shared" si="25"/>
        <v>0</v>
      </c>
      <c r="BG230" s="199">
        <f t="shared" si="26"/>
        <v>0</v>
      </c>
      <c r="BH230" s="199">
        <f t="shared" si="27"/>
        <v>0</v>
      </c>
      <c r="BI230" s="199">
        <f t="shared" si="28"/>
        <v>0</v>
      </c>
      <c r="BJ230" s="18" t="s">
        <v>83</v>
      </c>
      <c r="BK230" s="199">
        <f t="shared" si="29"/>
        <v>0</v>
      </c>
      <c r="BL230" s="18" t="s">
        <v>83</v>
      </c>
      <c r="BM230" s="198" t="s">
        <v>1792</v>
      </c>
    </row>
    <row r="231" spans="1:65" s="2" customFormat="1" ht="24.2" customHeight="1">
      <c r="A231" s="35"/>
      <c r="B231" s="36"/>
      <c r="C231" s="245" t="s">
        <v>1261</v>
      </c>
      <c r="D231" s="245" t="s">
        <v>305</v>
      </c>
      <c r="E231" s="246" t="s">
        <v>1793</v>
      </c>
      <c r="F231" s="247" t="s">
        <v>1794</v>
      </c>
      <c r="G231" s="248" t="s">
        <v>183</v>
      </c>
      <c r="H231" s="249">
        <v>20</v>
      </c>
      <c r="I231" s="250"/>
      <c r="J231" s="251">
        <f t="shared" si="20"/>
        <v>0</v>
      </c>
      <c r="K231" s="252"/>
      <c r="L231" s="253"/>
      <c r="M231" s="254" t="s">
        <v>1</v>
      </c>
      <c r="N231" s="255" t="s">
        <v>41</v>
      </c>
      <c r="O231" s="72"/>
      <c r="P231" s="196">
        <f t="shared" si="21"/>
        <v>0</v>
      </c>
      <c r="Q231" s="196">
        <v>8.0999999999999996E-3</v>
      </c>
      <c r="R231" s="196">
        <f t="shared" si="22"/>
        <v>0.16199999999999998</v>
      </c>
      <c r="S231" s="196">
        <v>0</v>
      </c>
      <c r="T231" s="197">
        <f t="shared" si="2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85</v>
      </c>
      <c r="AT231" s="198" t="s">
        <v>305</v>
      </c>
      <c r="AU231" s="198" t="s">
        <v>85</v>
      </c>
      <c r="AY231" s="18" t="s">
        <v>149</v>
      </c>
      <c r="BE231" s="199">
        <f t="shared" si="24"/>
        <v>0</v>
      </c>
      <c r="BF231" s="199">
        <f t="shared" si="25"/>
        <v>0</v>
      </c>
      <c r="BG231" s="199">
        <f t="shared" si="26"/>
        <v>0</v>
      </c>
      <c r="BH231" s="199">
        <f t="shared" si="27"/>
        <v>0</v>
      </c>
      <c r="BI231" s="199">
        <f t="shared" si="28"/>
        <v>0</v>
      </c>
      <c r="BJ231" s="18" t="s">
        <v>83</v>
      </c>
      <c r="BK231" s="199">
        <f t="shared" si="29"/>
        <v>0</v>
      </c>
      <c r="BL231" s="18" t="s">
        <v>83</v>
      </c>
      <c r="BM231" s="198" t="s">
        <v>1795</v>
      </c>
    </row>
    <row r="232" spans="1:65" s="2" customFormat="1" ht="16.5" customHeight="1">
      <c r="A232" s="35"/>
      <c r="B232" s="36"/>
      <c r="C232" s="245" t="s">
        <v>1264</v>
      </c>
      <c r="D232" s="245" t="s">
        <v>305</v>
      </c>
      <c r="E232" s="246" t="s">
        <v>1796</v>
      </c>
      <c r="F232" s="247" t="s">
        <v>1797</v>
      </c>
      <c r="G232" s="248" t="s">
        <v>183</v>
      </c>
      <c r="H232" s="249">
        <v>1</v>
      </c>
      <c r="I232" s="250"/>
      <c r="J232" s="251">
        <f t="shared" si="20"/>
        <v>0</v>
      </c>
      <c r="K232" s="252"/>
      <c r="L232" s="253"/>
      <c r="M232" s="254" t="s">
        <v>1</v>
      </c>
      <c r="N232" s="255" t="s">
        <v>41</v>
      </c>
      <c r="O232" s="72"/>
      <c r="P232" s="196">
        <f t="shared" si="21"/>
        <v>0</v>
      </c>
      <c r="Q232" s="196">
        <v>2.9000000000000001E-2</v>
      </c>
      <c r="R232" s="196">
        <f t="shared" si="22"/>
        <v>2.9000000000000001E-2</v>
      </c>
      <c r="S232" s="196">
        <v>0</v>
      </c>
      <c r="T232" s="197">
        <f t="shared" si="2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85</v>
      </c>
      <c r="AT232" s="198" t="s">
        <v>305</v>
      </c>
      <c r="AU232" s="198" t="s">
        <v>85</v>
      </c>
      <c r="AY232" s="18" t="s">
        <v>149</v>
      </c>
      <c r="BE232" s="199">
        <f t="shared" si="24"/>
        <v>0</v>
      </c>
      <c r="BF232" s="199">
        <f t="shared" si="25"/>
        <v>0</v>
      </c>
      <c r="BG232" s="199">
        <f t="shared" si="26"/>
        <v>0</v>
      </c>
      <c r="BH232" s="199">
        <f t="shared" si="27"/>
        <v>0</v>
      </c>
      <c r="BI232" s="199">
        <f t="shared" si="28"/>
        <v>0</v>
      </c>
      <c r="BJ232" s="18" t="s">
        <v>83</v>
      </c>
      <c r="BK232" s="199">
        <f t="shared" si="29"/>
        <v>0</v>
      </c>
      <c r="BL232" s="18" t="s">
        <v>83</v>
      </c>
      <c r="BM232" s="198" t="s">
        <v>1798</v>
      </c>
    </row>
    <row r="233" spans="1:65" s="2" customFormat="1" ht="21.75" customHeight="1">
      <c r="A233" s="35"/>
      <c r="B233" s="36"/>
      <c r="C233" s="245" t="s">
        <v>1267</v>
      </c>
      <c r="D233" s="245" t="s">
        <v>305</v>
      </c>
      <c r="E233" s="246" t="s">
        <v>1799</v>
      </c>
      <c r="F233" s="247" t="s">
        <v>1800</v>
      </c>
      <c r="G233" s="248" t="s">
        <v>183</v>
      </c>
      <c r="H233" s="249">
        <v>1</v>
      </c>
      <c r="I233" s="250"/>
      <c r="J233" s="251">
        <f t="shared" si="20"/>
        <v>0</v>
      </c>
      <c r="K233" s="252"/>
      <c r="L233" s="253"/>
      <c r="M233" s="254" t="s">
        <v>1</v>
      </c>
      <c r="N233" s="255" t="s">
        <v>41</v>
      </c>
      <c r="O233" s="72"/>
      <c r="P233" s="196">
        <f t="shared" si="21"/>
        <v>0</v>
      </c>
      <c r="Q233" s="196">
        <v>5.0000000000000001E-4</v>
      </c>
      <c r="R233" s="196">
        <f t="shared" si="22"/>
        <v>5.0000000000000001E-4</v>
      </c>
      <c r="S233" s="196">
        <v>0</v>
      </c>
      <c r="T233" s="197">
        <f t="shared" si="2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85</v>
      </c>
      <c r="AT233" s="198" t="s">
        <v>305</v>
      </c>
      <c r="AU233" s="198" t="s">
        <v>85</v>
      </c>
      <c r="AY233" s="18" t="s">
        <v>149</v>
      </c>
      <c r="BE233" s="199">
        <f t="shared" si="24"/>
        <v>0</v>
      </c>
      <c r="BF233" s="199">
        <f t="shared" si="25"/>
        <v>0</v>
      </c>
      <c r="BG233" s="199">
        <f t="shared" si="26"/>
        <v>0</v>
      </c>
      <c r="BH233" s="199">
        <f t="shared" si="27"/>
        <v>0</v>
      </c>
      <c r="BI233" s="199">
        <f t="shared" si="28"/>
        <v>0</v>
      </c>
      <c r="BJ233" s="18" t="s">
        <v>83</v>
      </c>
      <c r="BK233" s="199">
        <f t="shared" si="29"/>
        <v>0</v>
      </c>
      <c r="BL233" s="18" t="s">
        <v>83</v>
      </c>
      <c r="BM233" s="198" t="s">
        <v>1801</v>
      </c>
    </row>
    <row r="234" spans="1:65" s="2" customFormat="1" ht="16.5" customHeight="1">
      <c r="A234" s="35"/>
      <c r="B234" s="36"/>
      <c r="C234" s="245" t="s">
        <v>1269</v>
      </c>
      <c r="D234" s="245" t="s">
        <v>305</v>
      </c>
      <c r="E234" s="246" t="s">
        <v>1802</v>
      </c>
      <c r="F234" s="247" t="s">
        <v>1803</v>
      </c>
      <c r="G234" s="248" t="s">
        <v>183</v>
      </c>
      <c r="H234" s="249">
        <v>16</v>
      </c>
      <c r="I234" s="250"/>
      <c r="J234" s="251">
        <f t="shared" si="20"/>
        <v>0</v>
      </c>
      <c r="K234" s="252"/>
      <c r="L234" s="253"/>
      <c r="M234" s="254" t="s">
        <v>1</v>
      </c>
      <c r="N234" s="255" t="s">
        <v>41</v>
      </c>
      <c r="O234" s="72"/>
      <c r="P234" s="196">
        <f t="shared" si="21"/>
        <v>0</v>
      </c>
      <c r="Q234" s="196">
        <v>2.87E-2</v>
      </c>
      <c r="R234" s="196">
        <f t="shared" si="22"/>
        <v>0.4592</v>
      </c>
      <c r="S234" s="196">
        <v>0</v>
      </c>
      <c r="T234" s="197">
        <f t="shared" si="2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8" t="s">
        <v>85</v>
      </c>
      <c r="AT234" s="198" t="s">
        <v>305</v>
      </c>
      <c r="AU234" s="198" t="s">
        <v>85</v>
      </c>
      <c r="AY234" s="18" t="s">
        <v>149</v>
      </c>
      <c r="BE234" s="199">
        <f t="shared" si="24"/>
        <v>0</v>
      </c>
      <c r="BF234" s="199">
        <f t="shared" si="25"/>
        <v>0</v>
      </c>
      <c r="BG234" s="199">
        <f t="shared" si="26"/>
        <v>0</v>
      </c>
      <c r="BH234" s="199">
        <f t="shared" si="27"/>
        <v>0</v>
      </c>
      <c r="BI234" s="199">
        <f t="shared" si="28"/>
        <v>0</v>
      </c>
      <c r="BJ234" s="18" t="s">
        <v>83</v>
      </c>
      <c r="BK234" s="199">
        <f t="shared" si="29"/>
        <v>0</v>
      </c>
      <c r="BL234" s="18" t="s">
        <v>83</v>
      </c>
      <c r="BM234" s="198" t="s">
        <v>1804</v>
      </c>
    </row>
    <row r="235" spans="1:65" s="2" customFormat="1" ht="16.5" customHeight="1">
      <c r="A235" s="35"/>
      <c r="B235" s="36"/>
      <c r="C235" s="245" t="s">
        <v>1272</v>
      </c>
      <c r="D235" s="245" t="s">
        <v>305</v>
      </c>
      <c r="E235" s="246" t="s">
        <v>1805</v>
      </c>
      <c r="F235" s="247" t="s">
        <v>1806</v>
      </c>
      <c r="G235" s="248" t="s">
        <v>183</v>
      </c>
      <c r="H235" s="249">
        <v>21</v>
      </c>
      <c r="I235" s="250"/>
      <c r="J235" s="251">
        <f t="shared" si="20"/>
        <v>0</v>
      </c>
      <c r="K235" s="252"/>
      <c r="L235" s="253"/>
      <c r="M235" s="254" t="s">
        <v>1</v>
      </c>
      <c r="N235" s="255" t="s">
        <v>41</v>
      </c>
      <c r="O235" s="72"/>
      <c r="P235" s="196">
        <f t="shared" si="21"/>
        <v>0</v>
      </c>
      <c r="Q235" s="196">
        <v>1.7000000000000001E-4</v>
      </c>
      <c r="R235" s="196">
        <f t="shared" si="22"/>
        <v>3.5700000000000003E-3</v>
      </c>
      <c r="S235" s="196">
        <v>0</v>
      </c>
      <c r="T235" s="197">
        <f t="shared" si="2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85</v>
      </c>
      <c r="AT235" s="198" t="s">
        <v>305</v>
      </c>
      <c r="AU235" s="198" t="s">
        <v>85</v>
      </c>
      <c r="AY235" s="18" t="s">
        <v>149</v>
      </c>
      <c r="BE235" s="199">
        <f t="shared" si="24"/>
        <v>0</v>
      </c>
      <c r="BF235" s="199">
        <f t="shared" si="25"/>
        <v>0</v>
      </c>
      <c r="BG235" s="199">
        <f t="shared" si="26"/>
        <v>0</v>
      </c>
      <c r="BH235" s="199">
        <f t="shared" si="27"/>
        <v>0</v>
      </c>
      <c r="BI235" s="199">
        <f t="shared" si="28"/>
        <v>0</v>
      </c>
      <c r="BJ235" s="18" t="s">
        <v>83</v>
      </c>
      <c r="BK235" s="199">
        <f t="shared" si="29"/>
        <v>0</v>
      </c>
      <c r="BL235" s="18" t="s">
        <v>83</v>
      </c>
      <c r="BM235" s="198" t="s">
        <v>1807</v>
      </c>
    </row>
    <row r="236" spans="1:65" s="2" customFormat="1" ht="24.2" customHeight="1">
      <c r="A236" s="35"/>
      <c r="B236" s="36"/>
      <c r="C236" s="245" t="s">
        <v>1276</v>
      </c>
      <c r="D236" s="245" t="s">
        <v>305</v>
      </c>
      <c r="E236" s="246" t="s">
        <v>1808</v>
      </c>
      <c r="F236" s="247" t="s">
        <v>1809</v>
      </c>
      <c r="G236" s="248" t="s">
        <v>183</v>
      </c>
      <c r="H236" s="249">
        <v>18</v>
      </c>
      <c r="I236" s="250"/>
      <c r="J236" s="251">
        <f t="shared" si="20"/>
        <v>0</v>
      </c>
      <c r="K236" s="252"/>
      <c r="L236" s="253"/>
      <c r="M236" s="254" t="s">
        <v>1</v>
      </c>
      <c r="N236" s="255" t="s">
        <v>41</v>
      </c>
      <c r="O236" s="72"/>
      <c r="P236" s="196">
        <f t="shared" si="21"/>
        <v>0</v>
      </c>
      <c r="Q236" s="196">
        <v>0</v>
      </c>
      <c r="R236" s="196">
        <f t="shared" si="22"/>
        <v>0</v>
      </c>
      <c r="S236" s="196">
        <v>0</v>
      </c>
      <c r="T236" s="197">
        <f t="shared" si="2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85</v>
      </c>
      <c r="AT236" s="198" t="s">
        <v>305</v>
      </c>
      <c r="AU236" s="198" t="s">
        <v>85</v>
      </c>
      <c r="AY236" s="18" t="s">
        <v>149</v>
      </c>
      <c r="BE236" s="199">
        <f t="shared" si="24"/>
        <v>0</v>
      </c>
      <c r="BF236" s="199">
        <f t="shared" si="25"/>
        <v>0</v>
      </c>
      <c r="BG236" s="199">
        <f t="shared" si="26"/>
        <v>0</v>
      </c>
      <c r="BH236" s="199">
        <f t="shared" si="27"/>
        <v>0</v>
      </c>
      <c r="BI236" s="199">
        <f t="shared" si="28"/>
        <v>0</v>
      </c>
      <c r="BJ236" s="18" t="s">
        <v>83</v>
      </c>
      <c r="BK236" s="199">
        <f t="shared" si="29"/>
        <v>0</v>
      </c>
      <c r="BL236" s="18" t="s">
        <v>83</v>
      </c>
      <c r="BM236" s="198" t="s">
        <v>1810</v>
      </c>
    </row>
    <row r="237" spans="1:65" s="2" customFormat="1" ht="24.2" customHeight="1">
      <c r="A237" s="35"/>
      <c r="B237" s="36"/>
      <c r="C237" s="186" t="s">
        <v>1282</v>
      </c>
      <c r="D237" s="186" t="s">
        <v>150</v>
      </c>
      <c r="E237" s="187" t="s">
        <v>1811</v>
      </c>
      <c r="F237" s="188" t="s">
        <v>1812</v>
      </c>
      <c r="G237" s="189" t="s">
        <v>183</v>
      </c>
      <c r="H237" s="190">
        <v>1</v>
      </c>
      <c r="I237" s="191"/>
      <c r="J237" s="192">
        <f t="shared" si="20"/>
        <v>0</v>
      </c>
      <c r="K237" s="193"/>
      <c r="L237" s="40"/>
      <c r="M237" s="194" t="s">
        <v>1</v>
      </c>
      <c r="N237" s="195" t="s">
        <v>41</v>
      </c>
      <c r="O237" s="72"/>
      <c r="P237" s="196">
        <f t="shared" si="21"/>
        <v>0</v>
      </c>
      <c r="Q237" s="196">
        <v>0</v>
      </c>
      <c r="R237" s="196">
        <f t="shared" si="22"/>
        <v>0</v>
      </c>
      <c r="S237" s="196">
        <v>0</v>
      </c>
      <c r="T237" s="197">
        <f t="shared" si="23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8" t="s">
        <v>83</v>
      </c>
      <c r="AT237" s="198" t="s">
        <v>150</v>
      </c>
      <c r="AU237" s="198" t="s">
        <v>85</v>
      </c>
      <c r="AY237" s="18" t="s">
        <v>149</v>
      </c>
      <c r="BE237" s="199">
        <f t="shared" si="24"/>
        <v>0</v>
      </c>
      <c r="BF237" s="199">
        <f t="shared" si="25"/>
        <v>0</v>
      </c>
      <c r="BG237" s="199">
        <f t="shared" si="26"/>
        <v>0</v>
      </c>
      <c r="BH237" s="199">
        <f t="shared" si="27"/>
        <v>0</v>
      </c>
      <c r="BI237" s="199">
        <f t="shared" si="28"/>
        <v>0</v>
      </c>
      <c r="BJ237" s="18" t="s">
        <v>83</v>
      </c>
      <c r="BK237" s="199">
        <f t="shared" si="29"/>
        <v>0</v>
      </c>
      <c r="BL237" s="18" t="s">
        <v>83</v>
      </c>
      <c r="BM237" s="198" t="s">
        <v>1813</v>
      </c>
    </row>
    <row r="238" spans="1:65" s="2" customFormat="1" ht="21.75" customHeight="1">
      <c r="A238" s="35"/>
      <c r="B238" s="36"/>
      <c r="C238" s="186" t="s">
        <v>1286</v>
      </c>
      <c r="D238" s="186" t="s">
        <v>150</v>
      </c>
      <c r="E238" s="187" t="s">
        <v>1814</v>
      </c>
      <c r="F238" s="188" t="s">
        <v>1815</v>
      </c>
      <c r="G238" s="189" t="s">
        <v>183</v>
      </c>
      <c r="H238" s="190">
        <v>1</v>
      </c>
      <c r="I238" s="191"/>
      <c r="J238" s="192">
        <f t="shared" si="20"/>
        <v>0</v>
      </c>
      <c r="K238" s="193"/>
      <c r="L238" s="40"/>
      <c r="M238" s="194" t="s">
        <v>1</v>
      </c>
      <c r="N238" s="195" t="s">
        <v>41</v>
      </c>
      <c r="O238" s="72"/>
      <c r="P238" s="196">
        <f t="shared" si="21"/>
        <v>0</v>
      </c>
      <c r="Q238" s="196">
        <v>0</v>
      </c>
      <c r="R238" s="196">
        <f t="shared" si="22"/>
        <v>0</v>
      </c>
      <c r="S238" s="196">
        <v>0</v>
      </c>
      <c r="T238" s="197">
        <f t="shared" si="23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83</v>
      </c>
      <c r="AT238" s="198" t="s">
        <v>150</v>
      </c>
      <c r="AU238" s="198" t="s">
        <v>85</v>
      </c>
      <c r="AY238" s="18" t="s">
        <v>149</v>
      </c>
      <c r="BE238" s="199">
        <f t="shared" si="24"/>
        <v>0</v>
      </c>
      <c r="BF238" s="199">
        <f t="shared" si="25"/>
        <v>0</v>
      </c>
      <c r="BG238" s="199">
        <f t="shared" si="26"/>
        <v>0</v>
      </c>
      <c r="BH238" s="199">
        <f t="shared" si="27"/>
        <v>0</v>
      </c>
      <c r="BI238" s="199">
        <f t="shared" si="28"/>
        <v>0</v>
      </c>
      <c r="BJ238" s="18" t="s">
        <v>83</v>
      </c>
      <c r="BK238" s="199">
        <f t="shared" si="29"/>
        <v>0</v>
      </c>
      <c r="BL238" s="18" t="s">
        <v>83</v>
      </c>
      <c r="BM238" s="198" t="s">
        <v>1816</v>
      </c>
    </row>
    <row r="239" spans="1:65" s="2" customFormat="1" ht="55.5" customHeight="1">
      <c r="A239" s="35"/>
      <c r="B239" s="36"/>
      <c r="C239" s="245" t="s">
        <v>1291</v>
      </c>
      <c r="D239" s="245" t="s">
        <v>305</v>
      </c>
      <c r="E239" s="246" t="s">
        <v>1817</v>
      </c>
      <c r="F239" s="247" t="s">
        <v>1818</v>
      </c>
      <c r="G239" s="248" t="s">
        <v>183</v>
      </c>
      <c r="H239" s="249">
        <v>1</v>
      </c>
      <c r="I239" s="250"/>
      <c r="J239" s="251">
        <f t="shared" si="20"/>
        <v>0</v>
      </c>
      <c r="K239" s="252"/>
      <c r="L239" s="253"/>
      <c r="M239" s="254" t="s">
        <v>1</v>
      </c>
      <c r="N239" s="255" t="s">
        <v>41</v>
      </c>
      <c r="O239" s="72"/>
      <c r="P239" s="196">
        <f t="shared" si="21"/>
        <v>0</v>
      </c>
      <c r="Q239" s="196">
        <v>0</v>
      </c>
      <c r="R239" s="196">
        <f t="shared" si="22"/>
        <v>0</v>
      </c>
      <c r="S239" s="196">
        <v>0</v>
      </c>
      <c r="T239" s="197">
        <f t="shared" si="23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85</v>
      </c>
      <c r="AT239" s="198" t="s">
        <v>305</v>
      </c>
      <c r="AU239" s="198" t="s">
        <v>85</v>
      </c>
      <c r="AY239" s="18" t="s">
        <v>149</v>
      </c>
      <c r="BE239" s="199">
        <f t="shared" si="24"/>
        <v>0</v>
      </c>
      <c r="BF239" s="199">
        <f t="shared" si="25"/>
        <v>0</v>
      </c>
      <c r="BG239" s="199">
        <f t="shared" si="26"/>
        <v>0</v>
      </c>
      <c r="BH239" s="199">
        <f t="shared" si="27"/>
        <v>0</v>
      </c>
      <c r="BI239" s="199">
        <f t="shared" si="28"/>
        <v>0</v>
      </c>
      <c r="BJ239" s="18" t="s">
        <v>83</v>
      </c>
      <c r="BK239" s="199">
        <f t="shared" si="29"/>
        <v>0</v>
      </c>
      <c r="BL239" s="18" t="s">
        <v>83</v>
      </c>
      <c r="BM239" s="198" t="s">
        <v>1819</v>
      </c>
    </row>
    <row r="240" spans="1:65" s="2" customFormat="1" ht="24.2" customHeight="1">
      <c r="A240" s="35"/>
      <c r="B240" s="36"/>
      <c r="C240" s="186" t="s">
        <v>1295</v>
      </c>
      <c r="D240" s="186" t="s">
        <v>150</v>
      </c>
      <c r="E240" s="187" t="s">
        <v>1820</v>
      </c>
      <c r="F240" s="188" t="s">
        <v>1821</v>
      </c>
      <c r="G240" s="189" t="s">
        <v>183</v>
      </c>
      <c r="H240" s="190">
        <v>2</v>
      </c>
      <c r="I240" s="191"/>
      <c r="J240" s="192">
        <f t="shared" si="20"/>
        <v>0</v>
      </c>
      <c r="K240" s="193"/>
      <c r="L240" s="40"/>
      <c r="M240" s="194" t="s">
        <v>1</v>
      </c>
      <c r="N240" s="195" t="s">
        <v>41</v>
      </c>
      <c r="O240" s="72"/>
      <c r="P240" s="196">
        <f t="shared" si="21"/>
        <v>0</v>
      </c>
      <c r="Q240" s="196">
        <v>0</v>
      </c>
      <c r="R240" s="196">
        <f t="shared" si="22"/>
        <v>0</v>
      </c>
      <c r="S240" s="196">
        <v>0</v>
      </c>
      <c r="T240" s="197">
        <f t="shared" si="23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8" t="s">
        <v>83</v>
      </c>
      <c r="AT240" s="198" t="s">
        <v>150</v>
      </c>
      <c r="AU240" s="198" t="s">
        <v>85</v>
      </c>
      <c r="AY240" s="18" t="s">
        <v>149</v>
      </c>
      <c r="BE240" s="199">
        <f t="shared" si="24"/>
        <v>0</v>
      </c>
      <c r="BF240" s="199">
        <f t="shared" si="25"/>
        <v>0</v>
      </c>
      <c r="BG240" s="199">
        <f t="shared" si="26"/>
        <v>0</v>
      </c>
      <c r="BH240" s="199">
        <f t="shared" si="27"/>
        <v>0</v>
      </c>
      <c r="BI240" s="199">
        <f t="shared" si="28"/>
        <v>0</v>
      </c>
      <c r="BJ240" s="18" t="s">
        <v>83</v>
      </c>
      <c r="BK240" s="199">
        <f t="shared" si="29"/>
        <v>0</v>
      </c>
      <c r="BL240" s="18" t="s">
        <v>83</v>
      </c>
      <c r="BM240" s="198" t="s">
        <v>1822</v>
      </c>
    </row>
    <row r="241" spans="1:65" s="2" customFormat="1" ht="33" customHeight="1">
      <c r="A241" s="35"/>
      <c r="B241" s="36"/>
      <c r="C241" s="245" t="s">
        <v>1299</v>
      </c>
      <c r="D241" s="245" t="s">
        <v>305</v>
      </c>
      <c r="E241" s="246" t="s">
        <v>1823</v>
      </c>
      <c r="F241" s="247" t="s">
        <v>1824</v>
      </c>
      <c r="G241" s="248" t="s">
        <v>153</v>
      </c>
      <c r="H241" s="249">
        <v>2</v>
      </c>
      <c r="I241" s="250"/>
      <c r="J241" s="251">
        <f t="shared" si="20"/>
        <v>0</v>
      </c>
      <c r="K241" s="252"/>
      <c r="L241" s="253"/>
      <c r="M241" s="254" t="s">
        <v>1</v>
      </c>
      <c r="N241" s="255" t="s">
        <v>41</v>
      </c>
      <c r="O241" s="72"/>
      <c r="P241" s="196">
        <f t="shared" si="21"/>
        <v>0</v>
      </c>
      <c r="Q241" s="196">
        <v>0</v>
      </c>
      <c r="R241" s="196">
        <f t="shared" si="22"/>
        <v>0</v>
      </c>
      <c r="S241" s="196">
        <v>0</v>
      </c>
      <c r="T241" s="197">
        <f t="shared" si="23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85</v>
      </c>
      <c r="AT241" s="198" t="s">
        <v>305</v>
      </c>
      <c r="AU241" s="198" t="s">
        <v>85</v>
      </c>
      <c r="AY241" s="18" t="s">
        <v>149</v>
      </c>
      <c r="BE241" s="199">
        <f t="shared" si="24"/>
        <v>0</v>
      </c>
      <c r="BF241" s="199">
        <f t="shared" si="25"/>
        <v>0</v>
      </c>
      <c r="BG241" s="199">
        <f t="shared" si="26"/>
        <v>0</v>
      </c>
      <c r="BH241" s="199">
        <f t="shared" si="27"/>
        <v>0</v>
      </c>
      <c r="BI241" s="199">
        <f t="shared" si="28"/>
        <v>0</v>
      </c>
      <c r="BJ241" s="18" t="s">
        <v>83</v>
      </c>
      <c r="BK241" s="199">
        <f t="shared" si="29"/>
        <v>0</v>
      </c>
      <c r="BL241" s="18" t="s">
        <v>83</v>
      </c>
      <c r="BM241" s="198" t="s">
        <v>1825</v>
      </c>
    </row>
    <row r="242" spans="1:65" s="2" customFormat="1" ht="16.5" customHeight="1">
      <c r="A242" s="35"/>
      <c r="B242" s="36"/>
      <c r="C242" s="186" t="s">
        <v>1303</v>
      </c>
      <c r="D242" s="186" t="s">
        <v>150</v>
      </c>
      <c r="E242" s="187" t="s">
        <v>1826</v>
      </c>
      <c r="F242" s="188" t="s">
        <v>1827</v>
      </c>
      <c r="G242" s="189" t="s">
        <v>183</v>
      </c>
      <c r="H242" s="190">
        <v>1</v>
      </c>
      <c r="I242" s="191"/>
      <c r="J242" s="192">
        <f t="shared" si="20"/>
        <v>0</v>
      </c>
      <c r="K242" s="193"/>
      <c r="L242" s="40"/>
      <c r="M242" s="194" t="s">
        <v>1</v>
      </c>
      <c r="N242" s="195" t="s">
        <v>41</v>
      </c>
      <c r="O242" s="72"/>
      <c r="P242" s="196">
        <f t="shared" si="21"/>
        <v>0</v>
      </c>
      <c r="Q242" s="196">
        <v>0</v>
      </c>
      <c r="R242" s="196">
        <f t="shared" si="22"/>
        <v>0</v>
      </c>
      <c r="S242" s="196">
        <v>0</v>
      </c>
      <c r="T242" s="197">
        <f t="shared" si="23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8" t="s">
        <v>658</v>
      </c>
      <c r="AT242" s="198" t="s">
        <v>150</v>
      </c>
      <c r="AU242" s="198" t="s">
        <v>85</v>
      </c>
      <c r="AY242" s="18" t="s">
        <v>149</v>
      </c>
      <c r="BE242" s="199">
        <f t="shared" si="24"/>
        <v>0</v>
      </c>
      <c r="BF242" s="199">
        <f t="shared" si="25"/>
        <v>0</v>
      </c>
      <c r="BG242" s="199">
        <f t="shared" si="26"/>
        <v>0</v>
      </c>
      <c r="BH242" s="199">
        <f t="shared" si="27"/>
        <v>0</v>
      </c>
      <c r="BI242" s="199">
        <f t="shared" si="28"/>
        <v>0</v>
      </c>
      <c r="BJ242" s="18" t="s">
        <v>83</v>
      </c>
      <c r="BK242" s="199">
        <f t="shared" si="29"/>
        <v>0</v>
      </c>
      <c r="BL242" s="18" t="s">
        <v>658</v>
      </c>
      <c r="BM242" s="198" t="s">
        <v>1828</v>
      </c>
    </row>
    <row r="243" spans="1:65" s="2" customFormat="1" ht="21.75" customHeight="1">
      <c r="A243" s="35"/>
      <c r="B243" s="36"/>
      <c r="C243" s="245" t="s">
        <v>1307</v>
      </c>
      <c r="D243" s="245" t="s">
        <v>305</v>
      </c>
      <c r="E243" s="246" t="s">
        <v>1829</v>
      </c>
      <c r="F243" s="247" t="s">
        <v>1830</v>
      </c>
      <c r="G243" s="248" t="s">
        <v>183</v>
      </c>
      <c r="H243" s="249">
        <v>1</v>
      </c>
      <c r="I243" s="250"/>
      <c r="J243" s="251">
        <f t="shared" si="20"/>
        <v>0</v>
      </c>
      <c r="K243" s="252"/>
      <c r="L243" s="253"/>
      <c r="M243" s="254" t="s">
        <v>1</v>
      </c>
      <c r="N243" s="255" t="s">
        <v>41</v>
      </c>
      <c r="O243" s="72"/>
      <c r="P243" s="196">
        <f t="shared" si="21"/>
        <v>0</v>
      </c>
      <c r="Q243" s="196">
        <v>0</v>
      </c>
      <c r="R243" s="196">
        <f t="shared" si="22"/>
        <v>0</v>
      </c>
      <c r="S243" s="196">
        <v>0</v>
      </c>
      <c r="T243" s="197">
        <f t="shared" si="23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8" t="s">
        <v>1591</v>
      </c>
      <c r="AT243" s="198" t="s">
        <v>305</v>
      </c>
      <c r="AU243" s="198" t="s">
        <v>85</v>
      </c>
      <c r="AY243" s="18" t="s">
        <v>149</v>
      </c>
      <c r="BE243" s="199">
        <f t="shared" si="24"/>
        <v>0</v>
      </c>
      <c r="BF243" s="199">
        <f t="shared" si="25"/>
        <v>0</v>
      </c>
      <c r="BG243" s="199">
        <f t="shared" si="26"/>
        <v>0</v>
      </c>
      <c r="BH243" s="199">
        <f t="shared" si="27"/>
        <v>0</v>
      </c>
      <c r="BI243" s="199">
        <f t="shared" si="28"/>
        <v>0</v>
      </c>
      <c r="BJ243" s="18" t="s">
        <v>83</v>
      </c>
      <c r="BK243" s="199">
        <f t="shared" si="29"/>
        <v>0</v>
      </c>
      <c r="BL243" s="18" t="s">
        <v>658</v>
      </c>
      <c r="BM243" s="198" t="s">
        <v>1831</v>
      </c>
    </row>
    <row r="244" spans="1:65" s="2" customFormat="1" ht="16.5" customHeight="1">
      <c r="A244" s="35"/>
      <c r="B244" s="36"/>
      <c r="C244" s="186" t="s">
        <v>1832</v>
      </c>
      <c r="D244" s="186" t="s">
        <v>150</v>
      </c>
      <c r="E244" s="187" t="s">
        <v>1833</v>
      </c>
      <c r="F244" s="188" t="s">
        <v>1834</v>
      </c>
      <c r="G244" s="189" t="s">
        <v>183</v>
      </c>
      <c r="H244" s="190">
        <v>1</v>
      </c>
      <c r="I244" s="191"/>
      <c r="J244" s="192">
        <f t="shared" si="20"/>
        <v>0</v>
      </c>
      <c r="K244" s="193"/>
      <c r="L244" s="40"/>
      <c r="M244" s="194" t="s">
        <v>1</v>
      </c>
      <c r="N244" s="195" t="s">
        <v>41</v>
      </c>
      <c r="O244" s="72"/>
      <c r="P244" s="196">
        <f t="shared" si="21"/>
        <v>0</v>
      </c>
      <c r="Q244" s="196">
        <v>0</v>
      </c>
      <c r="R244" s="196">
        <f t="shared" si="22"/>
        <v>0</v>
      </c>
      <c r="S244" s="196">
        <v>0</v>
      </c>
      <c r="T244" s="197">
        <f t="shared" si="2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658</v>
      </c>
      <c r="AT244" s="198" t="s">
        <v>150</v>
      </c>
      <c r="AU244" s="198" t="s">
        <v>85</v>
      </c>
      <c r="AY244" s="18" t="s">
        <v>149</v>
      </c>
      <c r="BE244" s="199">
        <f t="shared" si="24"/>
        <v>0</v>
      </c>
      <c r="BF244" s="199">
        <f t="shared" si="25"/>
        <v>0</v>
      </c>
      <c r="BG244" s="199">
        <f t="shared" si="26"/>
        <v>0</v>
      </c>
      <c r="BH244" s="199">
        <f t="shared" si="27"/>
        <v>0</v>
      </c>
      <c r="BI244" s="199">
        <f t="shared" si="28"/>
        <v>0</v>
      </c>
      <c r="BJ244" s="18" t="s">
        <v>83</v>
      </c>
      <c r="BK244" s="199">
        <f t="shared" si="29"/>
        <v>0</v>
      </c>
      <c r="BL244" s="18" t="s">
        <v>658</v>
      </c>
      <c r="BM244" s="198" t="s">
        <v>1835</v>
      </c>
    </row>
    <row r="245" spans="1:65" s="2" customFormat="1" ht="16.5" customHeight="1">
      <c r="A245" s="35"/>
      <c r="B245" s="36"/>
      <c r="C245" s="245" t="s">
        <v>1836</v>
      </c>
      <c r="D245" s="245" t="s">
        <v>305</v>
      </c>
      <c r="E245" s="246" t="s">
        <v>1837</v>
      </c>
      <c r="F245" s="247" t="s">
        <v>1838</v>
      </c>
      <c r="G245" s="248" t="s">
        <v>153</v>
      </c>
      <c r="H245" s="249">
        <v>1</v>
      </c>
      <c r="I245" s="250"/>
      <c r="J245" s="251">
        <f t="shared" si="20"/>
        <v>0</v>
      </c>
      <c r="K245" s="252"/>
      <c r="L245" s="253"/>
      <c r="M245" s="254" t="s">
        <v>1</v>
      </c>
      <c r="N245" s="255" t="s">
        <v>41</v>
      </c>
      <c r="O245" s="72"/>
      <c r="P245" s="196">
        <f t="shared" si="21"/>
        <v>0</v>
      </c>
      <c r="Q245" s="196">
        <v>0</v>
      </c>
      <c r="R245" s="196">
        <f t="shared" si="22"/>
        <v>0</v>
      </c>
      <c r="S245" s="196">
        <v>0</v>
      </c>
      <c r="T245" s="197">
        <f t="shared" si="2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1591</v>
      </c>
      <c r="AT245" s="198" t="s">
        <v>305</v>
      </c>
      <c r="AU245" s="198" t="s">
        <v>85</v>
      </c>
      <c r="AY245" s="18" t="s">
        <v>149</v>
      </c>
      <c r="BE245" s="199">
        <f t="shared" si="24"/>
        <v>0</v>
      </c>
      <c r="BF245" s="199">
        <f t="shared" si="25"/>
        <v>0</v>
      </c>
      <c r="BG245" s="199">
        <f t="shared" si="26"/>
        <v>0</v>
      </c>
      <c r="BH245" s="199">
        <f t="shared" si="27"/>
        <v>0</v>
      </c>
      <c r="BI245" s="199">
        <f t="shared" si="28"/>
        <v>0</v>
      </c>
      <c r="BJ245" s="18" t="s">
        <v>83</v>
      </c>
      <c r="BK245" s="199">
        <f t="shared" si="29"/>
        <v>0</v>
      </c>
      <c r="BL245" s="18" t="s">
        <v>658</v>
      </c>
      <c r="BM245" s="198" t="s">
        <v>1839</v>
      </c>
    </row>
    <row r="246" spans="1:65" s="2" customFormat="1" ht="24.2" customHeight="1">
      <c r="A246" s="35"/>
      <c r="B246" s="36"/>
      <c r="C246" s="186" t="s">
        <v>1840</v>
      </c>
      <c r="D246" s="186" t="s">
        <v>150</v>
      </c>
      <c r="E246" s="187" t="s">
        <v>1841</v>
      </c>
      <c r="F246" s="188" t="s">
        <v>1842</v>
      </c>
      <c r="G246" s="189" t="s">
        <v>183</v>
      </c>
      <c r="H246" s="190">
        <v>1</v>
      </c>
      <c r="I246" s="191"/>
      <c r="J246" s="192">
        <f t="shared" si="2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21"/>
        <v>0</v>
      </c>
      <c r="Q246" s="196">
        <v>0</v>
      </c>
      <c r="R246" s="196">
        <f t="shared" si="22"/>
        <v>0</v>
      </c>
      <c r="S246" s="196">
        <v>0</v>
      </c>
      <c r="T246" s="197">
        <f t="shared" si="2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83</v>
      </c>
      <c r="AT246" s="198" t="s">
        <v>150</v>
      </c>
      <c r="AU246" s="198" t="s">
        <v>85</v>
      </c>
      <c r="AY246" s="18" t="s">
        <v>149</v>
      </c>
      <c r="BE246" s="199">
        <f t="shared" si="24"/>
        <v>0</v>
      </c>
      <c r="BF246" s="199">
        <f t="shared" si="25"/>
        <v>0</v>
      </c>
      <c r="BG246" s="199">
        <f t="shared" si="26"/>
        <v>0</v>
      </c>
      <c r="BH246" s="199">
        <f t="shared" si="27"/>
        <v>0</v>
      </c>
      <c r="BI246" s="199">
        <f t="shared" si="28"/>
        <v>0</v>
      </c>
      <c r="BJ246" s="18" t="s">
        <v>83</v>
      </c>
      <c r="BK246" s="199">
        <f t="shared" si="29"/>
        <v>0</v>
      </c>
      <c r="BL246" s="18" t="s">
        <v>83</v>
      </c>
      <c r="BM246" s="198" t="s">
        <v>1843</v>
      </c>
    </row>
    <row r="247" spans="1:65" s="2" customFormat="1" ht="24.2" customHeight="1">
      <c r="A247" s="35"/>
      <c r="B247" s="36"/>
      <c r="C247" s="186" t="s">
        <v>1844</v>
      </c>
      <c r="D247" s="186" t="s">
        <v>150</v>
      </c>
      <c r="E247" s="187" t="s">
        <v>1845</v>
      </c>
      <c r="F247" s="188" t="s">
        <v>1846</v>
      </c>
      <c r="G247" s="189" t="s">
        <v>183</v>
      </c>
      <c r="H247" s="190">
        <v>1</v>
      </c>
      <c r="I247" s="191"/>
      <c r="J247" s="192">
        <f t="shared" si="2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21"/>
        <v>0</v>
      </c>
      <c r="Q247" s="196">
        <v>0</v>
      </c>
      <c r="R247" s="196">
        <f t="shared" si="22"/>
        <v>0</v>
      </c>
      <c r="S247" s="196">
        <v>0</v>
      </c>
      <c r="T247" s="197">
        <f t="shared" si="2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83</v>
      </c>
      <c r="AT247" s="198" t="s">
        <v>150</v>
      </c>
      <c r="AU247" s="198" t="s">
        <v>85</v>
      </c>
      <c r="AY247" s="18" t="s">
        <v>149</v>
      </c>
      <c r="BE247" s="199">
        <f t="shared" si="24"/>
        <v>0</v>
      </c>
      <c r="BF247" s="199">
        <f t="shared" si="25"/>
        <v>0</v>
      </c>
      <c r="BG247" s="199">
        <f t="shared" si="26"/>
        <v>0</v>
      </c>
      <c r="BH247" s="199">
        <f t="shared" si="27"/>
        <v>0</v>
      </c>
      <c r="BI247" s="199">
        <f t="shared" si="28"/>
        <v>0</v>
      </c>
      <c r="BJ247" s="18" t="s">
        <v>83</v>
      </c>
      <c r="BK247" s="199">
        <f t="shared" si="29"/>
        <v>0</v>
      </c>
      <c r="BL247" s="18" t="s">
        <v>83</v>
      </c>
      <c r="BM247" s="198" t="s">
        <v>1847</v>
      </c>
    </row>
    <row r="248" spans="1:65" s="2" customFormat="1" ht="24.2" customHeight="1">
      <c r="A248" s="35"/>
      <c r="B248" s="36"/>
      <c r="C248" s="245" t="s">
        <v>1848</v>
      </c>
      <c r="D248" s="245" t="s">
        <v>305</v>
      </c>
      <c r="E248" s="246" t="s">
        <v>1849</v>
      </c>
      <c r="F248" s="247" t="s">
        <v>1850</v>
      </c>
      <c r="G248" s="248" t="s">
        <v>183</v>
      </c>
      <c r="H248" s="249">
        <v>1</v>
      </c>
      <c r="I248" s="250"/>
      <c r="J248" s="251">
        <f t="shared" si="20"/>
        <v>0</v>
      </c>
      <c r="K248" s="252"/>
      <c r="L248" s="253"/>
      <c r="M248" s="254" t="s">
        <v>1</v>
      </c>
      <c r="N248" s="255" t="s">
        <v>41</v>
      </c>
      <c r="O248" s="72"/>
      <c r="P248" s="196">
        <f t="shared" si="21"/>
        <v>0</v>
      </c>
      <c r="Q248" s="196">
        <v>0</v>
      </c>
      <c r="R248" s="196">
        <f t="shared" si="22"/>
        <v>0</v>
      </c>
      <c r="S248" s="196">
        <v>0</v>
      </c>
      <c r="T248" s="197">
        <f t="shared" si="2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85</v>
      </c>
      <c r="AT248" s="198" t="s">
        <v>305</v>
      </c>
      <c r="AU248" s="198" t="s">
        <v>85</v>
      </c>
      <c r="AY248" s="18" t="s">
        <v>149</v>
      </c>
      <c r="BE248" s="199">
        <f t="shared" si="24"/>
        <v>0</v>
      </c>
      <c r="BF248" s="199">
        <f t="shared" si="25"/>
        <v>0</v>
      </c>
      <c r="BG248" s="199">
        <f t="shared" si="26"/>
        <v>0</v>
      </c>
      <c r="BH248" s="199">
        <f t="shared" si="27"/>
        <v>0</v>
      </c>
      <c r="BI248" s="199">
        <f t="shared" si="28"/>
        <v>0</v>
      </c>
      <c r="BJ248" s="18" t="s">
        <v>83</v>
      </c>
      <c r="BK248" s="199">
        <f t="shared" si="29"/>
        <v>0</v>
      </c>
      <c r="BL248" s="18" t="s">
        <v>83</v>
      </c>
      <c r="BM248" s="198" t="s">
        <v>1851</v>
      </c>
    </row>
    <row r="249" spans="1:65" s="2" customFormat="1" ht="24.2" customHeight="1">
      <c r="A249" s="35"/>
      <c r="B249" s="36"/>
      <c r="C249" s="245" t="s">
        <v>1852</v>
      </c>
      <c r="D249" s="245" t="s">
        <v>305</v>
      </c>
      <c r="E249" s="246" t="s">
        <v>1853</v>
      </c>
      <c r="F249" s="247" t="s">
        <v>1854</v>
      </c>
      <c r="G249" s="248" t="s">
        <v>153</v>
      </c>
      <c r="H249" s="249">
        <v>1</v>
      </c>
      <c r="I249" s="250"/>
      <c r="J249" s="251">
        <f t="shared" si="2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21"/>
        <v>0</v>
      </c>
      <c r="Q249" s="196">
        <v>0</v>
      </c>
      <c r="R249" s="196">
        <f t="shared" si="22"/>
        <v>0</v>
      </c>
      <c r="S249" s="196">
        <v>0</v>
      </c>
      <c r="T249" s="197">
        <f t="shared" si="2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85</v>
      </c>
      <c r="AT249" s="198" t="s">
        <v>305</v>
      </c>
      <c r="AU249" s="198" t="s">
        <v>85</v>
      </c>
      <c r="AY249" s="18" t="s">
        <v>149</v>
      </c>
      <c r="BE249" s="199">
        <f t="shared" si="24"/>
        <v>0</v>
      </c>
      <c r="BF249" s="199">
        <f t="shared" si="25"/>
        <v>0</v>
      </c>
      <c r="BG249" s="199">
        <f t="shared" si="26"/>
        <v>0</v>
      </c>
      <c r="BH249" s="199">
        <f t="shared" si="27"/>
        <v>0</v>
      </c>
      <c r="BI249" s="199">
        <f t="shared" si="28"/>
        <v>0</v>
      </c>
      <c r="BJ249" s="18" t="s">
        <v>83</v>
      </c>
      <c r="BK249" s="199">
        <f t="shared" si="29"/>
        <v>0</v>
      </c>
      <c r="BL249" s="18" t="s">
        <v>83</v>
      </c>
      <c r="BM249" s="198" t="s">
        <v>1855</v>
      </c>
    </row>
    <row r="250" spans="1:65" s="2" customFormat="1" ht="24.2" customHeight="1">
      <c r="A250" s="35"/>
      <c r="B250" s="36"/>
      <c r="C250" s="186" t="s">
        <v>1856</v>
      </c>
      <c r="D250" s="186" t="s">
        <v>150</v>
      </c>
      <c r="E250" s="187" t="s">
        <v>1857</v>
      </c>
      <c r="F250" s="188" t="s">
        <v>1858</v>
      </c>
      <c r="G250" s="189" t="s">
        <v>357</v>
      </c>
      <c r="H250" s="190">
        <v>200</v>
      </c>
      <c r="I250" s="191"/>
      <c r="J250" s="192">
        <f t="shared" si="2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21"/>
        <v>0</v>
      </c>
      <c r="Q250" s="196">
        <v>0</v>
      </c>
      <c r="R250" s="196">
        <f t="shared" si="22"/>
        <v>0</v>
      </c>
      <c r="S250" s="196">
        <v>0</v>
      </c>
      <c r="T250" s="197">
        <f t="shared" si="2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83</v>
      </c>
      <c r="AT250" s="198" t="s">
        <v>150</v>
      </c>
      <c r="AU250" s="198" t="s">
        <v>85</v>
      </c>
      <c r="AY250" s="18" t="s">
        <v>149</v>
      </c>
      <c r="BE250" s="199">
        <f t="shared" si="24"/>
        <v>0</v>
      </c>
      <c r="BF250" s="199">
        <f t="shared" si="25"/>
        <v>0</v>
      </c>
      <c r="BG250" s="199">
        <f t="shared" si="26"/>
        <v>0</v>
      </c>
      <c r="BH250" s="199">
        <f t="shared" si="27"/>
        <v>0</v>
      </c>
      <c r="BI250" s="199">
        <f t="shared" si="28"/>
        <v>0</v>
      </c>
      <c r="BJ250" s="18" t="s">
        <v>83</v>
      </c>
      <c r="BK250" s="199">
        <f t="shared" si="29"/>
        <v>0</v>
      </c>
      <c r="BL250" s="18" t="s">
        <v>83</v>
      </c>
      <c r="BM250" s="198" t="s">
        <v>1859</v>
      </c>
    </row>
    <row r="251" spans="1:65" s="2" customFormat="1" ht="16.5" customHeight="1">
      <c r="A251" s="35"/>
      <c r="B251" s="36"/>
      <c r="C251" s="245" t="s">
        <v>1860</v>
      </c>
      <c r="D251" s="245" t="s">
        <v>305</v>
      </c>
      <c r="E251" s="246" t="s">
        <v>1861</v>
      </c>
      <c r="F251" s="247" t="s">
        <v>1862</v>
      </c>
      <c r="G251" s="248" t="s">
        <v>357</v>
      </c>
      <c r="H251" s="249">
        <v>200</v>
      </c>
      <c r="I251" s="250"/>
      <c r="J251" s="251">
        <f t="shared" si="20"/>
        <v>0</v>
      </c>
      <c r="K251" s="252"/>
      <c r="L251" s="253"/>
      <c r="M251" s="254" t="s">
        <v>1</v>
      </c>
      <c r="N251" s="255" t="s">
        <v>41</v>
      </c>
      <c r="O251" s="72"/>
      <c r="P251" s="196">
        <f t="shared" si="21"/>
        <v>0</v>
      </c>
      <c r="Q251" s="196">
        <v>0</v>
      </c>
      <c r="R251" s="196">
        <f t="shared" si="22"/>
        <v>0</v>
      </c>
      <c r="S251" s="196">
        <v>0</v>
      </c>
      <c r="T251" s="197">
        <f t="shared" si="23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8" t="s">
        <v>85</v>
      </c>
      <c r="AT251" s="198" t="s">
        <v>305</v>
      </c>
      <c r="AU251" s="198" t="s">
        <v>85</v>
      </c>
      <c r="AY251" s="18" t="s">
        <v>149</v>
      </c>
      <c r="BE251" s="199">
        <f t="shared" si="24"/>
        <v>0</v>
      </c>
      <c r="BF251" s="199">
        <f t="shared" si="25"/>
        <v>0</v>
      </c>
      <c r="BG251" s="199">
        <f t="shared" si="26"/>
        <v>0</v>
      </c>
      <c r="BH251" s="199">
        <f t="shared" si="27"/>
        <v>0</v>
      </c>
      <c r="BI251" s="199">
        <f t="shared" si="28"/>
        <v>0</v>
      </c>
      <c r="BJ251" s="18" t="s">
        <v>83</v>
      </c>
      <c r="BK251" s="199">
        <f t="shared" si="29"/>
        <v>0</v>
      </c>
      <c r="BL251" s="18" t="s">
        <v>83</v>
      </c>
      <c r="BM251" s="198" t="s">
        <v>1863</v>
      </c>
    </row>
    <row r="252" spans="1:65" s="2" customFormat="1" ht="49.15" customHeight="1">
      <c r="A252" s="35"/>
      <c r="B252" s="36"/>
      <c r="C252" s="186" t="s">
        <v>1864</v>
      </c>
      <c r="D252" s="186" t="s">
        <v>150</v>
      </c>
      <c r="E252" s="187" t="s">
        <v>1865</v>
      </c>
      <c r="F252" s="188" t="s">
        <v>1866</v>
      </c>
      <c r="G252" s="189" t="s">
        <v>183</v>
      </c>
      <c r="H252" s="190">
        <v>1</v>
      </c>
      <c r="I252" s="191"/>
      <c r="J252" s="192">
        <f t="shared" si="20"/>
        <v>0</v>
      </c>
      <c r="K252" s="193"/>
      <c r="L252" s="40"/>
      <c r="M252" s="194" t="s">
        <v>1</v>
      </c>
      <c r="N252" s="195" t="s">
        <v>41</v>
      </c>
      <c r="O252" s="72"/>
      <c r="P252" s="196">
        <f t="shared" si="21"/>
        <v>0</v>
      </c>
      <c r="Q252" s="196">
        <v>0</v>
      </c>
      <c r="R252" s="196">
        <f t="shared" si="22"/>
        <v>0</v>
      </c>
      <c r="S252" s="196">
        <v>0</v>
      </c>
      <c r="T252" s="197">
        <f t="shared" si="23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83</v>
      </c>
      <c r="AT252" s="198" t="s">
        <v>150</v>
      </c>
      <c r="AU252" s="198" t="s">
        <v>85</v>
      </c>
      <c r="AY252" s="18" t="s">
        <v>149</v>
      </c>
      <c r="BE252" s="199">
        <f t="shared" si="24"/>
        <v>0</v>
      </c>
      <c r="BF252" s="199">
        <f t="shared" si="25"/>
        <v>0</v>
      </c>
      <c r="BG252" s="199">
        <f t="shared" si="26"/>
        <v>0</v>
      </c>
      <c r="BH252" s="199">
        <f t="shared" si="27"/>
        <v>0</v>
      </c>
      <c r="BI252" s="199">
        <f t="shared" si="28"/>
        <v>0</v>
      </c>
      <c r="BJ252" s="18" t="s">
        <v>83</v>
      </c>
      <c r="BK252" s="199">
        <f t="shared" si="29"/>
        <v>0</v>
      </c>
      <c r="BL252" s="18" t="s">
        <v>83</v>
      </c>
      <c r="BM252" s="198" t="s">
        <v>1867</v>
      </c>
    </row>
    <row r="253" spans="1:65" s="2" customFormat="1" ht="24.2" customHeight="1">
      <c r="A253" s="35"/>
      <c r="B253" s="36"/>
      <c r="C253" s="245" t="s">
        <v>1868</v>
      </c>
      <c r="D253" s="245" t="s">
        <v>305</v>
      </c>
      <c r="E253" s="246" t="s">
        <v>1869</v>
      </c>
      <c r="F253" s="247" t="s">
        <v>1870</v>
      </c>
      <c r="G253" s="248" t="s">
        <v>153</v>
      </c>
      <c r="H253" s="249">
        <v>1</v>
      </c>
      <c r="I253" s="250"/>
      <c r="J253" s="251">
        <f t="shared" si="20"/>
        <v>0</v>
      </c>
      <c r="K253" s="252"/>
      <c r="L253" s="253"/>
      <c r="M253" s="254" t="s">
        <v>1</v>
      </c>
      <c r="N253" s="255" t="s">
        <v>41</v>
      </c>
      <c r="O253" s="72"/>
      <c r="P253" s="196">
        <f t="shared" si="21"/>
        <v>0</v>
      </c>
      <c r="Q253" s="196">
        <v>0</v>
      </c>
      <c r="R253" s="196">
        <f t="shared" si="22"/>
        <v>0</v>
      </c>
      <c r="S253" s="196">
        <v>0</v>
      </c>
      <c r="T253" s="197">
        <f t="shared" si="23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85</v>
      </c>
      <c r="AT253" s="198" t="s">
        <v>305</v>
      </c>
      <c r="AU253" s="198" t="s">
        <v>85</v>
      </c>
      <c r="AY253" s="18" t="s">
        <v>149</v>
      </c>
      <c r="BE253" s="199">
        <f t="shared" si="24"/>
        <v>0</v>
      </c>
      <c r="BF253" s="199">
        <f t="shared" si="25"/>
        <v>0</v>
      </c>
      <c r="BG253" s="199">
        <f t="shared" si="26"/>
        <v>0</v>
      </c>
      <c r="BH253" s="199">
        <f t="shared" si="27"/>
        <v>0</v>
      </c>
      <c r="BI253" s="199">
        <f t="shared" si="28"/>
        <v>0</v>
      </c>
      <c r="BJ253" s="18" t="s">
        <v>83</v>
      </c>
      <c r="BK253" s="199">
        <f t="shared" si="29"/>
        <v>0</v>
      </c>
      <c r="BL253" s="18" t="s">
        <v>83</v>
      </c>
      <c r="BM253" s="198" t="s">
        <v>1871</v>
      </c>
    </row>
    <row r="254" spans="1:65" s="2" customFormat="1" ht="16.5" customHeight="1">
      <c r="A254" s="35"/>
      <c r="B254" s="36"/>
      <c r="C254" s="245" t="s">
        <v>1872</v>
      </c>
      <c r="D254" s="245" t="s">
        <v>305</v>
      </c>
      <c r="E254" s="246" t="s">
        <v>1873</v>
      </c>
      <c r="F254" s="247" t="s">
        <v>1874</v>
      </c>
      <c r="G254" s="248" t="s">
        <v>357</v>
      </c>
      <c r="H254" s="249">
        <v>220</v>
      </c>
      <c r="I254" s="250"/>
      <c r="J254" s="251">
        <f t="shared" si="20"/>
        <v>0</v>
      </c>
      <c r="K254" s="252"/>
      <c r="L254" s="253"/>
      <c r="M254" s="254" t="s">
        <v>1</v>
      </c>
      <c r="N254" s="255" t="s">
        <v>41</v>
      </c>
      <c r="O254" s="72"/>
      <c r="P254" s="196">
        <f t="shared" si="21"/>
        <v>0</v>
      </c>
      <c r="Q254" s="196">
        <v>3.0000000000000001E-5</v>
      </c>
      <c r="R254" s="196">
        <f t="shared" si="22"/>
        <v>6.6E-3</v>
      </c>
      <c r="S254" s="196">
        <v>0</v>
      </c>
      <c r="T254" s="197">
        <f t="shared" si="23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8" t="s">
        <v>1875</v>
      </c>
      <c r="AT254" s="198" t="s">
        <v>305</v>
      </c>
      <c r="AU254" s="198" t="s">
        <v>85</v>
      </c>
      <c r="AY254" s="18" t="s">
        <v>149</v>
      </c>
      <c r="BE254" s="199">
        <f t="shared" si="24"/>
        <v>0</v>
      </c>
      <c r="BF254" s="199">
        <f t="shared" si="25"/>
        <v>0</v>
      </c>
      <c r="BG254" s="199">
        <f t="shared" si="26"/>
        <v>0</v>
      </c>
      <c r="BH254" s="199">
        <f t="shared" si="27"/>
        <v>0</v>
      </c>
      <c r="BI254" s="199">
        <f t="shared" si="28"/>
        <v>0</v>
      </c>
      <c r="BJ254" s="18" t="s">
        <v>83</v>
      </c>
      <c r="BK254" s="199">
        <f t="shared" si="29"/>
        <v>0</v>
      </c>
      <c r="BL254" s="18" t="s">
        <v>1875</v>
      </c>
      <c r="BM254" s="198" t="s">
        <v>1876</v>
      </c>
    </row>
    <row r="255" spans="1:65" s="2" customFormat="1" ht="16.5" customHeight="1">
      <c r="A255" s="35"/>
      <c r="B255" s="36"/>
      <c r="C255" s="186" t="s">
        <v>1877</v>
      </c>
      <c r="D255" s="186" t="s">
        <v>150</v>
      </c>
      <c r="E255" s="187" t="s">
        <v>1878</v>
      </c>
      <c r="F255" s="188" t="s">
        <v>1879</v>
      </c>
      <c r="G255" s="189" t="s">
        <v>425</v>
      </c>
      <c r="H255" s="190">
        <v>8</v>
      </c>
      <c r="I255" s="191"/>
      <c r="J255" s="192">
        <f t="shared" si="20"/>
        <v>0</v>
      </c>
      <c r="K255" s="193"/>
      <c r="L255" s="40"/>
      <c r="M255" s="194" t="s">
        <v>1</v>
      </c>
      <c r="N255" s="195" t="s">
        <v>41</v>
      </c>
      <c r="O255" s="72"/>
      <c r="P255" s="196">
        <f t="shared" si="21"/>
        <v>0</v>
      </c>
      <c r="Q255" s="196">
        <v>0</v>
      </c>
      <c r="R255" s="196">
        <f t="shared" si="22"/>
        <v>0</v>
      </c>
      <c r="S255" s="196">
        <v>0</v>
      </c>
      <c r="T255" s="197">
        <f t="shared" si="23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8" t="s">
        <v>83</v>
      </c>
      <c r="AT255" s="198" t="s">
        <v>150</v>
      </c>
      <c r="AU255" s="198" t="s">
        <v>85</v>
      </c>
      <c r="AY255" s="18" t="s">
        <v>149</v>
      </c>
      <c r="BE255" s="199">
        <f t="shared" si="24"/>
        <v>0</v>
      </c>
      <c r="BF255" s="199">
        <f t="shared" si="25"/>
        <v>0</v>
      </c>
      <c r="BG255" s="199">
        <f t="shared" si="26"/>
        <v>0</v>
      </c>
      <c r="BH255" s="199">
        <f t="shared" si="27"/>
        <v>0</v>
      </c>
      <c r="BI255" s="199">
        <f t="shared" si="28"/>
        <v>0</v>
      </c>
      <c r="BJ255" s="18" t="s">
        <v>83</v>
      </c>
      <c r="BK255" s="199">
        <f t="shared" si="29"/>
        <v>0</v>
      </c>
      <c r="BL255" s="18" t="s">
        <v>83</v>
      </c>
      <c r="BM255" s="198" t="s">
        <v>1880</v>
      </c>
    </row>
    <row r="256" spans="1:65" s="2" customFormat="1" ht="55.5" customHeight="1">
      <c r="A256" s="35"/>
      <c r="B256" s="36"/>
      <c r="C256" s="245" t="s">
        <v>1881</v>
      </c>
      <c r="D256" s="245" t="s">
        <v>305</v>
      </c>
      <c r="E256" s="246" t="s">
        <v>1882</v>
      </c>
      <c r="F256" s="247" t="s">
        <v>1883</v>
      </c>
      <c r="G256" s="248" t="s">
        <v>425</v>
      </c>
      <c r="H256" s="249">
        <v>8</v>
      </c>
      <c r="I256" s="250"/>
      <c r="J256" s="251">
        <f t="shared" ref="J256:J287" si="30">ROUND(I256*H256,2)</f>
        <v>0</v>
      </c>
      <c r="K256" s="252"/>
      <c r="L256" s="253"/>
      <c r="M256" s="254" t="s">
        <v>1</v>
      </c>
      <c r="N256" s="255" t="s">
        <v>41</v>
      </c>
      <c r="O256" s="72"/>
      <c r="P256" s="196">
        <f t="shared" ref="P256:P287" si="31">O256*H256</f>
        <v>0</v>
      </c>
      <c r="Q256" s="196">
        <v>0</v>
      </c>
      <c r="R256" s="196">
        <f t="shared" ref="R256:R287" si="32">Q256*H256</f>
        <v>0</v>
      </c>
      <c r="S256" s="196">
        <v>0</v>
      </c>
      <c r="T256" s="197">
        <f t="shared" ref="T256:T287" si="33"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85</v>
      </c>
      <c r="AT256" s="198" t="s">
        <v>305</v>
      </c>
      <c r="AU256" s="198" t="s">
        <v>85</v>
      </c>
      <c r="AY256" s="18" t="s">
        <v>149</v>
      </c>
      <c r="BE256" s="199">
        <f t="shared" ref="BE256:BE287" si="34">IF(N256="základní",J256,0)</f>
        <v>0</v>
      </c>
      <c r="BF256" s="199">
        <f t="shared" ref="BF256:BF287" si="35">IF(N256="snížená",J256,0)</f>
        <v>0</v>
      </c>
      <c r="BG256" s="199">
        <f t="shared" ref="BG256:BG287" si="36">IF(N256="zákl. přenesená",J256,0)</f>
        <v>0</v>
      </c>
      <c r="BH256" s="199">
        <f t="shared" ref="BH256:BH287" si="37">IF(N256="sníž. přenesená",J256,0)</f>
        <v>0</v>
      </c>
      <c r="BI256" s="199">
        <f t="shared" ref="BI256:BI287" si="38">IF(N256="nulová",J256,0)</f>
        <v>0</v>
      </c>
      <c r="BJ256" s="18" t="s">
        <v>83</v>
      </c>
      <c r="BK256" s="199">
        <f t="shared" ref="BK256:BK287" si="39">ROUND(I256*H256,2)</f>
        <v>0</v>
      </c>
      <c r="BL256" s="18" t="s">
        <v>83</v>
      </c>
      <c r="BM256" s="198" t="s">
        <v>1884</v>
      </c>
    </row>
    <row r="257" spans="1:65" s="2" customFormat="1" ht="16.5" customHeight="1">
      <c r="A257" s="35"/>
      <c r="B257" s="36"/>
      <c r="C257" s="186" t="s">
        <v>1885</v>
      </c>
      <c r="D257" s="186" t="s">
        <v>150</v>
      </c>
      <c r="E257" s="187" t="s">
        <v>1886</v>
      </c>
      <c r="F257" s="188" t="s">
        <v>1887</v>
      </c>
      <c r="G257" s="189" t="s">
        <v>183</v>
      </c>
      <c r="H257" s="190">
        <v>1</v>
      </c>
      <c r="I257" s="191"/>
      <c r="J257" s="192">
        <f t="shared" si="30"/>
        <v>0</v>
      </c>
      <c r="K257" s="193"/>
      <c r="L257" s="40"/>
      <c r="M257" s="194" t="s">
        <v>1</v>
      </c>
      <c r="N257" s="195" t="s">
        <v>41</v>
      </c>
      <c r="O257" s="72"/>
      <c r="P257" s="196">
        <f t="shared" si="31"/>
        <v>0</v>
      </c>
      <c r="Q257" s="196">
        <v>0</v>
      </c>
      <c r="R257" s="196">
        <f t="shared" si="32"/>
        <v>0</v>
      </c>
      <c r="S257" s="196">
        <v>0</v>
      </c>
      <c r="T257" s="197">
        <f t="shared" si="33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244</v>
      </c>
      <c r="AT257" s="198" t="s">
        <v>150</v>
      </c>
      <c r="AU257" s="198" t="s">
        <v>85</v>
      </c>
      <c r="AY257" s="18" t="s">
        <v>149</v>
      </c>
      <c r="BE257" s="199">
        <f t="shared" si="34"/>
        <v>0</v>
      </c>
      <c r="BF257" s="199">
        <f t="shared" si="35"/>
        <v>0</v>
      </c>
      <c r="BG257" s="199">
        <f t="shared" si="36"/>
        <v>0</v>
      </c>
      <c r="BH257" s="199">
        <f t="shared" si="37"/>
        <v>0</v>
      </c>
      <c r="BI257" s="199">
        <f t="shared" si="38"/>
        <v>0</v>
      </c>
      <c r="BJ257" s="18" t="s">
        <v>83</v>
      </c>
      <c r="BK257" s="199">
        <f t="shared" si="39"/>
        <v>0</v>
      </c>
      <c r="BL257" s="18" t="s">
        <v>244</v>
      </c>
      <c r="BM257" s="198" t="s">
        <v>1888</v>
      </c>
    </row>
    <row r="258" spans="1:65" s="2" customFormat="1" ht="66.75" customHeight="1">
      <c r="A258" s="35"/>
      <c r="B258" s="36"/>
      <c r="C258" s="245" t="s">
        <v>1889</v>
      </c>
      <c r="D258" s="245" t="s">
        <v>305</v>
      </c>
      <c r="E258" s="246" t="s">
        <v>1779</v>
      </c>
      <c r="F258" s="247" t="s">
        <v>1890</v>
      </c>
      <c r="G258" s="248" t="s">
        <v>425</v>
      </c>
      <c r="H258" s="249">
        <v>1</v>
      </c>
      <c r="I258" s="250"/>
      <c r="J258" s="251">
        <f t="shared" si="30"/>
        <v>0</v>
      </c>
      <c r="K258" s="252"/>
      <c r="L258" s="253"/>
      <c r="M258" s="254" t="s">
        <v>1</v>
      </c>
      <c r="N258" s="255" t="s">
        <v>41</v>
      </c>
      <c r="O258" s="72"/>
      <c r="P258" s="196">
        <f t="shared" si="31"/>
        <v>0</v>
      </c>
      <c r="Q258" s="196">
        <v>0</v>
      </c>
      <c r="R258" s="196">
        <f t="shared" si="32"/>
        <v>0</v>
      </c>
      <c r="S258" s="196">
        <v>0</v>
      </c>
      <c r="T258" s="197">
        <f t="shared" si="33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85</v>
      </c>
      <c r="AT258" s="198" t="s">
        <v>305</v>
      </c>
      <c r="AU258" s="198" t="s">
        <v>85</v>
      </c>
      <c r="AY258" s="18" t="s">
        <v>149</v>
      </c>
      <c r="BE258" s="199">
        <f t="shared" si="34"/>
        <v>0</v>
      </c>
      <c r="BF258" s="199">
        <f t="shared" si="35"/>
        <v>0</v>
      </c>
      <c r="BG258" s="199">
        <f t="shared" si="36"/>
        <v>0</v>
      </c>
      <c r="BH258" s="199">
        <f t="shared" si="37"/>
        <v>0</v>
      </c>
      <c r="BI258" s="199">
        <f t="shared" si="38"/>
        <v>0</v>
      </c>
      <c r="BJ258" s="18" t="s">
        <v>83</v>
      </c>
      <c r="BK258" s="199">
        <f t="shared" si="39"/>
        <v>0</v>
      </c>
      <c r="BL258" s="18" t="s">
        <v>83</v>
      </c>
      <c r="BM258" s="198" t="s">
        <v>1891</v>
      </c>
    </row>
    <row r="259" spans="1:65" s="2" customFormat="1" ht="24.2" customHeight="1">
      <c r="A259" s="35"/>
      <c r="B259" s="36"/>
      <c r="C259" s="186" t="s">
        <v>1892</v>
      </c>
      <c r="D259" s="186" t="s">
        <v>150</v>
      </c>
      <c r="E259" s="187" t="s">
        <v>1893</v>
      </c>
      <c r="F259" s="188" t="s">
        <v>1894</v>
      </c>
      <c r="G259" s="189" t="s">
        <v>183</v>
      </c>
      <c r="H259" s="190">
        <v>6</v>
      </c>
      <c r="I259" s="191"/>
      <c r="J259" s="192">
        <f t="shared" si="30"/>
        <v>0</v>
      </c>
      <c r="K259" s="193"/>
      <c r="L259" s="40"/>
      <c r="M259" s="194" t="s">
        <v>1</v>
      </c>
      <c r="N259" s="195" t="s">
        <v>41</v>
      </c>
      <c r="O259" s="72"/>
      <c r="P259" s="196">
        <f t="shared" si="31"/>
        <v>0</v>
      </c>
      <c r="Q259" s="196">
        <v>0</v>
      </c>
      <c r="R259" s="196">
        <f t="shared" si="32"/>
        <v>0</v>
      </c>
      <c r="S259" s="196">
        <v>0</v>
      </c>
      <c r="T259" s="197">
        <f t="shared" si="33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244</v>
      </c>
      <c r="AT259" s="198" t="s">
        <v>150</v>
      </c>
      <c r="AU259" s="198" t="s">
        <v>85</v>
      </c>
      <c r="AY259" s="18" t="s">
        <v>149</v>
      </c>
      <c r="BE259" s="199">
        <f t="shared" si="34"/>
        <v>0</v>
      </c>
      <c r="BF259" s="199">
        <f t="shared" si="35"/>
        <v>0</v>
      </c>
      <c r="BG259" s="199">
        <f t="shared" si="36"/>
        <v>0</v>
      </c>
      <c r="BH259" s="199">
        <f t="shared" si="37"/>
        <v>0</v>
      </c>
      <c r="BI259" s="199">
        <f t="shared" si="38"/>
        <v>0</v>
      </c>
      <c r="BJ259" s="18" t="s">
        <v>83</v>
      </c>
      <c r="BK259" s="199">
        <f t="shared" si="39"/>
        <v>0</v>
      </c>
      <c r="BL259" s="18" t="s">
        <v>244</v>
      </c>
      <c r="BM259" s="198" t="s">
        <v>1895</v>
      </c>
    </row>
    <row r="260" spans="1:65" s="2" customFormat="1" ht="21.75" customHeight="1">
      <c r="A260" s="35"/>
      <c r="B260" s="36"/>
      <c r="C260" s="245" t="s">
        <v>1896</v>
      </c>
      <c r="D260" s="245" t="s">
        <v>305</v>
      </c>
      <c r="E260" s="246" t="s">
        <v>1897</v>
      </c>
      <c r="F260" s="247" t="s">
        <v>1898</v>
      </c>
      <c r="G260" s="248" t="s">
        <v>183</v>
      </c>
      <c r="H260" s="249">
        <v>3</v>
      </c>
      <c r="I260" s="250"/>
      <c r="J260" s="251">
        <f t="shared" si="30"/>
        <v>0</v>
      </c>
      <c r="K260" s="252"/>
      <c r="L260" s="253"/>
      <c r="M260" s="254" t="s">
        <v>1</v>
      </c>
      <c r="N260" s="255" t="s">
        <v>41</v>
      </c>
      <c r="O260" s="72"/>
      <c r="P260" s="196">
        <f t="shared" si="31"/>
        <v>0</v>
      </c>
      <c r="Q260" s="196">
        <v>0</v>
      </c>
      <c r="R260" s="196">
        <f t="shared" si="32"/>
        <v>0</v>
      </c>
      <c r="S260" s="196">
        <v>0</v>
      </c>
      <c r="T260" s="197">
        <f t="shared" si="33"/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1875</v>
      </c>
      <c r="AT260" s="198" t="s">
        <v>305</v>
      </c>
      <c r="AU260" s="198" t="s">
        <v>85</v>
      </c>
      <c r="AY260" s="18" t="s">
        <v>149</v>
      </c>
      <c r="BE260" s="199">
        <f t="shared" si="34"/>
        <v>0</v>
      </c>
      <c r="BF260" s="199">
        <f t="shared" si="35"/>
        <v>0</v>
      </c>
      <c r="BG260" s="199">
        <f t="shared" si="36"/>
        <v>0</v>
      </c>
      <c r="BH260" s="199">
        <f t="shared" si="37"/>
        <v>0</v>
      </c>
      <c r="BI260" s="199">
        <f t="shared" si="38"/>
        <v>0</v>
      </c>
      <c r="BJ260" s="18" t="s">
        <v>83</v>
      </c>
      <c r="BK260" s="199">
        <f t="shared" si="39"/>
        <v>0</v>
      </c>
      <c r="BL260" s="18" t="s">
        <v>1875</v>
      </c>
      <c r="BM260" s="198" t="s">
        <v>1899</v>
      </c>
    </row>
    <row r="261" spans="1:65" s="2" customFormat="1" ht="16.5" customHeight="1">
      <c r="A261" s="35"/>
      <c r="B261" s="36"/>
      <c r="C261" s="245" t="s">
        <v>1900</v>
      </c>
      <c r="D261" s="245" t="s">
        <v>305</v>
      </c>
      <c r="E261" s="246" t="s">
        <v>1901</v>
      </c>
      <c r="F261" s="247" t="s">
        <v>1902</v>
      </c>
      <c r="G261" s="248" t="s">
        <v>183</v>
      </c>
      <c r="H261" s="249">
        <v>3</v>
      </c>
      <c r="I261" s="250"/>
      <c r="J261" s="251">
        <f t="shared" si="30"/>
        <v>0</v>
      </c>
      <c r="K261" s="252"/>
      <c r="L261" s="253"/>
      <c r="M261" s="254" t="s">
        <v>1</v>
      </c>
      <c r="N261" s="255" t="s">
        <v>41</v>
      </c>
      <c r="O261" s="72"/>
      <c r="P261" s="196">
        <f t="shared" si="31"/>
        <v>0</v>
      </c>
      <c r="Q261" s="196">
        <v>0</v>
      </c>
      <c r="R261" s="196">
        <f t="shared" si="32"/>
        <v>0</v>
      </c>
      <c r="S261" s="196">
        <v>0</v>
      </c>
      <c r="T261" s="197">
        <f t="shared" si="33"/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1875</v>
      </c>
      <c r="AT261" s="198" t="s">
        <v>305</v>
      </c>
      <c r="AU261" s="198" t="s">
        <v>85</v>
      </c>
      <c r="AY261" s="18" t="s">
        <v>149</v>
      </c>
      <c r="BE261" s="199">
        <f t="shared" si="34"/>
        <v>0</v>
      </c>
      <c r="BF261" s="199">
        <f t="shared" si="35"/>
        <v>0</v>
      </c>
      <c r="BG261" s="199">
        <f t="shared" si="36"/>
        <v>0</v>
      </c>
      <c r="BH261" s="199">
        <f t="shared" si="37"/>
        <v>0</v>
      </c>
      <c r="BI261" s="199">
        <f t="shared" si="38"/>
        <v>0</v>
      </c>
      <c r="BJ261" s="18" t="s">
        <v>83</v>
      </c>
      <c r="BK261" s="199">
        <f t="shared" si="39"/>
        <v>0</v>
      </c>
      <c r="BL261" s="18" t="s">
        <v>1875</v>
      </c>
      <c r="BM261" s="198" t="s">
        <v>1903</v>
      </c>
    </row>
    <row r="262" spans="1:65" s="2" customFormat="1" ht="21.75" customHeight="1">
      <c r="A262" s="35"/>
      <c r="B262" s="36"/>
      <c r="C262" s="186" t="s">
        <v>1904</v>
      </c>
      <c r="D262" s="186" t="s">
        <v>150</v>
      </c>
      <c r="E262" s="187" t="s">
        <v>1905</v>
      </c>
      <c r="F262" s="188" t="s">
        <v>1906</v>
      </c>
      <c r="G262" s="189" t="s">
        <v>425</v>
      </c>
      <c r="H262" s="190">
        <v>1</v>
      </c>
      <c r="I262" s="191"/>
      <c r="J262" s="192">
        <f t="shared" si="30"/>
        <v>0</v>
      </c>
      <c r="K262" s="193"/>
      <c r="L262" s="40"/>
      <c r="M262" s="194" t="s">
        <v>1</v>
      </c>
      <c r="N262" s="195" t="s">
        <v>41</v>
      </c>
      <c r="O262" s="72"/>
      <c r="P262" s="196">
        <f t="shared" si="31"/>
        <v>0</v>
      </c>
      <c r="Q262" s="196">
        <v>0</v>
      </c>
      <c r="R262" s="196">
        <f t="shared" si="32"/>
        <v>0</v>
      </c>
      <c r="S262" s="196">
        <v>0</v>
      </c>
      <c r="T262" s="197">
        <f t="shared" si="3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83</v>
      </c>
      <c r="AT262" s="198" t="s">
        <v>150</v>
      </c>
      <c r="AU262" s="198" t="s">
        <v>85</v>
      </c>
      <c r="AY262" s="18" t="s">
        <v>149</v>
      </c>
      <c r="BE262" s="199">
        <f t="shared" si="34"/>
        <v>0</v>
      </c>
      <c r="BF262" s="199">
        <f t="shared" si="35"/>
        <v>0</v>
      </c>
      <c r="BG262" s="199">
        <f t="shared" si="36"/>
        <v>0</v>
      </c>
      <c r="BH262" s="199">
        <f t="shared" si="37"/>
        <v>0</v>
      </c>
      <c r="BI262" s="199">
        <f t="shared" si="38"/>
        <v>0</v>
      </c>
      <c r="BJ262" s="18" t="s">
        <v>83</v>
      </c>
      <c r="BK262" s="199">
        <f t="shared" si="39"/>
        <v>0</v>
      </c>
      <c r="BL262" s="18" t="s">
        <v>83</v>
      </c>
      <c r="BM262" s="198" t="s">
        <v>1907</v>
      </c>
    </row>
    <row r="263" spans="1:65" s="2" customFormat="1" ht="24.2" customHeight="1">
      <c r="A263" s="35"/>
      <c r="B263" s="36"/>
      <c r="C263" s="245" t="s">
        <v>1908</v>
      </c>
      <c r="D263" s="245" t="s">
        <v>305</v>
      </c>
      <c r="E263" s="246" t="s">
        <v>1909</v>
      </c>
      <c r="F263" s="247" t="s">
        <v>1910</v>
      </c>
      <c r="G263" s="248" t="s">
        <v>425</v>
      </c>
      <c r="H263" s="249">
        <v>9</v>
      </c>
      <c r="I263" s="250"/>
      <c r="J263" s="251">
        <f t="shared" si="30"/>
        <v>0</v>
      </c>
      <c r="K263" s="252"/>
      <c r="L263" s="253"/>
      <c r="M263" s="254" t="s">
        <v>1</v>
      </c>
      <c r="N263" s="255" t="s">
        <v>41</v>
      </c>
      <c r="O263" s="72"/>
      <c r="P263" s="196">
        <f t="shared" si="31"/>
        <v>0</v>
      </c>
      <c r="Q263" s="196">
        <v>0</v>
      </c>
      <c r="R263" s="196">
        <f t="shared" si="32"/>
        <v>0</v>
      </c>
      <c r="S263" s="196">
        <v>0</v>
      </c>
      <c r="T263" s="197">
        <f t="shared" si="3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8" t="s">
        <v>1875</v>
      </c>
      <c r="AT263" s="198" t="s">
        <v>305</v>
      </c>
      <c r="AU263" s="198" t="s">
        <v>85</v>
      </c>
      <c r="AY263" s="18" t="s">
        <v>149</v>
      </c>
      <c r="BE263" s="199">
        <f t="shared" si="34"/>
        <v>0</v>
      </c>
      <c r="BF263" s="199">
        <f t="shared" si="35"/>
        <v>0</v>
      </c>
      <c r="BG263" s="199">
        <f t="shared" si="36"/>
        <v>0</v>
      </c>
      <c r="BH263" s="199">
        <f t="shared" si="37"/>
        <v>0</v>
      </c>
      <c r="BI263" s="199">
        <f t="shared" si="38"/>
        <v>0</v>
      </c>
      <c r="BJ263" s="18" t="s">
        <v>83</v>
      </c>
      <c r="BK263" s="199">
        <f t="shared" si="39"/>
        <v>0</v>
      </c>
      <c r="BL263" s="18" t="s">
        <v>1875</v>
      </c>
      <c r="BM263" s="198" t="s">
        <v>1911</v>
      </c>
    </row>
    <row r="264" spans="1:65" s="2" customFormat="1" ht="24.2" customHeight="1">
      <c r="A264" s="35"/>
      <c r="B264" s="36"/>
      <c r="C264" s="245" t="s">
        <v>1912</v>
      </c>
      <c r="D264" s="245" t="s">
        <v>305</v>
      </c>
      <c r="E264" s="246" t="s">
        <v>1913</v>
      </c>
      <c r="F264" s="247" t="s">
        <v>1914</v>
      </c>
      <c r="G264" s="248" t="s">
        <v>183</v>
      </c>
      <c r="H264" s="249">
        <v>4</v>
      </c>
      <c r="I264" s="250"/>
      <c r="J264" s="251">
        <f t="shared" si="30"/>
        <v>0</v>
      </c>
      <c r="K264" s="252"/>
      <c r="L264" s="253"/>
      <c r="M264" s="254" t="s">
        <v>1</v>
      </c>
      <c r="N264" s="255" t="s">
        <v>41</v>
      </c>
      <c r="O264" s="72"/>
      <c r="P264" s="196">
        <f t="shared" si="31"/>
        <v>0</v>
      </c>
      <c r="Q264" s="196">
        <v>0</v>
      </c>
      <c r="R264" s="196">
        <f t="shared" si="32"/>
        <v>0</v>
      </c>
      <c r="S264" s="196">
        <v>0</v>
      </c>
      <c r="T264" s="197">
        <f t="shared" si="3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1875</v>
      </c>
      <c r="AT264" s="198" t="s">
        <v>305</v>
      </c>
      <c r="AU264" s="198" t="s">
        <v>85</v>
      </c>
      <c r="AY264" s="18" t="s">
        <v>149</v>
      </c>
      <c r="BE264" s="199">
        <f t="shared" si="34"/>
        <v>0</v>
      </c>
      <c r="BF264" s="199">
        <f t="shared" si="35"/>
        <v>0</v>
      </c>
      <c r="BG264" s="199">
        <f t="shared" si="36"/>
        <v>0</v>
      </c>
      <c r="BH264" s="199">
        <f t="shared" si="37"/>
        <v>0</v>
      </c>
      <c r="BI264" s="199">
        <f t="shared" si="38"/>
        <v>0</v>
      </c>
      <c r="BJ264" s="18" t="s">
        <v>83</v>
      </c>
      <c r="BK264" s="199">
        <f t="shared" si="39"/>
        <v>0</v>
      </c>
      <c r="BL264" s="18" t="s">
        <v>1875</v>
      </c>
      <c r="BM264" s="198" t="s">
        <v>1915</v>
      </c>
    </row>
    <row r="265" spans="1:65" s="2" customFormat="1" ht="24.2" customHeight="1">
      <c r="A265" s="35"/>
      <c r="B265" s="36"/>
      <c r="C265" s="245" t="s">
        <v>1916</v>
      </c>
      <c r="D265" s="245" t="s">
        <v>305</v>
      </c>
      <c r="E265" s="246" t="s">
        <v>1917</v>
      </c>
      <c r="F265" s="247" t="s">
        <v>1918</v>
      </c>
      <c r="G265" s="248" t="s">
        <v>183</v>
      </c>
      <c r="H265" s="249">
        <v>12</v>
      </c>
      <c r="I265" s="250"/>
      <c r="J265" s="251">
        <f t="shared" si="30"/>
        <v>0</v>
      </c>
      <c r="K265" s="252"/>
      <c r="L265" s="253"/>
      <c r="M265" s="254" t="s">
        <v>1</v>
      </c>
      <c r="N265" s="255" t="s">
        <v>41</v>
      </c>
      <c r="O265" s="72"/>
      <c r="P265" s="196">
        <f t="shared" si="31"/>
        <v>0</v>
      </c>
      <c r="Q265" s="196">
        <v>0</v>
      </c>
      <c r="R265" s="196">
        <f t="shared" si="32"/>
        <v>0</v>
      </c>
      <c r="S265" s="196">
        <v>0</v>
      </c>
      <c r="T265" s="197">
        <f t="shared" si="3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1875</v>
      </c>
      <c r="AT265" s="198" t="s">
        <v>305</v>
      </c>
      <c r="AU265" s="198" t="s">
        <v>85</v>
      </c>
      <c r="AY265" s="18" t="s">
        <v>149</v>
      </c>
      <c r="BE265" s="199">
        <f t="shared" si="34"/>
        <v>0</v>
      </c>
      <c r="BF265" s="199">
        <f t="shared" si="35"/>
        <v>0</v>
      </c>
      <c r="BG265" s="199">
        <f t="shared" si="36"/>
        <v>0</v>
      </c>
      <c r="BH265" s="199">
        <f t="shared" si="37"/>
        <v>0</v>
      </c>
      <c r="BI265" s="199">
        <f t="shared" si="38"/>
        <v>0</v>
      </c>
      <c r="BJ265" s="18" t="s">
        <v>83</v>
      </c>
      <c r="BK265" s="199">
        <f t="shared" si="39"/>
        <v>0</v>
      </c>
      <c r="BL265" s="18" t="s">
        <v>1875</v>
      </c>
      <c r="BM265" s="198" t="s">
        <v>1919</v>
      </c>
    </row>
    <row r="266" spans="1:65" s="2" customFormat="1" ht="37.9" customHeight="1">
      <c r="A266" s="35"/>
      <c r="B266" s="36"/>
      <c r="C266" s="186" t="s">
        <v>1920</v>
      </c>
      <c r="D266" s="186" t="s">
        <v>150</v>
      </c>
      <c r="E266" s="187" t="s">
        <v>1921</v>
      </c>
      <c r="F266" s="188" t="s">
        <v>1922</v>
      </c>
      <c r="G266" s="189" t="s">
        <v>357</v>
      </c>
      <c r="H266" s="190">
        <v>260</v>
      </c>
      <c r="I266" s="191"/>
      <c r="J266" s="192">
        <f t="shared" si="30"/>
        <v>0</v>
      </c>
      <c r="K266" s="193"/>
      <c r="L266" s="40"/>
      <c r="M266" s="194" t="s">
        <v>1</v>
      </c>
      <c r="N266" s="195" t="s">
        <v>41</v>
      </c>
      <c r="O266" s="72"/>
      <c r="P266" s="196">
        <f t="shared" si="31"/>
        <v>0</v>
      </c>
      <c r="Q266" s="196">
        <v>0</v>
      </c>
      <c r="R266" s="196">
        <f t="shared" si="32"/>
        <v>0</v>
      </c>
      <c r="S266" s="196">
        <v>0</v>
      </c>
      <c r="T266" s="197">
        <f t="shared" si="3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658</v>
      </c>
      <c r="AT266" s="198" t="s">
        <v>150</v>
      </c>
      <c r="AU266" s="198" t="s">
        <v>85</v>
      </c>
      <c r="AY266" s="18" t="s">
        <v>149</v>
      </c>
      <c r="BE266" s="199">
        <f t="shared" si="34"/>
        <v>0</v>
      </c>
      <c r="BF266" s="199">
        <f t="shared" si="35"/>
        <v>0</v>
      </c>
      <c r="BG266" s="199">
        <f t="shared" si="36"/>
        <v>0</v>
      </c>
      <c r="BH266" s="199">
        <f t="shared" si="37"/>
        <v>0</v>
      </c>
      <c r="BI266" s="199">
        <f t="shared" si="38"/>
        <v>0</v>
      </c>
      <c r="BJ266" s="18" t="s">
        <v>83</v>
      </c>
      <c r="BK266" s="199">
        <f t="shared" si="39"/>
        <v>0</v>
      </c>
      <c r="BL266" s="18" t="s">
        <v>658</v>
      </c>
      <c r="BM266" s="198" t="s">
        <v>1923</v>
      </c>
    </row>
    <row r="267" spans="1:65" s="2" customFormat="1" ht="24.2" customHeight="1">
      <c r="A267" s="35"/>
      <c r="B267" s="36"/>
      <c r="C267" s="245" t="s">
        <v>1924</v>
      </c>
      <c r="D267" s="245" t="s">
        <v>305</v>
      </c>
      <c r="E267" s="246" t="s">
        <v>1925</v>
      </c>
      <c r="F267" s="247" t="s">
        <v>1926</v>
      </c>
      <c r="G267" s="248" t="s">
        <v>357</v>
      </c>
      <c r="H267" s="249">
        <v>20</v>
      </c>
      <c r="I267" s="250"/>
      <c r="J267" s="251">
        <f t="shared" si="30"/>
        <v>0</v>
      </c>
      <c r="K267" s="252"/>
      <c r="L267" s="253"/>
      <c r="M267" s="254" t="s">
        <v>1</v>
      </c>
      <c r="N267" s="255" t="s">
        <v>41</v>
      </c>
      <c r="O267" s="72"/>
      <c r="P267" s="196">
        <f t="shared" si="31"/>
        <v>0</v>
      </c>
      <c r="Q267" s="196">
        <v>3.0000000000000001E-5</v>
      </c>
      <c r="R267" s="196">
        <f t="shared" si="32"/>
        <v>6.0000000000000006E-4</v>
      </c>
      <c r="S267" s="196">
        <v>0</v>
      </c>
      <c r="T267" s="197">
        <f t="shared" si="3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1875</v>
      </c>
      <c r="AT267" s="198" t="s">
        <v>305</v>
      </c>
      <c r="AU267" s="198" t="s">
        <v>85</v>
      </c>
      <c r="AY267" s="18" t="s">
        <v>149</v>
      </c>
      <c r="BE267" s="199">
        <f t="shared" si="34"/>
        <v>0</v>
      </c>
      <c r="BF267" s="199">
        <f t="shared" si="35"/>
        <v>0</v>
      </c>
      <c r="BG267" s="199">
        <f t="shared" si="36"/>
        <v>0</v>
      </c>
      <c r="BH267" s="199">
        <f t="shared" si="37"/>
        <v>0</v>
      </c>
      <c r="BI267" s="199">
        <f t="shared" si="38"/>
        <v>0</v>
      </c>
      <c r="BJ267" s="18" t="s">
        <v>83</v>
      </c>
      <c r="BK267" s="199">
        <f t="shared" si="39"/>
        <v>0</v>
      </c>
      <c r="BL267" s="18" t="s">
        <v>1875</v>
      </c>
      <c r="BM267" s="198" t="s">
        <v>1927</v>
      </c>
    </row>
    <row r="268" spans="1:65" s="2" customFormat="1" ht="16.5" customHeight="1">
      <c r="A268" s="35"/>
      <c r="B268" s="36"/>
      <c r="C268" s="245" t="s">
        <v>1928</v>
      </c>
      <c r="D268" s="245" t="s">
        <v>305</v>
      </c>
      <c r="E268" s="246" t="s">
        <v>1873</v>
      </c>
      <c r="F268" s="247" t="s">
        <v>1874</v>
      </c>
      <c r="G268" s="248" t="s">
        <v>357</v>
      </c>
      <c r="H268" s="249">
        <v>50</v>
      </c>
      <c r="I268" s="250"/>
      <c r="J268" s="251">
        <f t="shared" si="30"/>
        <v>0</v>
      </c>
      <c r="K268" s="252"/>
      <c r="L268" s="253"/>
      <c r="M268" s="254" t="s">
        <v>1</v>
      </c>
      <c r="N268" s="255" t="s">
        <v>41</v>
      </c>
      <c r="O268" s="72"/>
      <c r="P268" s="196">
        <f t="shared" si="31"/>
        <v>0</v>
      </c>
      <c r="Q268" s="196">
        <v>3.0000000000000001E-5</v>
      </c>
      <c r="R268" s="196">
        <f t="shared" si="32"/>
        <v>1.5E-3</v>
      </c>
      <c r="S268" s="196">
        <v>0</v>
      </c>
      <c r="T268" s="197">
        <f t="shared" si="3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1875</v>
      </c>
      <c r="AT268" s="198" t="s">
        <v>305</v>
      </c>
      <c r="AU268" s="198" t="s">
        <v>85</v>
      </c>
      <c r="AY268" s="18" t="s">
        <v>149</v>
      </c>
      <c r="BE268" s="199">
        <f t="shared" si="34"/>
        <v>0</v>
      </c>
      <c r="BF268" s="199">
        <f t="shared" si="35"/>
        <v>0</v>
      </c>
      <c r="BG268" s="199">
        <f t="shared" si="36"/>
        <v>0</v>
      </c>
      <c r="BH268" s="199">
        <f t="shared" si="37"/>
        <v>0</v>
      </c>
      <c r="BI268" s="199">
        <f t="shared" si="38"/>
        <v>0</v>
      </c>
      <c r="BJ268" s="18" t="s">
        <v>83</v>
      </c>
      <c r="BK268" s="199">
        <f t="shared" si="39"/>
        <v>0</v>
      </c>
      <c r="BL268" s="18" t="s">
        <v>1875</v>
      </c>
      <c r="BM268" s="198" t="s">
        <v>1929</v>
      </c>
    </row>
    <row r="269" spans="1:65" s="2" customFormat="1" ht="24.2" customHeight="1">
      <c r="A269" s="35"/>
      <c r="B269" s="36"/>
      <c r="C269" s="245" t="s">
        <v>1930</v>
      </c>
      <c r="D269" s="245" t="s">
        <v>305</v>
      </c>
      <c r="E269" s="246" t="s">
        <v>1931</v>
      </c>
      <c r="F269" s="247" t="s">
        <v>1932</v>
      </c>
      <c r="G269" s="248" t="s">
        <v>357</v>
      </c>
      <c r="H269" s="249">
        <v>10</v>
      </c>
      <c r="I269" s="250"/>
      <c r="J269" s="251">
        <f t="shared" si="30"/>
        <v>0</v>
      </c>
      <c r="K269" s="252"/>
      <c r="L269" s="253"/>
      <c r="M269" s="254" t="s">
        <v>1</v>
      </c>
      <c r="N269" s="255" t="s">
        <v>41</v>
      </c>
      <c r="O269" s="72"/>
      <c r="P269" s="196">
        <f t="shared" si="31"/>
        <v>0</v>
      </c>
      <c r="Q269" s="196">
        <v>1.1E-4</v>
      </c>
      <c r="R269" s="196">
        <f t="shared" si="32"/>
        <v>1.1000000000000001E-3</v>
      </c>
      <c r="S269" s="196">
        <v>0</v>
      </c>
      <c r="T269" s="197">
        <f t="shared" si="3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8" t="s">
        <v>1875</v>
      </c>
      <c r="AT269" s="198" t="s">
        <v>305</v>
      </c>
      <c r="AU269" s="198" t="s">
        <v>85</v>
      </c>
      <c r="AY269" s="18" t="s">
        <v>149</v>
      </c>
      <c r="BE269" s="199">
        <f t="shared" si="34"/>
        <v>0</v>
      </c>
      <c r="BF269" s="199">
        <f t="shared" si="35"/>
        <v>0</v>
      </c>
      <c r="BG269" s="199">
        <f t="shared" si="36"/>
        <v>0</v>
      </c>
      <c r="BH269" s="199">
        <f t="shared" si="37"/>
        <v>0</v>
      </c>
      <c r="BI269" s="199">
        <f t="shared" si="38"/>
        <v>0</v>
      </c>
      <c r="BJ269" s="18" t="s">
        <v>83</v>
      </c>
      <c r="BK269" s="199">
        <f t="shared" si="39"/>
        <v>0</v>
      </c>
      <c r="BL269" s="18" t="s">
        <v>1875</v>
      </c>
      <c r="BM269" s="198" t="s">
        <v>1933</v>
      </c>
    </row>
    <row r="270" spans="1:65" s="2" customFormat="1" ht="16.5" customHeight="1">
      <c r="A270" s="35"/>
      <c r="B270" s="36"/>
      <c r="C270" s="245" t="s">
        <v>1934</v>
      </c>
      <c r="D270" s="245" t="s">
        <v>305</v>
      </c>
      <c r="E270" s="246" t="s">
        <v>1935</v>
      </c>
      <c r="F270" s="247" t="s">
        <v>1936</v>
      </c>
      <c r="G270" s="248" t="s">
        <v>357</v>
      </c>
      <c r="H270" s="249">
        <v>20</v>
      </c>
      <c r="I270" s="250"/>
      <c r="J270" s="251">
        <f t="shared" si="30"/>
        <v>0</v>
      </c>
      <c r="K270" s="252"/>
      <c r="L270" s="253"/>
      <c r="M270" s="254" t="s">
        <v>1</v>
      </c>
      <c r="N270" s="255" t="s">
        <v>41</v>
      </c>
      <c r="O270" s="72"/>
      <c r="P270" s="196">
        <f t="shared" si="31"/>
        <v>0</v>
      </c>
      <c r="Q270" s="196">
        <v>0</v>
      </c>
      <c r="R270" s="196">
        <f t="shared" si="32"/>
        <v>0</v>
      </c>
      <c r="S270" s="196">
        <v>0</v>
      </c>
      <c r="T270" s="197">
        <f t="shared" si="3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1875</v>
      </c>
      <c r="AT270" s="198" t="s">
        <v>305</v>
      </c>
      <c r="AU270" s="198" t="s">
        <v>85</v>
      </c>
      <c r="AY270" s="18" t="s">
        <v>149</v>
      </c>
      <c r="BE270" s="199">
        <f t="shared" si="34"/>
        <v>0</v>
      </c>
      <c r="BF270" s="199">
        <f t="shared" si="35"/>
        <v>0</v>
      </c>
      <c r="BG270" s="199">
        <f t="shared" si="36"/>
        <v>0</v>
      </c>
      <c r="BH270" s="199">
        <f t="shared" si="37"/>
        <v>0</v>
      </c>
      <c r="BI270" s="199">
        <f t="shared" si="38"/>
        <v>0</v>
      </c>
      <c r="BJ270" s="18" t="s">
        <v>83</v>
      </c>
      <c r="BK270" s="199">
        <f t="shared" si="39"/>
        <v>0</v>
      </c>
      <c r="BL270" s="18" t="s">
        <v>1875</v>
      </c>
      <c r="BM270" s="198" t="s">
        <v>1937</v>
      </c>
    </row>
    <row r="271" spans="1:65" s="2" customFormat="1" ht="16.5" customHeight="1">
      <c r="A271" s="35"/>
      <c r="B271" s="36"/>
      <c r="C271" s="245" t="s">
        <v>1938</v>
      </c>
      <c r="D271" s="245" t="s">
        <v>305</v>
      </c>
      <c r="E271" s="246" t="s">
        <v>1939</v>
      </c>
      <c r="F271" s="247" t="s">
        <v>1940</v>
      </c>
      <c r="G271" s="248" t="s">
        <v>357</v>
      </c>
      <c r="H271" s="249">
        <v>160</v>
      </c>
      <c r="I271" s="250"/>
      <c r="J271" s="251">
        <f t="shared" si="30"/>
        <v>0</v>
      </c>
      <c r="K271" s="252"/>
      <c r="L271" s="253"/>
      <c r="M271" s="254" t="s">
        <v>1</v>
      </c>
      <c r="N271" s="255" t="s">
        <v>41</v>
      </c>
      <c r="O271" s="72"/>
      <c r="P271" s="196">
        <f t="shared" si="31"/>
        <v>0</v>
      </c>
      <c r="Q271" s="196">
        <v>1.3999999999999999E-4</v>
      </c>
      <c r="R271" s="196">
        <f t="shared" si="32"/>
        <v>2.2399999999999996E-2</v>
      </c>
      <c r="S271" s="196">
        <v>0</v>
      </c>
      <c r="T271" s="197">
        <f t="shared" si="3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1875</v>
      </c>
      <c r="AT271" s="198" t="s">
        <v>305</v>
      </c>
      <c r="AU271" s="198" t="s">
        <v>85</v>
      </c>
      <c r="AY271" s="18" t="s">
        <v>149</v>
      </c>
      <c r="BE271" s="199">
        <f t="shared" si="34"/>
        <v>0</v>
      </c>
      <c r="BF271" s="199">
        <f t="shared" si="35"/>
        <v>0</v>
      </c>
      <c r="BG271" s="199">
        <f t="shared" si="36"/>
        <v>0</v>
      </c>
      <c r="BH271" s="199">
        <f t="shared" si="37"/>
        <v>0</v>
      </c>
      <c r="BI271" s="199">
        <f t="shared" si="38"/>
        <v>0</v>
      </c>
      <c r="BJ271" s="18" t="s">
        <v>83</v>
      </c>
      <c r="BK271" s="199">
        <f t="shared" si="39"/>
        <v>0</v>
      </c>
      <c r="BL271" s="18" t="s">
        <v>1875</v>
      </c>
      <c r="BM271" s="198" t="s">
        <v>1941</v>
      </c>
    </row>
    <row r="272" spans="1:65" s="2" customFormat="1" ht="16.5" customHeight="1">
      <c r="A272" s="35"/>
      <c r="B272" s="36"/>
      <c r="C272" s="245" t="s">
        <v>1942</v>
      </c>
      <c r="D272" s="245" t="s">
        <v>305</v>
      </c>
      <c r="E272" s="246" t="s">
        <v>1772</v>
      </c>
      <c r="F272" s="247" t="s">
        <v>1773</v>
      </c>
      <c r="G272" s="248" t="s">
        <v>1774</v>
      </c>
      <c r="H272" s="249">
        <v>5000</v>
      </c>
      <c r="I272" s="250"/>
      <c r="J272" s="251">
        <f t="shared" si="30"/>
        <v>0</v>
      </c>
      <c r="K272" s="252"/>
      <c r="L272" s="253"/>
      <c r="M272" s="254" t="s">
        <v>1</v>
      </c>
      <c r="N272" s="255" t="s">
        <v>41</v>
      </c>
      <c r="O272" s="72"/>
      <c r="P272" s="196">
        <f t="shared" si="31"/>
        <v>0</v>
      </c>
      <c r="Q272" s="196">
        <v>0</v>
      </c>
      <c r="R272" s="196">
        <f t="shared" si="32"/>
        <v>0</v>
      </c>
      <c r="S272" s="196">
        <v>0</v>
      </c>
      <c r="T272" s="197">
        <f t="shared" si="3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 t="shared" si="34"/>
        <v>0</v>
      </c>
      <c r="BF272" s="199">
        <f t="shared" si="35"/>
        <v>0</v>
      </c>
      <c r="BG272" s="199">
        <f t="shared" si="36"/>
        <v>0</v>
      </c>
      <c r="BH272" s="199">
        <f t="shared" si="37"/>
        <v>0</v>
      </c>
      <c r="BI272" s="199">
        <f t="shared" si="38"/>
        <v>0</v>
      </c>
      <c r="BJ272" s="18" t="s">
        <v>83</v>
      </c>
      <c r="BK272" s="199">
        <f t="shared" si="39"/>
        <v>0</v>
      </c>
      <c r="BL272" s="18" t="s">
        <v>168</v>
      </c>
      <c r="BM272" s="198" t="s">
        <v>1943</v>
      </c>
    </row>
    <row r="273" spans="1:65" s="2" customFormat="1" ht="16.5" customHeight="1">
      <c r="A273" s="35"/>
      <c r="B273" s="36"/>
      <c r="C273" s="186" t="s">
        <v>1875</v>
      </c>
      <c r="D273" s="186" t="s">
        <v>150</v>
      </c>
      <c r="E273" s="187" t="s">
        <v>1944</v>
      </c>
      <c r="F273" s="188" t="s">
        <v>1945</v>
      </c>
      <c r="G273" s="189" t="s">
        <v>183</v>
      </c>
      <c r="H273" s="190">
        <v>12</v>
      </c>
      <c r="I273" s="191"/>
      <c r="J273" s="192">
        <f t="shared" si="30"/>
        <v>0</v>
      </c>
      <c r="K273" s="193"/>
      <c r="L273" s="40"/>
      <c r="M273" s="194" t="s">
        <v>1</v>
      </c>
      <c r="N273" s="195" t="s">
        <v>41</v>
      </c>
      <c r="O273" s="72"/>
      <c r="P273" s="196">
        <f t="shared" si="31"/>
        <v>0</v>
      </c>
      <c r="Q273" s="196">
        <v>0</v>
      </c>
      <c r="R273" s="196">
        <f t="shared" si="32"/>
        <v>0</v>
      </c>
      <c r="S273" s="196">
        <v>0</v>
      </c>
      <c r="T273" s="197">
        <f t="shared" si="3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 t="shared" si="34"/>
        <v>0</v>
      </c>
      <c r="BF273" s="199">
        <f t="shared" si="35"/>
        <v>0</v>
      </c>
      <c r="BG273" s="199">
        <f t="shared" si="36"/>
        <v>0</v>
      </c>
      <c r="BH273" s="199">
        <f t="shared" si="37"/>
        <v>0</v>
      </c>
      <c r="BI273" s="199">
        <f t="shared" si="38"/>
        <v>0</v>
      </c>
      <c r="BJ273" s="18" t="s">
        <v>83</v>
      </c>
      <c r="BK273" s="199">
        <f t="shared" si="39"/>
        <v>0</v>
      </c>
      <c r="BL273" s="18" t="s">
        <v>658</v>
      </c>
      <c r="BM273" s="198" t="s">
        <v>1946</v>
      </c>
    </row>
    <row r="274" spans="1:65" s="2" customFormat="1" ht="16.5" customHeight="1">
      <c r="A274" s="35"/>
      <c r="B274" s="36"/>
      <c r="C274" s="245" t="s">
        <v>1947</v>
      </c>
      <c r="D274" s="245" t="s">
        <v>305</v>
      </c>
      <c r="E274" s="246" t="s">
        <v>1948</v>
      </c>
      <c r="F274" s="247" t="s">
        <v>1949</v>
      </c>
      <c r="G274" s="248" t="s">
        <v>183</v>
      </c>
      <c r="H274" s="249">
        <v>4</v>
      </c>
      <c r="I274" s="250"/>
      <c r="J274" s="251">
        <f t="shared" si="30"/>
        <v>0</v>
      </c>
      <c r="K274" s="252"/>
      <c r="L274" s="253"/>
      <c r="M274" s="254" t="s">
        <v>1</v>
      </c>
      <c r="N274" s="255" t="s">
        <v>41</v>
      </c>
      <c r="O274" s="72"/>
      <c r="P274" s="196">
        <f t="shared" si="31"/>
        <v>0</v>
      </c>
      <c r="Q274" s="196">
        <v>0</v>
      </c>
      <c r="R274" s="196">
        <f t="shared" si="32"/>
        <v>0</v>
      </c>
      <c r="S274" s="196">
        <v>0</v>
      </c>
      <c r="T274" s="197">
        <f t="shared" si="3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1875</v>
      </c>
      <c r="AT274" s="198" t="s">
        <v>305</v>
      </c>
      <c r="AU274" s="198" t="s">
        <v>85</v>
      </c>
      <c r="AY274" s="18" t="s">
        <v>149</v>
      </c>
      <c r="BE274" s="199">
        <f t="shared" si="34"/>
        <v>0</v>
      </c>
      <c r="BF274" s="199">
        <f t="shared" si="35"/>
        <v>0</v>
      </c>
      <c r="BG274" s="199">
        <f t="shared" si="36"/>
        <v>0</v>
      </c>
      <c r="BH274" s="199">
        <f t="shared" si="37"/>
        <v>0</v>
      </c>
      <c r="BI274" s="199">
        <f t="shared" si="38"/>
        <v>0</v>
      </c>
      <c r="BJ274" s="18" t="s">
        <v>83</v>
      </c>
      <c r="BK274" s="199">
        <f t="shared" si="39"/>
        <v>0</v>
      </c>
      <c r="BL274" s="18" t="s">
        <v>1875</v>
      </c>
      <c r="BM274" s="198" t="s">
        <v>1950</v>
      </c>
    </row>
    <row r="275" spans="1:65" s="2" customFormat="1" ht="16.5" customHeight="1">
      <c r="A275" s="35"/>
      <c r="B275" s="36"/>
      <c r="C275" s="245" t="s">
        <v>1951</v>
      </c>
      <c r="D275" s="245" t="s">
        <v>305</v>
      </c>
      <c r="E275" s="246" t="s">
        <v>1952</v>
      </c>
      <c r="F275" s="247" t="s">
        <v>1953</v>
      </c>
      <c r="G275" s="248" t="s">
        <v>183</v>
      </c>
      <c r="H275" s="249">
        <v>4</v>
      </c>
      <c r="I275" s="250"/>
      <c r="J275" s="251">
        <f t="shared" si="30"/>
        <v>0</v>
      </c>
      <c r="K275" s="252"/>
      <c r="L275" s="253"/>
      <c r="M275" s="254" t="s">
        <v>1</v>
      </c>
      <c r="N275" s="255" t="s">
        <v>41</v>
      </c>
      <c r="O275" s="72"/>
      <c r="P275" s="196">
        <f t="shared" si="31"/>
        <v>0</v>
      </c>
      <c r="Q275" s="196">
        <v>0</v>
      </c>
      <c r="R275" s="196">
        <f t="shared" si="32"/>
        <v>0</v>
      </c>
      <c r="S275" s="196">
        <v>0</v>
      </c>
      <c r="T275" s="197">
        <f t="shared" si="3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8" t="s">
        <v>1875</v>
      </c>
      <c r="AT275" s="198" t="s">
        <v>305</v>
      </c>
      <c r="AU275" s="198" t="s">
        <v>85</v>
      </c>
      <c r="AY275" s="18" t="s">
        <v>149</v>
      </c>
      <c r="BE275" s="199">
        <f t="shared" si="34"/>
        <v>0</v>
      </c>
      <c r="BF275" s="199">
        <f t="shared" si="35"/>
        <v>0</v>
      </c>
      <c r="BG275" s="199">
        <f t="shared" si="36"/>
        <v>0</v>
      </c>
      <c r="BH275" s="199">
        <f t="shared" si="37"/>
        <v>0</v>
      </c>
      <c r="BI275" s="199">
        <f t="shared" si="38"/>
        <v>0</v>
      </c>
      <c r="BJ275" s="18" t="s">
        <v>83</v>
      </c>
      <c r="BK275" s="199">
        <f t="shared" si="39"/>
        <v>0</v>
      </c>
      <c r="BL275" s="18" t="s">
        <v>1875</v>
      </c>
      <c r="BM275" s="198" t="s">
        <v>1954</v>
      </c>
    </row>
    <row r="276" spans="1:65" s="2" customFormat="1" ht="16.5" customHeight="1">
      <c r="A276" s="35"/>
      <c r="B276" s="36"/>
      <c r="C276" s="245" t="s">
        <v>1955</v>
      </c>
      <c r="D276" s="245" t="s">
        <v>305</v>
      </c>
      <c r="E276" s="246" t="s">
        <v>1956</v>
      </c>
      <c r="F276" s="247" t="s">
        <v>1957</v>
      </c>
      <c r="G276" s="248" t="s">
        <v>183</v>
      </c>
      <c r="H276" s="249">
        <v>4</v>
      </c>
      <c r="I276" s="250"/>
      <c r="J276" s="251">
        <f t="shared" si="30"/>
        <v>0</v>
      </c>
      <c r="K276" s="252"/>
      <c r="L276" s="253"/>
      <c r="M276" s="254" t="s">
        <v>1</v>
      </c>
      <c r="N276" s="255" t="s">
        <v>41</v>
      </c>
      <c r="O276" s="72"/>
      <c r="P276" s="196">
        <f t="shared" si="31"/>
        <v>0</v>
      </c>
      <c r="Q276" s="196">
        <v>0</v>
      </c>
      <c r="R276" s="196">
        <f t="shared" si="32"/>
        <v>0</v>
      </c>
      <c r="S276" s="196">
        <v>0</v>
      </c>
      <c r="T276" s="197">
        <f t="shared" si="3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1875</v>
      </c>
      <c r="AT276" s="198" t="s">
        <v>305</v>
      </c>
      <c r="AU276" s="198" t="s">
        <v>85</v>
      </c>
      <c r="AY276" s="18" t="s">
        <v>149</v>
      </c>
      <c r="BE276" s="199">
        <f t="shared" si="34"/>
        <v>0</v>
      </c>
      <c r="BF276" s="199">
        <f t="shared" si="35"/>
        <v>0</v>
      </c>
      <c r="BG276" s="199">
        <f t="shared" si="36"/>
        <v>0</v>
      </c>
      <c r="BH276" s="199">
        <f t="shared" si="37"/>
        <v>0</v>
      </c>
      <c r="BI276" s="199">
        <f t="shared" si="38"/>
        <v>0</v>
      </c>
      <c r="BJ276" s="18" t="s">
        <v>83</v>
      </c>
      <c r="BK276" s="199">
        <f t="shared" si="39"/>
        <v>0</v>
      </c>
      <c r="BL276" s="18" t="s">
        <v>1875</v>
      </c>
      <c r="BM276" s="198" t="s">
        <v>1958</v>
      </c>
    </row>
    <row r="277" spans="1:65" s="2" customFormat="1" ht="33" customHeight="1">
      <c r="A277" s="35"/>
      <c r="B277" s="36"/>
      <c r="C277" s="186" t="s">
        <v>1959</v>
      </c>
      <c r="D277" s="186" t="s">
        <v>150</v>
      </c>
      <c r="E277" s="187" t="s">
        <v>1960</v>
      </c>
      <c r="F277" s="188" t="s">
        <v>1961</v>
      </c>
      <c r="G277" s="189" t="s">
        <v>183</v>
      </c>
      <c r="H277" s="190">
        <v>6</v>
      </c>
      <c r="I277" s="191"/>
      <c r="J277" s="192">
        <f t="shared" si="30"/>
        <v>0</v>
      </c>
      <c r="K277" s="193"/>
      <c r="L277" s="40"/>
      <c r="M277" s="194" t="s">
        <v>1</v>
      </c>
      <c r="N277" s="195" t="s">
        <v>41</v>
      </c>
      <c r="O277" s="72"/>
      <c r="P277" s="196">
        <f t="shared" si="31"/>
        <v>0</v>
      </c>
      <c r="Q277" s="196">
        <v>0</v>
      </c>
      <c r="R277" s="196">
        <f t="shared" si="32"/>
        <v>0</v>
      </c>
      <c r="S277" s="196">
        <v>0</v>
      </c>
      <c r="T277" s="197">
        <f t="shared" si="3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8" t="s">
        <v>658</v>
      </c>
      <c r="AT277" s="198" t="s">
        <v>150</v>
      </c>
      <c r="AU277" s="198" t="s">
        <v>85</v>
      </c>
      <c r="AY277" s="18" t="s">
        <v>149</v>
      </c>
      <c r="BE277" s="199">
        <f t="shared" si="34"/>
        <v>0</v>
      </c>
      <c r="BF277" s="199">
        <f t="shared" si="35"/>
        <v>0</v>
      </c>
      <c r="BG277" s="199">
        <f t="shared" si="36"/>
        <v>0</v>
      </c>
      <c r="BH277" s="199">
        <f t="shared" si="37"/>
        <v>0</v>
      </c>
      <c r="BI277" s="199">
        <f t="shared" si="38"/>
        <v>0</v>
      </c>
      <c r="BJ277" s="18" t="s">
        <v>83</v>
      </c>
      <c r="BK277" s="199">
        <f t="shared" si="39"/>
        <v>0</v>
      </c>
      <c r="BL277" s="18" t="s">
        <v>658</v>
      </c>
      <c r="BM277" s="198" t="s">
        <v>1962</v>
      </c>
    </row>
    <row r="278" spans="1:65" s="2" customFormat="1" ht="21.75" customHeight="1">
      <c r="A278" s="35"/>
      <c r="B278" s="36"/>
      <c r="C278" s="245" t="s">
        <v>1963</v>
      </c>
      <c r="D278" s="245" t="s">
        <v>305</v>
      </c>
      <c r="E278" s="246" t="s">
        <v>1964</v>
      </c>
      <c r="F278" s="247" t="s">
        <v>1965</v>
      </c>
      <c r="G278" s="248" t="s">
        <v>183</v>
      </c>
      <c r="H278" s="249">
        <v>6</v>
      </c>
      <c r="I278" s="250"/>
      <c r="J278" s="251">
        <f t="shared" si="30"/>
        <v>0</v>
      </c>
      <c r="K278" s="252"/>
      <c r="L278" s="253"/>
      <c r="M278" s="254" t="s">
        <v>1</v>
      </c>
      <c r="N278" s="255" t="s">
        <v>41</v>
      </c>
      <c r="O278" s="72"/>
      <c r="P278" s="196">
        <f t="shared" si="31"/>
        <v>0</v>
      </c>
      <c r="Q278" s="196">
        <v>2.5000000000000001E-4</v>
      </c>
      <c r="R278" s="196">
        <f t="shared" si="32"/>
        <v>1.5E-3</v>
      </c>
      <c r="S278" s="196">
        <v>0</v>
      </c>
      <c r="T278" s="197">
        <f t="shared" si="3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1875</v>
      </c>
      <c r="AT278" s="198" t="s">
        <v>305</v>
      </c>
      <c r="AU278" s="198" t="s">
        <v>85</v>
      </c>
      <c r="AY278" s="18" t="s">
        <v>149</v>
      </c>
      <c r="BE278" s="199">
        <f t="shared" si="34"/>
        <v>0</v>
      </c>
      <c r="BF278" s="199">
        <f t="shared" si="35"/>
        <v>0</v>
      </c>
      <c r="BG278" s="199">
        <f t="shared" si="36"/>
        <v>0</v>
      </c>
      <c r="BH278" s="199">
        <f t="shared" si="37"/>
        <v>0</v>
      </c>
      <c r="BI278" s="199">
        <f t="shared" si="38"/>
        <v>0</v>
      </c>
      <c r="BJ278" s="18" t="s">
        <v>83</v>
      </c>
      <c r="BK278" s="199">
        <f t="shared" si="39"/>
        <v>0</v>
      </c>
      <c r="BL278" s="18" t="s">
        <v>1875</v>
      </c>
      <c r="BM278" s="198" t="s">
        <v>1966</v>
      </c>
    </row>
    <row r="279" spans="1:65" s="2" customFormat="1" ht="24.2" customHeight="1">
      <c r="A279" s="35"/>
      <c r="B279" s="36"/>
      <c r="C279" s="245" t="s">
        <v>1967</v>
      </c>
      <c r="D279" s="245" t="s">
        <v>305</v>
      </c>
      <c r="E279" s="246" t="s">
        <v>1968</v>
      </c>
      <c r="F279" s="247" t="s">
        <v>1969</v>
      </c>
      <c r="G279" s="248" t="s">
        <v>183</v>
      </c>
      <c r="H279" s="249">
        <v>2</v>
      </c>
      <c r="I279" s="250"/>
      <c r="J279" s="251">
        <f t="shared" si="30"/>
        <v>0</v>
      </c>
      <c r="K279" s="252"/>
      <c r="L279" s="253"/>
      <c r="M279" s="254" t="s">
        <v>1</v>
      </c>
      <c r="N279" s="255" t="s">
        <v>41</v>
      </c>
      <c r="O279" s="72"/>
      <c r="P279" s="196">
        <f t="shared" si="31"/>
        <v>0</v>
      </c>
      <c r="Q279" s="196">
        <v>9.1E-4</v>
      </c>
      <c r="R279" s="196">
        <f t="shared" si="32"/>
        <v>1.82E-3</v>
      </c>
      <c r="S279" s="196">
        <v>0</v>
      </c>
      <c r="T279" s="197">
        <f t="shared" si="3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8" t="s">
        <v>1875</v>
      </c>
      <c r="AT279" s="198" t="s">
        <v>305</v>
      </c>
      <c r="AU279" s="198" t="s">
        <v>85</v>
      </c>
      <c r="AY279" s="18" t="s">
        <v>149</v>
      </c>
      <c r="BE279" s="199">
        <f t="shared" si="34"/>
        <v>0</v>
      </c>
      <c r="BF279" s="199">
        <f t="shared" si="35"/>
        <v>0</v>
      </c>
      <c r="BG279" s="199">
        <f t="shared" si="36"/>
        <v>0</v>
      </c>
      <c r="BH279" s="199">
        <f t="shared" si="37"/>
        <v>0</v>
      </c>
      <c r="BI279" s="199">
        <f t="shared" si="38"/>
        <v>0</v>
      </c>
      <c r="BJ279" s="18" t="s">
        <v>83</v>
      </c>
      <c r="BK279" s="199">
        <f t="shared" si="39"/>
        <v>0</v>
      </c>
      <c r="BL279" s="18" t="s">
        <v>1875</v>
      </c>
      <c r="BM279" s="198" t="s">
        <v>1970</v>
      </c>
    </row>
    <row r="280" spans="1:65" s="2" customFormat="1" ht="16.5" customHeight="1">
      <c r="A280" s="35"/>
      <c r="B280" s="36"/>
      <c r="C280" s="186" t="s">
        <v>1971</v>
      </c>
      <c r="D280" s="186" t="s">
        <v>150</v>
      </c>
      <c r="E280" s="187" t="s">
        <v>1972</v>
      </c>
      <c r="F280" s="188" t="s">
        <v>1973</v>
      </c>
      <c r="G280" s="189" t="s">
        <v>357</v>
      </c>
      <c r="H280" s="190">
        <v>200</v>
      </c>
      <c r="I280" s="191"/>
      <c r="J280" s="192">
        <f t="shared" si="30"/>
        <v>0</v>
      </c>
      <c r="K280" s="193"/>
      <c r="L280" s="40"/>
      <c r="M280" s="194" t="s">
        <v>1</v>
      </c>
      <c r="N280" s="195" t="s">
        <v>41</v>
      </c>
      <c r="O280" s="72"/>
      <c r="P280" s="196">
        <f t="shared" si="31"/>
        <v>0</v>
      </c>
      <c r="Q280" s="196">
        <v>0</v>
      </c>
      <c r="R280" s="196">
        <f t="shared" si="32"/>
        <v>0</v>
      </c>
      <c r="S280" s="196">
        <v>0</v>
      </c>
      <c r="T280" s="197">
        <f t="shared" si="3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8" t="s">
        <v>658</v>
      </c>
      <c r="AT280" s="198" t="s">
        <v>150</v>
      </c>
      <c r="AU280" s="198" t="s">
        <v>85</v>
      </c>
      <c r="AY280" s="18" t="s">
        <v>149</v>
      </c>
      <c r="BE280" s="199">
        <f t="shared" si="34"/>
        <v>0</v>
      </c>
      <c r="BF280" s="199">
        <f t="shared" si="35"/>
        <v>0</v>
      </c>
      <c r="BG280" s="199">
        <f t="shared" si="36"/>
        <v>0</v>
      </c>
      <c r="BH280" s="199">
        <f t="shared" si="37"/>
        <v>0</v>
      </c>
      <c r="BI280" s="199">
        <f t="shared" si="38"/>
        <v>0</v>
      </c>
      <c r="BJ280" s="18" t="s">
        <v>83</v>
      </c>
      <c r="BK280" s="199">
        <f t="shared" si="39"/>
        <v>0</v>
      </c>
      <c r="BL280" s="18" t="s">
        <v>658</v>
      </c>
      <c r="BM280" s="198" t="s">
        <v>1974</v>
      </c>
    </row>
    <row r="281" spans="1:65" s="2" customFormat="1" ht="24.2" customHeight="1">
      <c r="A281" s="35"/>
      <c r="B281" s="36"/>
      <c r="C281" s="186" t="s">
        <v>1975</v>
      </c>
      <c r="D281" s="186" t="s">
        <v>150</v>
      </c>
      <c r="E281" s="187" t="s">
        <v>1976</v>
      </c>
      <c r="F281" s="188" t="s">
        <v>1977</v>
      </c>
      <c r="G281" s="189" t="s">
        <v>357</v>
      </c>
      <c r="H281" s="190">
        <v>300</v>
      </c>
      <c r="I281" s="191"/>
      <c r="J281" s="192">
        <f t="shared" si="30"/>
        <v>0</v>
      </c>
      <c r="K281" s="193"/>
      <c r="L281" s="40"/>
      <c r="M281" s="194" t="s">
        <v>1</v>
      </c>
      <c r="N281" s="195" t="s">
        <v>41</v>
      </c>
      <c r="O281" s="72"/>
      <c r="P281" s="196">
        <f t="shared" si="31"/>
        <v>0</v>
      </c>
      <c r="Q281" s="196">
        <v>0</v>
      </c>
      <c r="R281" s="196">
        <f t="shared" si="32"/>
        <v>0</v>
      </c>
      <c r="S281" s="196">
        <v>0</v>
      </c>
      <c r="T281" s="197">
        <f t="shared" si="3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8" t="s">
        <v>658</v>
      </c>
      <c r="AT281" s="198" t="s">
        <v>150</v>
      </c>
      <c r="AU281" s="198" t="s">
        <v>85</v>
      </c>
      <c r="AY281" s="18" t="s">
        <v>149</v>
      </c>
      <c r="BE281" s="199">
        <f t="shared" si="34"/>
        <v>0</v>
      </c>
      <c r="BF281" s="199">
        <f t="shared" si="35"/>
        <v>0</v>
      </c>
      <c r="BG281" s="199">
        <f t="shared" si="36"/>
        <v>0</v>
      </c>
      <c r="BH281" s="199">
        <f t="shared" si="37"/>
        <v>0</v>
      </c>
      <c r="BI281" s="199">
        <f t="shared" si="38"/>
        <v>0</v>
      </c>
      <c r="BJ281" s="18" t="s">
        <v>83</v>
      </c>
      <c r="BK281" s="199">
        <f t="shared" si="39"/>
        <v>0</v>
      </c>
      <c r="BL281" s="18" t="s">
        <v>658</v>
      </c>
      <c r="BM281" s="198" t="s">
        <v>1978</v>
      </c>
    </row>
    <row r="282" spans="1:65" s="2" customFormat="1" ht="24.2" customHeight="1">
      <c r="A282" s="35"/>
      <c r="B282" s="36"/>
      <c r="C282" s="186" t="s">
        <v>1979</v>
      </c>
      <c r="D282" s="186" t="s">
        <v>150</v>
      </c>
      <c r="E282" s="187" t="s">
        <v>1980</v>
      </c>
      <c r="F282" s="188" t="s">
        <v>1981</v>
      </c>
      <c r="G282" s="189" t="s">
        <v>357</v>
      </c>
      <c r="H282" s="190">
        <v>40</v>
      </c>
      <c r="I282" s="191"/>
      <c r="J282" s="192">
        <f t="shared" si="30"/>
        <v>0</v>
      </c>
      <c r="K282" s="193"/>
      <c r="L282" s="40"/>
      <c r="M282" s="194" t="s">
        <v>1</v>
      </c>
      <c r="N282" s="195" t="s">
        <v>41</v>
      </c>
      <c r="O282" s="72"/>
      <c r="P282" s="196">
        <f t="shared" si="31"/>
        <v>0</v>
      </c>
      <c r="Q282" s="196">
        <v>0</v>
      </c>
      <c r="R282" s="196">
        <f t="shared" si="32"/>
        <v>0</v>
      </c>
      <c r="S282" s="196">
        <v>0</v>
      </c>
      <c r="T282" s="197">
        <f t="shared" si="3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8" t="s">
        <v>658</v>
      </c>
      <c r="AT282" s="198" t="s">
        <v>150</v>
      </c>
      <c r="AU282" s="198" t="s">
        <v>85</v>
      </c>
      <c r="AY282" s="18" t="s">
        <v>149</v>
      </c>
      <c r="BE282" s="199">
        <f t="shared" si="34"/>
        <v>0</v>
      </c>
      <c r="BF282" s="199">
        <f t="shared" si="35"/>
        <v>0</v>
      </c>
      <c r="BG282" s="199">
        <f t="shared" si="36"/>
        <v>0</v>
      </c>
      <c r="BH282" s="199">
        <f t="shared" si="37"/>
        <v>0</v>
      </c>
      <c r="BI282" s="199">
        <f t="shared" si="38"/>
        <v>0</v>
      </c>
      <c r="BJ282" s="18" t="s">
        <v>83</v>
      </c>
      <c r="BK282" s="199">
        <f t="shared" si="39"/>
        <v>0</v>
      </c>
      <c r="BL282" s="18" t="s">
        <v>658</v>
      </c>
      <c r="BM282" s="198" t="s">
        <v>1982</v>
      </c>
    </row>
    <row r="283" spans="1:65" s="2" customFormat="1" ht="16.5" customHeight="1">
      <c r="A283" s="35"/>
      <c r="B283" s="36"/>
      <c r="C283" s="245" t="s">
        <v>1983</v>
      </c>
      <c r="D283" s="245" t="s">
        <v>305</v>
      </c>
      <c r="E283" s="246" t="s">
        <v>1984</v>
      </c>
      <c r="F283" s="247" t="s">
        <v>1985</v>
      </c>
      <c r="G283" s="248" t="s">
        <v>357</v>
      </c>
      <c r="H283" s="249">
        <v>300</v>
      </c>
      <c r="I283" s="250"/>
      <c r="J283" s="251">
        <f t="shared" si="30"/>
        <v>0</v>
      </c>
      <c r="K283" s="252"/>
      <c r="L283" s="253"/>
      <c r="M283" s="254" t="s">
        <v>1</v>
      </c>
      <c r="N283" s="255" t="s">
        <v>41</v>
      </c>
      <c r="O283" s="72"/>
      <c r="P283" s="196">
        <f t="shared" si="31"/>
        <v>0</v>
      </c>
      <c r="Q283" s="196">
        <v>4.5900000000000003E-3</v>
      </c>
      <c r="R283" s="196">
        <f t="shared" si="32"/>
        <v>1.377</v>
      </c>
      <c r="S283" s="196">
        <v>0</v>
      </c>
      <c r="T283" s="197">
        <f t="shared" si="3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8" t="s">
        <v>1875</v>
      </c>
      <c r="AT283" s="198" t="s">
        <v>305</v>
      </c>
      <c r="AU283" s="198" t="s">
        <v>85</v>
      </c>
      <c r="AY283" s="18" t="s">
        <v>149</v>
      </c>
      <c r="BE283" s="199">
        <f t="shared" si="34"/>
        <v>0</v>
      </c>
      <c r="BF283" s="199">
        <f t="shared" si="35"/>
        <v>0</v>
      </c>
      <c r="BG283" s="199">
        <f t="shared" si="36"/>
        <v>0</v>
      </c>
      <c r="BH283" s="199">
        <f t="shared" si="37"/>
        <v>0</v>
      </c>
      <c r="BI283" s="199">
        <f t="shared" si="38"/>
        <v>0</v>
      </c>
      <c r="BJ283" s="18" t="s">
        <v>83</v>
      </c>
      <c r="BK283" s="199">
        <f t="shared" si="39"/>
        <v>0</v>
      </c>
      <c r="BL283" s="18" t="s">
        <v>1875</v>
      </c>
      <c r="BM283" s="198" t="s">
        <v>1986</v>
      </c>
    </row>
    <row r="284" spans="1:65" s="2" customFormat="1" ht="37.9" customHeight="1">
      <c r="A284" s="35"/>
      <c r="B284" s="36"/>
      <c r="C284" s="186" t="s">
        <v>1987</v>
      </c>
      <c r="D284" s="186" t="s">
        <v>150</v>
      </c>
      <c r="E284" s="187" t="s">
        <v>1988</v>
      </c>
      <c r="F284" s="188" t="s">
        <v>1989</v>
      </c>
      <c r="G284" s="189" t="s">
        <v>357</v>
      </c>
      <c r="H284" s="190">
        <v>20</v>
      </c>
      <c r="I284" s="191"/>
      <c r="J284" s="192">
        <f t="shared" si="30"/>
        <v>0</v>
      </c>
      <c r="K284" s="193"/>
      <c r="L284" s="40"/>
      <c r="M284" s="194" t="s">
        <v>1</v>
      </c>
      <c r="N284" s="195" t="s">
        <v>41</v>
      </c>
      <c r="O284" s="72"/>
      <c r="P284" s="196">
        <f t="shared" si="31"/>
        <v>0</v>
      </c>
      <c r="Q284" s="196">
        <v>0</v>
      </c>
      <c r="R284" s="196">
        <f t="shared" si="32"/>
        <v>0</v>
      </c>
      <c r="S284" s="196">
        <v>0</v>
      </c>
      <c r="T284" s="197">
        <f t="shared" si="3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8" t="s">
        <v>658</v>
      </c>
      <c r="AT284" s="198" t="s">
        <v>150</v>
      </c>
      <c r="AU284" s="198" t="s">
        <v>85</v>
      </c>
      <c r="AY284" s="18" t="s">
        <v>149</v>
      </c>
      <c r="BE284" s="199">
        <f t="shared" si="34"/>
        <v>0</v>
      </c>
      <c r="BF284" s="199">
        <f t="shared" si="35"/>
        <v>0</v>
      </c>
      <c r="BG284" s="199">
        <f t="shared" si="36"/>
        <v>0</v>
      </c>
      <c r="BH284" s="199">
        <f t="shared" si="37"/>
        <v>0</v>
      </c>
      <c r="BI284" s="199">
        <f t="shared" si="38"/>
        <v>0</v>
      </c>
      <c r="BJ284" s="18" t="s">
        <v>83</v>
      </c>
      <c r="BK284" s="199">
        <f t="shared" si="39"/>
        <v>0</v>
      </c>
      <c r="BL284" s="18" t="s">
        <v>658</v>
      </c>
      <c r="BM284" s="198" t="s">
        <v>1990</v>
      </c>
    </row>
    <row r="285" spans="1:65" s="2" customFormat="1" ht="16.5" customHeight="1">
      <c r="A285" s="35"/>
      <c r="B285" s="36"/>
      <c r="C285" s="245" t="s">
        <v>1991</v>
      </c>
      <c r="D285" s="245" t="s">
        <v>305</v>
      </c>
      <c r="E285" s="246" t="s">
        <v>1992</v>
      </c>
      <c r="F285" s="247" t="s">
        <v>1993</v>
      </c>
      <c r="G285" s="248" t="s">
        <v>357</v>
      </c>
      <c r="H285" s="249">
        <v>20</v>
      </c>
      <c r="I285" s="250"/>
      <c r="J285" s="251">
        <f t="shared" si="30"/>
        <v>0</v>
      </c>
      <c r="K285" s="252"/>
      <c r="L285" s="253"/>
      <c r="M285" s="254" t="s">
        <v>1</v>
      </c>
      <c r="N285" s="255" t="s">
        <v>41</v>
      </c>
      <c r="O285" s="72"/>
      <c r="P285" s="196">
        <f t="shared" si="31"/>
        <v>0</v>
      </c>
      <c r="Q285" s="196">
        <v>2.5600000000000002E-3</v>
      </c>
      <c r="R285" s="196">
        <f t="shared" si="32"/>
        <v>5.1200000000000002E-2</v>
      </c>
      <c r="S285" s="196">
        <v>0</v>
      </c>
      <c r="T285" s="197">
        <f t="shared" si="3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1875</v>
      </c>
      <c r="AT285" s="198" t="s">
        <v>305</v>
      </c>
      <c r="AU285" s="198" t="s">
        <v>85</v>
      </c>
      <c r="AY285" s="18" t="s">
        <v>149</v>
      </c>
      <c r="BE285" s="199">
        <f t="shared" si="34"/>
        <v>0</v>
      </c>
      <c r="BF285" s="199">
        <f t="shared" si="35"/>
        <v>0</v>
      </c>
      <c r="BG285" s="199">
        <f t="shared" si="36"/>
        <v>0</v>
      </c>
      <c r="BH285" s="199">
        <f t="shared" si="37"/>
        <v>0</v>
      </c>
      <c r="BI285" s="199">
        <f t="shared" si="38"/>
        <v>0</v>
      </c>
      <c r="BJ285" s="18" t="s">
        <v>83</v>
      </c>
      <c r="BK285" s="199">
        <f t="shared" si="39"/>
        <v>0</v>
      </c>
      <c r="BL285" s="18" t="s">
        <v>1875</v>
      </c>
      <c r="BM285" s="198" t="s">
        <v>1994</v>
      </c>
    </row>
    <row r="286" spans="1:65" s="2" customFormat="1" ht="37.9" customHeight="1">
      <c r="A286" s="35"/>
      <c r="B286" s="36"/>
      <c r="C286" s="186" t="s">
        <v>1995</v>
      </c>
      <c r="D286" s="186" t="s">
        <v>150</v>
      </c>
      <c r="E286" s="187" t="s">
        <v>1996</v>
      </c>
      <c r="F286" s="188" t="s">
        <v>1997</v>
      </c>
      <c r="G286" s="189" t="s">
        <v>357</v>
      </c>
      <c r="H286" s="190">
        <v>20</v>
      </c>
      <c r="I286" s="191"/>
      <c r="J286" s="192">
        <f t="shared" si="30"/>
        <v>0</v>
      </c>
      <c r="K286" s="193"/>
      <c r="L286" s="40"/>
      <c r="M286" s="194" t="s">
        <v>1</v>
      </c>
      <c r="N286" s="195" t="s">
        <v>41</v>
      </c>
      <c r="O286" s="72"/>
      <c r="P286" s="196">
        <f t="shared" si="31"/>
        <v>0</v>
      </c>
      <c r="Q286" s="196">
        <v>0</v>
      </c>
      <c r="R286" s="196">
        <f t="shared" si="32"/>
        <v>0</v>
      </c>
      <c r="S286" s="196">
        <v>0</v>
      </c>
      <c r="T286" s="197">
        <f t="shared" si="3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8" t="s">
        <v>658</v>
      </c>
      <c r="AT286" s="198" t="s">
        <v>150</v>
      </c>
      <c r="AU286" s="198" t="s">
        <v>85</v>
      </c>
      <c r="AY286" s="18" t="s">
        <v>149</v>
      </c>
      <c r="BE286" s="199">
        <f t="shared" si="34"/>
        <v>0</v>
      </c>
      <c r="BF286" s="199">
        <f t="shared" si="35"/>
        <v>0</v>
      </c>
      <c r="BG286" s="199">
        <f t="shared" si="36"/>
        <v>0</v>
      </c>
      <c r="BH286" s="199">
        <f t="shared" si="37"/>
        <v>0</v>
      </c>
      <c r="BI286" s="199">
        <f t="shared" si="38"/>
        <v>0</v>
      </c>
      <c r="BJ286" s="18" t="s">
        <v>83</v>
      </c>
      <c r="BK286" s="199">
        <f t="shared" si="39"/>
        <v>0</v>
      </c>
      <c r="BL286" s="18" t="s">
        <v>658</v>
      </c>
      <c r="BM286" s="198" t="s">
        <v>1998</v>
      </c>
    </row>
    <row r="287" spans="1:65" s="2" customFormat="1" ht="16.5" customHeight="1">
      <c r="A287" s="35"/>
      <c r="B287" s="36"/>
      <c r="C287" s="245" t="s">
        <v>1999</v>
      </c>
      <c r="D287" s="245" t="s">
        <v>305</v>
      </c>
      <c r="E287" s="246" t="s">
        <v>2000</v>
      </c>
      <c r="F287" s="247" t="s">
        <v>2001</v>
      </c>
      <c r="G287" s="248" t="s">
        <v>357</v>
      </c>
      <c r="H287" s="249">
        <v>20</v>
      </c>
      <c r="I287" s="250"/>
      <c r="J287" s="251">
        <f t="shared" si="30"/>
        <v>0</v>
      </c>
      <c r="K287" s="252"/>
      <c r="L287" s="253"/>
      <c r="M287" s="254" t="s">
        <v>1</v>
      </c>
      <c r="N287" s="255" t="s">
        <v>41</v>
      </c>
      <c r="O287" s="72"/>
      <c r="P287" s="196">
        <f t="shared" si="31"/>
        <v>0</v>
      </c>
      <c r="Q287" s="196">
        <v>1.99E-3</v>
      </c>
      <c r="R287" s="196">
        <f t="shared" si="32"/>
        <v>3.9800000000000002E-2</v>
      </c>
      <c r="S287" s="196">
        <v>0</v>
      </c>
      <c r="T287" s="197">
        <f t="shared" si="3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8" t="s">
        <v>1875</v>
      </c>
      <c r="AT287" s="198" t="s">
        <v>305</v>
      </c>
      <c r="AU287" s="198" t="s">
        <v>85</v>
      </c>
      <c r="AY287" s="18" t="s">
        <v>149</v>
      </c>
      <c r="BE287" s="199">
        <f t="shared" si="34"/>
        <v>0</v>
      </c>
      <c r="BF287" s="199">
        <f t="shared" si="35"/>
        <v>0</v>
      </c>
      <c r="BG287" s="199">
        <f t="shared" si="36"/>
        <v>0</v>
      </c>
      <c r="BH287" s="199">
        <f t="shared" si="37"/>
        <v>0</v>
      </c>
      <c r="BI287" s="199">
        <f t="shared" si="38"/>
        <v>0</v>
      </c>
      <c r="BJ287" s="18" t="s">
        <v>83</v>
      </c>
      <c r="BK287" s="199">
        <f t="shared" si="39"/>
        <v>0</v>
      </c>
      <c r="BL287" s="18" t="s">
        <v>1875</v>
      </c>
      <c r="BM287" s="198" t="s">
        <v>2002</v>
      </c>
    </row>
    <row r="288" spans="1:65" s="2" customFormat="1" ht="37.9" customHeight="1">
      <c r="A288" s="35"/>
      <c r="B288" s="36"/>
      <c r="C288" s="186" t="s">
        <v>2003</v>
      </c>
      <c r="D288" s="186" t="s">
        <v>150</v>
      </c>
      <c r="E288" s="187" t="s">
        <v>1921</v>
      </c>
      <c r="F288" s="188" t="s">
        <v>1922</v>
      </c>
      <c r="G288" s="189" t="s">
        <v>357</v>
      </c>
      <c r="H288" s="190">
        <v>25</v>
      </c>
      <c r="I288" s="191"/>
      <c r="J288" s="192">
        <f t="shared" ref="J288:J319" si="40">ROUND(I288*H288,2)</f>
        <v>0</v>
      </c>
      <c r="K288" s="193"/>
      <c r="L288" s="40"/>
      <c r="M288" s="194" t="s">
        <v>1</v>
      </c>
      <c r="N288" s="195" t="s">
        <v>41</v>
      </c>
      <c r="O288" s="72"/>
      <c r="P288" s="196">
        <f t="shared" ref="P288:P319" si="41">O288*H288</f>
        <v>0</v>
      </c>
      <c r="Q288" s="196">
        <v>0</v>
      </c>
      <c r="R288" s="196">
        <f t="shared" ref="R288:R319" si="42">Q288*H288</f>
        <v>0</v>
      </c>
      <c r="S288" s="196">
        <v>0</v>
      </c>
      <c r="T288" s="197">
        <f t="shared" ref="T288:T319" si="43"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8" t="s">
        <v>658</v>
      </c>
      <c r="AT288" s="198" t="s">
        <v>150</v>
      </c>
      <c r="AU288" s="198" t="s">
        <v>85</v>
      </c>
      <c r="AY288" s="18" t="s">
        <v>149</v>
      </c>
      <c r="BE288" s="199">
        <f t="shared" ref="BE288:BE299" si="44">IF(N288="základní",J288,0)</f>
        <v>0</v>
      </c>
      <c r="BF288" s="199">
        <f t="shared" ref="BF288:BF299" si="45">IF(N288="snížená",J288,0)</f>
        <v>0</v>
      </c>
      <c r="BG288" s="199">
        <f t="shared" ref="BG288:BG299" si="46">IF(N288="zákl. přenesená",J288,0)</f>
        <v>0</v>
      </c>
      <c r="BH288" s="199">
        <f t="shared" ref="BH288:BH299" si="47">IF(N288="sníž. přenesená",J288,0)</f>
        <v>0</v>
      </c>
      <c r="BI288" s="199">
        <f t="shared" ref="BI288:BI299" si="48">IF(N288="nulová",J288,0)</f>
        <v>0</v>
      </c>
      <c r="BJ288" s="18" t="s">
        <v>83</v>
      </c>
      <c r="BK288" s="199">
        <f t="shared" ref="BK288:BK299" si="49">ROUND(I288*H288,2)</f>
        <v>0</v>
      </c>
      <c r="BL288" s="18" t="s">
        <v>658</v>
      </c>
      <c r="BM288" s="198" t="s">
        <v>2004</v>
      </c>
    </row>
    <row r="289" spans="1:65" s="2" customFormat="1" ht="16.5" customHeight="1">
      <c r="A289" s="35"/>
      <c r="B289" s="36"/>
      <c r="C289" s="245" t="s">
        <v>1140</v>
      </c>
      <c r="D289" s="245" t="s">
        <v>305</v>
      </c>
      <c r="E289" s="246" t="s">
        <v>2005</v>
      </c>
      <c r="F289" s="247" t="s">
        <v>2006</v>
      </c>
      <c r="G289" s="248" t="s">
        <v>357</v>
      </c>
      <c r="H289" s="249">
        <v>25</v>
      </c>
      <c r="I289" s="250"/>
      <c r="J289" s="251">
        <f t="shared" si="40"/>
        <v>0</v>
      </c>
      <c r="K289" s="252"/>
      <c r="L289" s="253"/>
      <c r="M289" s="254" t="s">
        <v>1</v>
      </c>
      <c r="N289" s="255" t="s">
        <v>41</v>
      </c>
      <c r="O289" s="72"/>
      <c r="P289" s="196">
        <f t="shared" si="41"/>
        <v>0</v>
      </c>
      <c r="Q289" s="196">
        <v>6.9999999999999994E-5</v>
      </c>
      <c r="R289" s="196">
        <f t="shared" si="42"/>
        <v>1.7499999999999998E-3</v>
      </c>
      <c r="S289" s="196">
        <v>0</v>
      </c>
      <c r="T289" s="197">
        <f t="shared" si="4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1875</v>
      </c>
      <c r="AT289" s="198" t="s">
        <v>305</v>
      </c>
      <c r="AU289" s="198" t="s">
        <v>85</v>
      </c>
      <c r="AY289" s="18" t="s">
        <v>149</v>
      </c>
      <c r="BE289" s="199">
        <f t="shared" si="44"/>
        <v>0</v>
      </c>
      <c r="BF289" s="199">
        <f t="shared" si="45"/>
        <v>0</v>
      </c>
      <c r="BG289" s="199">
        <f t="shared" si="46"/>
        <v>0</v>
      </c>
      <c r="BH289" s="199">
        <f t="shared" si="47"/>
        <v>0</v>
      </c>
      <c r="BI289" s="199">
        <f t="shared" si="48"/>
        <v>0</v>
      </c>
      <c r="BJ289" s="18" t="s">
        <v>83</v>
      </c>
      <c r="BK289" s="199">
        <f t="shared" si="49"/>
        <v>0</v>
      </c>
      <c r="BL289" s="18" t="s">
        <v>1875</v>
      </c>
      <c r="BM289" s="198" t="s">
        <v>2007</v>
      </c>
    </row>
    <row r="290" spans="1:65" s="2" customFormat="1" ht="33" customHeight="1">
      <c r="A290" s="35"/>
      <c r="B290" s="36"/>
      <c r="C290" s="186" t="s">
        <v>2008</v>
      </c>
      <c r="D290" s="186" t="s">
        <v>150</v>
      </c>
      <c r="E290" s="187" t="s">
        <v>2009</v>
      </c>
      <c r="F290" s="188" t="s">
        <v>2010</v>
      </c>
      <c r="G290" s="189" t="s">
        <v>183</v>
      </c>
      <c r="H290" s="190">
        <v>2</v>
      </c>
      <c r="I290" s="191"/>
      <c r="J290" s="192">
        <f t="shared" si="40"/>
        <v>0</v>
      </c>
      <c r="K290" s="193"/>
      <c r="L290" s="40"/>
      <c r="M290" s="194" t="s">
        <v>1</v>
      </c>
      <c r="N290" s="195" t="s">
        <v>41</v>
      </c>
      <c r="O290" s="72"/>
      <c r="P290" s="196">
        <f t="shared" si="41"/>
        <v>0</v>
      </c>
      <c r="Q290" s="196">
        <v>0</v>
      </c>
      <c r="R290" s="196">
        <f t="shared" si="42"/>
        <v>0</v>
      </c>
      <c r="S290" s="196">
        <v>0</v>
      </c>
      <c r="T290" s="197">
        <f t="shared" si="4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658</v>
      </c>
      <c r="AT290" s="198" t="s">
        <v>150</v>
      </c>
      <c r="AU290" s="198" t="s">
        <v>85</v>
      </c>
      <c r="AY290" s="18" t="s">
        <v>149</v>
      </c>
      <c r="BE290" s="199">
        <f t="shared" si="44"/>
        <v>0</v>
      </c>
      <c r="BF290" s="199">
        <f t="shared" si="45"/>
        <v>0</v>
      </c>
      <c r="BG290" s="199">
        <f t="shared" si="46"/>
        <v>0</v>
      </c>
      <c r="BH290" s="199">
        <f t="shared" si="47"/>
        <v>0</v>
      </c>
      <c r="BI290" s="199">
        <f t="shared" si="48"/>
        <v>0</v>
      </c>
      <c r="BJ290" s="18" t="s">
        <v>83</v>
      </c>
      <c r="BK290" s="199">
        <f t="shared" si="49"/>
        <v>0</v>
      </c>
      <c r="BL290" s="18" t="s">
        <v>658</v>
      </c>
      <c r="BM290" s="198" t="s">
        <v>2011</v>
      </c>
    </row>
    <row r="291" spans="1:65" s="2" customFormat="1" ht="16.5" customHeight="1">
      <c r="A291" s="35"/>
      <c r="B291" s="36"/>
      <c r="C291" s="245" t="s">
        <v>2012</v>
      </c>
      <c r="D291" s="245" t="s">
        <v>305</v>
      </c>
      <c r="E291" s="246" t="s">
        <v>2013</v>
      </c>
      <c r="F291" s="247" t="s">
        <v>2014</v>
      </c>
      <c r="G291" s="248" t="s">
        <v>183</v>
      </c>
      <c r="H291" s="249">
        <v>2</v>
      </c>
      <c r="I291" s="250"/>
      <c r="J291" s="251">
        <f t="shared" si="40"/>
        <v>0</v>
      </c>
      <c r="K291" s="252"/>
      <c r="L291" s="253"/>
      <c r="M291" s="254" t="s">
        <v>1</v>
      </c>
      <c r="N291" s="255" t="s">
        <v>41</v>
      </c>
      <c r="O291" s="72"/>
      <c r="P291" s="196">
        <f t="shared" si="41"/>
        <v>0</v>
      </c>
      <c r="Q291" s="196">
        <v>0</v>
      </c>
      <c r="R291" s="196">
        <f t="shared" si="42"/>
        <v>0</v>
      </c>
      <c r="S291" s="196">
        <v>0</v>
      </c>
      <c r="T291" s="197">
        <f t="shared" si="4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1875</v>
      </c>
      <c r="AT291" s="198" t="s">
        <v>305</v>
      </c>
      <c r="AU291" s="198" t="s">
        <v>85</v>
      </c>
      <c r="AY291" s="18" t="s">
        <v>149</v>
      </c>
      <c r="BE291" s="199">
        <f t="shared" si="44"/>
        <v>0</v>
      </c>
      <c r="BF291" s="199">
        <f t="shared" si="45"/>
        <v>0</v>
      </c>
      <c r="BG291" s="199">
        <f t="shared" si="46"/>
        <v>0</v>
      </c>
      <c r="BH291" s="199">
        <f t="shared" si="47"/>
        <v>0</v>
      </c>
      <c r="BI291" s="199">
        <f t="shared" si="48"/>
        <v>0</v>
      </c>
      <c r="BJ291" s="18" t="s">
        <v>83</v>
      </c>
      <c r="BK291" s="199">
        <f t="shared" si="49"/>
        <v>0</v>
      </c>
      <c r="BL291" s="18" t="s">
        <v>1875</v>
      </c>
      <c r="BM291" s="198" t="s">
        <v>2015</v>
      </c>
    </row>
    <row r="292" spans="1:65" s="2" customFormat="1" ht="24.2" customHeight="1">
      <c r="A292" s="35"/>
      <c r="B292" s="36"/>
      <c r="C292" s="245" t="s">
        <v>2016</v>
      </c>
      <c r="D292" s="245" t="s">
        <v>305</v>
      </c>
      <c r="E292" s="246" t="s">
        <v>2017</v>
      </c>
      <c r="F292" s="247" t="s">
        <v>2018</v>
      </c>
      <c r="G292" s="248" t="s">
        <v>357</v>
      </c>
      <c r="H292" s="249">
        <v>3</v>
      </c>
      <c r="I292" s="250"/>
      <c r="J292" s="251">
        <f t="shared" si="40"/>
        <v>0</v>
      </c>
      <c r="K292" s="252"/>
      <c r="L292" s="253"/>
      <c r="M292" s="254" t="s">
        <v>1</v>
      </c>
      <c r="N292" s="255" t="s">
        <v>41</v>
      </c>
      <c r="O292" s="72"/>
      <c r="P292" s="196">
        <f t="shared" si="41"/>
        <v>0</v>
      </c>
      <c r="Q292" s="196">
        <v>1.4999999999999999E-4</v>
      </c>
      <c r="R292" s="196">
        <f t="shared" si="42"/>
        <v>4.4999999999999999E-4</v>
      </c>
      <c r="S292" s="196">
        <v>0</v>
      </c>
      <c r="T292" s="197">
        <f t="shared" si="4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8" t="s">
        <v>1875</v>
      </c>
      <c r="AT292" s="198" t="s">
        <v>305</v>
      </c>
      <c r="AU292" s="198" t="s">
        <v>85</v>
      </c>
      <c r="AY292" s="18" t="s">
        <v>149</v>
      </c>
      <c r="BE292" s="199">
        <f t="shared" si="44"/>
        <v>0</v>
      </c>
      <c r="BF292" s="199">
        <f t="shared" si="45"/>
        <v>0</v>
      </c>
      <c r="BG292" s="199">
        <f t="shared" si="46"/>
        <v>0</v>
      </c>
      <c r="BH292" s="199">
        <f t="shared" si="47"/>
        <v>0</v>
      </c>
      <c r="BI292" s="199">
        <f t="shared" si="48"/>
        <v>0</v>
      </c>
      <c r="BJ292" s="18" t="s">
        <v>83</v>
      </c>
      <c r="BK292" s="199">
        <f t="shared" si="49"/>
        <v>0</v>
      </c>
      <c r="BL292" s="18" t="s">
        <v>1875</v>
      </c>
      <c r="BM292" s="198" t="s">
        <v>2019</v>
      </c>
    </row>
    <row r="293" spans="1:65" s="2" customFormat="1" ht="16.5" customHeight="1">
      <c r="A293" s="35"/>
      <c r="B293" s="36"/>
      <c r="C293" s="186" t="s">
        <v>2020</v>
      </c>
      <c r="D293" s="186" t="s">
        <v>150</v>
      </c>
      <c r="E293" s="187" t="s">
        <v>2021</v>
      </c>
      <c r="F293" s="188" t="s">
        <v>2022</v>
      </c>
      <c r="G293" s="189" t="s">
        <v>183</v>
      </c>
      <c r="H293" s="190">
        <v>1</v>
      </c>
      <c r="I293" s="191"/>
      <c r="J293" s="192">
        <f t="shared" si="40"/>
        <v>0</v>
      </c>
      <c r="K293" s="193"/>
      <c r="L293" s="40"/>
      <c r="M293" s="194" t="s">
        <v>1</v>
      </c>
      <c r="N293" s="195" t="s">
        <v>41</v>
      </c>
      <c r="O293" s="72"/>
      <c r="P293" s="196">
        <f t="shared" si="41"/>
        <v>0</v>
      </c>
      <c r="Q293" s="196">
        <v>0</v>
      </c>
      <c r="R293" s="196">
        <f t="shared" si="42"/>
        <v>0</v>
      </c>
      <c r="S293" s="196">
        <v>0</v>
      </c>
      <c r="T293" s="197">
        <f t="shared" si="4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8" t="s">
        <v>658</v>
      </c>
      <c r="AT293" s="198" t="s">
        <v>150</v>
      </c>
      <c r="AU293" s="198" t="s">
        <v>85</v>
      </c>
      <c r="AY293" s="18" t="s">
        <v>149</v>
      </c>
      <c r="BE293" s="199">
        <f t="shared" si="44"/>
        <v>0</v>
      </c>
      <c r="BF293" s="199">
        <f t="shared" si="45"/>
        <v>0</v>
      </c>
      <c r="BG293" s="199">
        <f t="shared" si="46"/>
        <v>0</v>
      </c>
      <c r="BH293" s="199">
        <f t="shared" si="47"/>
        <v>0</v>
      </c>
      <c r="BI293" s="199">
        <f t="shared" si="48"/>
        <v>0</v>
      </c>
      <c r="BJ293" s="18" t="s">
        <v>83</v>
      </c>
      <c r="BK293" s="199">
        <f t="shared" si="49"/>
        <v>0</v>
      </c>
      <c r="BL293" s="18" t="s">
        <v>658</v>
      </c>
      <c r="BM293" s="198" t="s">
        <v>2023</v>
      </c>
    </row>
    <row r="294" spans="1:65" s="2" customFormat="1" ht="16.5" customHeight="1">
      <c r="A294" s="35"/>
      <c r="B294" s="36"/>
      <c r="C294" s="186" t="s">
        <v>2024</v>
      </c>
      <c r="D294" s="186" t="s">
        <v>150</v>
      </c>
      <c r="E294" s="187" t="s">
        <v>2025</v>
      </c>
      <c r="F294" s="188" t="s">
        <v>2026</v>
      </c>
      <c r="G294" s="189" t="s">
        <v>183</v>
      </c>
      <c r="H294" s="190">
        <v>1</v>
      </c>
      <c r="I294" s="191"/>
      <c r="J294" s="192">
        <f t="shared" si="40"/>
        <v>0</v>
      </c>
      <c r="K294" s="193"/>
      <c r="L294" s="40"/>
      <c r="M294" s="194" t="s">
        <v>1</v>
      </c>
      <c r="N294" s="195" t="s">
        <v>41</v>
      </c>
      <c r="O294" s="72"/>
      <c r="P294" s="196">
        <f t="shared" si="41"/>
        <v>0</v>
      </c>
      <c r="Q294" s="196">
        <v>0</v>
      </c>
      <c r="R294" s="196">
        <f t="shared" si="42"/>
        <v>0</v>
      </c>
      <c r="S294" s="196">
        <v>0</v>
      </c>
      <c r="T294" s="197">
        <f t="shared" si="4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8" t="s">
        <v>658</v>
      </c>
      <c r="AT294" s="198" t="s">
        <v>150</v>
      </c>
      <c r="AU294" s="198" t="s">
        <v>85</v>
      </c>
      <c r="AY294" s="18" t="s">
        <v>149</v>
      </c>
      <c r="BE294" s="199">
        <f t="shared" si="44"/>
        <v>0</v>
      </c>
      <c r="BF294" s="199">
        <f t="shared" si="45"/>
        <v>0</v>
      </c>
      <c r="BG294" s="199">
        <f t="shared" si="46"/>
        <v>0</v>
      </c>
      <c r="BH294" s="199">
        <f t="shared" si="47"/>
        <v>0</v>
      </c>
      <c r="BI294" s="199">
        <f t="shared" si="48"/>
        <v>0</v>
      </c>
      <c r="BJ294" s="18" t="s">
        <v>83</v>
      </c>
      <c r="BK294" s="199">
        <f t="shared" si="49"/>
        <v>0</v>
      </c>
      <c r="BL294" s="18" t="s">
        <v>658</v>
      </c>
      <c r="BM294" s="198" t="s">
        <v>2027</v>
      </c>
    </row>
    <row r="295" spans="1:65" s="2" customFormat="1" ht="37.9" customHeight="1">
      <c r="A295" s="35"/>
      <c r="B295" s="36"/>
      <c r="C295" s="245" t="s">
        <v>2028</v>
      </c>
      <c r="D295" s="245" t="s">
        <v>305</v>
      </c>
      <c r="E295" s="246" t="s">
        <v>2029</v>
      </c>
      <c r="F295" s="247" t="s">
        <v>2030</v>
      </c>
      <c r="G295" s="248" t="s">
        <v>183</v>
      </c>
      <c r="H295" s="249">
        <v>1</v>
      </c>
      <c r="I295" s="250"/>
      <c r="J295" s="251">
        <f t="shared" si="40"/>
        <v>0</v>
      </c>
      <c r="K295" s="252"/>
      <c r="L295" s="253"/>
      <c r="M295" s="254" t="s">
        <v>1</v>
      </c>
      <c r="N295" s="255" t="s">
        <v>41</v>
      </c>
      <c r="O295" s="72"/>
      <c r="P295" s="196">
        <f t="shared" si="41"/>
        <v>0</v>
      </c>
      <c r="Q295" s="196">
        <v>0</v>
      </c>
      <c r="R295" s="196">
        <f t="shared" si="42"/>
        <v>0</v>
      </c>
      <c r="S295" s="196">
        <v>0</v>
      </c>
      <c r="T295" s="197">
        <f t="shared" si="4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8" t="s">
        <v>1591</v>
      </c>
      <c r="AT295" s="198" t="s">
        <v>305</v>
      </c>
      <c r="AU295" s="198" t="s">
        <v>85</v>
      </c>
      <c r="AY295" s="18" t="s">
        <v>149</v>
      </c>
      <c r="BE295" s="199">
        <f t="shared" si="44"/>
        <v>0</v>
      </c>
      <c r="BF295" s="199">
        <f t="shared" si="45"/>
        <v>0</v>
      </c>
      <c r="BG295" s="199">
        <f t="shared" si="46"/>
        <v>0</v>
      </c>
      <c r="BH295" s="199">
        <f t="shared" si="47"/>
        <v>0</v>
      </c>
      <c r="BI295" s="199">
        <f t="shared" si="48"/>
        <v>0</v>
      </c>
      <c r="BJ295" s="18" t="s">
        <v>83</v>
      </c>
      <c r="BK295" s="199">
        <f t="shared" si="49"/>
        <v>0</v>
      </c>
      <c r="BL295" s="18" t="s">
        <v>658</v>
      </c>
      <c r="BM295" s="198" t="s">
        <v>2031</v>
      </c>
    </row>
    <row r="296" spans="1:65" s="2" customFormat="1" ht="24.2" customHeight="1">
      <c r="A296" s="35"/>
      <c r="B296" s="36"/>
      <c r="C296" s="186" t="s">
        <v>2032</v>
      </c>
      <c r="D296" s="186" t="s">
        <v>150</v>
      </c>
      <c r="E296" s="187" t="s">
        <v>2033</v>
      </c>
      <c r="F296" s="188" t="s">
        <v>2034</v>
      </c>
      <c r="G296" s="189" t="s">
        <v>153</v>
      </c>
      <c r="H296" s="190">
        <v>2</v>
      </c>
      <c r="I296" s="191"/>
      <c r="J296" s="192">
        <f t="shared" si="40"/>
        <v>0</v>
      </c>
      <c r="K296" s="193"/>
      <c r="L296" s="40"/>
      <c r="M296" s="194" t="s">
        <v>1</v>
      </c>
      <c r="N296" s="195" t="s">
        <v>41</v>
      </c>
      <c r="O296" s="72"/>
      <c r="P296" s="196">
        <f t="shared" si="41"/>
        <v>0</v>
      </c>
      <c r="Q296" s="196">
        <v>0</v>
      </c>
      <c r="R296" s="196">
        <f t="shared" si="42"/>
        <v>0</v>
      </c>
      <c r="S296" s="196">
        <v>0</v>
      </c>
      <c r="T296" s="197">
        <f t="shared" si="4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8" t="s">
        <v>658</v>
      </c>
      <c r="AT296" s="198" t="s">
        <v>150</v>
      </c>
      <c r="AU296" s="198" t="s">
        <v>85</v>
      </c>
      <c r="AY296" s="18" t="s">
        <v>149</v>
      </c>
      <c r="BE296" s="199">
        <f t="shared" si="44"/>
        <v>0</v>
      </c>
      <c r="BF296" s="199">
        <f t="shared" si="45"/>
        <v>0</v>
      </c>
      <c r="BG296" s="199">
        <f t="shared" si="46"/>
        <v>0</v>
      </c>
      <c r="BH296" s="199">
        <f t="shared" si="47"/>
        <v>0</v>
      </c>
      <c r="BI296" s="199">
        <f t="shared" si="48"/>
        <v>0</v>
      </c>
      <c r="BJ296" s="18" t="s">
        <v>83</v>
      </c>
      <c r="BK296" s="199">
        <f t="shared" si="49"/>
        <v>0</v>
      </c>
      <c r="BL296" s="18" t="s">
        <v>658</v>
      </c>
      <c r="BM296" s="198" t="s">
        <v>2035</v>
      </c>
    </row>
    <row r="297" spans="1:65" s="2" customFormat="1" ht="24.2" customHeight="1">
      <c r="A297" s="35"/>
      <c r="B297" s="36"/>
      <c r="C297" s="186" t="s">
        <v>2036</v>
      </c>
      <c r="D297" s="186" t="s">
        <v>150</v>
      </c>
      <c r="E297" s="187" t="s">
        <v>2037</v>
      </c>
      <c r="F297" s="188" t="s">
        <v>2038</v>
      </c>
      <c r="G297" s="189" t="s">
        <v>425</v>
      </c>
      <c r="H297" s="190">
        <v>22</v>
      </c>
      <c r="I297" s="191"/>
      <c r="J297" s="192">
        <f t="shared" si="40"/>
        <v>0</v>
      </c>
      <c r="K297" s="193"/>
      <c r="L297" s="40"/>
      <c r="M297" s="194" t="s">
        <v>1</v>
      </c>
      <c r="N297" s="195" t="s">
        <v>41</v>
      </c>
      <c r="O297" s="72"/>
      <c r="P297" s="196">
        <f t="shared" si="41"/>
        <v>0</v>
      </c>
      <c r="Q297" s="196">
        <v>0</v>
      </c>
      <c r="R297" s="196">
        <f t="shared" si="42"/>
        <v>0</v>
      </c>
      <c r="S297" s="196">
        <v>0</v>
      </c>
      <c r="T297" s="197">
        <f t="shared" si="4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8" t="s">
        <v>83</v>
      </c>
      <c r="AT297" s="198" t="s">
        <v>150</v>
      </c>
      <c r="AU297" s="198" t="s">
        <v>85</v>
      </c>
      <c r="AY297" s="18" t="s">
        <v>149</v>
      </c>
      <c r="BE297" s="199">
        <f t="shared" si="44"/>
        <v>0</v>
      </c>
      <c r="BF297" s="199">
        <f t="shared" si="45"/>
        <v>0</v>
      </c>
      <c r="BG297" s="199">
        <f t="shared" si="46"/>
        <v>0</v>
      </c>
      <c r="BH297" s="199">
        <f t="shared" si="47"/>
        <v>0</v>
      </c>
      <c r="BI297" s="199">
        <f t="shared" si="48"/>
        <v>0</v>
      </c>
      <c r="BJ297" s="18" t="s">
        <v>83</v>
      </c>
      <c r="BK297" s="199">
        <f t="shared" si="49"/>
        <v>0</v>
      </c>
      <c r="BL297" s="18" t="s">
        <v>83</v>
      </c>
      <c r="BM297" s="198" t="s">
        <v>2039</v>
      </c>
    </row>
    <row r="298" spans="1:65" s="2" customFormat="1" ht="24.2" customHeight="1">
      <c r="A298" s="35"/>
      <c r="B298" s="36"/>
      <c r="C298" s="245" t="s">
        <v>2040</v>
      </c>
      <c r="D298" s="245" t="s">
        <v>305</v>
      </c>
      <c r="E298" s="246" t="s">
        <v>2041</v>
      </c>
      <c r="F298" s="247" t="s">
        <v>2042</v>
      </c>
      <c r="G298" s="248" t="s">
        <v>425</v>
      </c>
      <c r="H298" s="249">
        <v>22</v>
      </c>
      <c r="I298" s="250"/>
      <c r="J298" s="251">
        <f t="shared" si="40"/>
        <v>0</v>
      </c>
      <c r="K298" s="252"/>
      <c r="L298" s="253"/>
      <c r="M298" s="254" t="s">
        <v>1</v>
      </c>
      <c r="N298" s="255" t="s">
        <v>41</v>
      </c>
      <c r="O298" s="72"/>
      <c r="P298" s="196">
        <f t="shared" si="41"/>
        <v>0</v>
      </c>
      <c r="Q298" s="196">
        <v>0</v>
      </c>
      <c r="R298" s="196">
        <f t="shared" si="42"/>
        <v>0</v>
      </c>
      <c r="S298" s="196">
        <v>0</v>
      </c>
      <c r="T298" s="197">
        <f t="shared" si="4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8" t="s">
        <v>85</v>
      </c>
      <c r="AT298" s="198" t="s">
        <v>305</v>
      </c>
      <c r="AU298" s="198" t="s">
        <v>85</v>
      </c>
      <c r="AY298" s="18" t="s">
        <v>149</v>
      </c>
      <c r="BE298" s="199">
        <f t="shared" si="44"/>
        <v>0</v>
      </c>
      <c r="BF298" s="199">
        <f t="shared" si="45"/>
        <v>0</v>
      </c>
      <c r="BG298" s="199">
        <f t="shared" si="46"/>
        <v>0</v>
      </c>
      <c r="BH298" s="199">
        <f t="shared" si="47"/>
        <v>0</v>
      </c>
      <c r="BI298" s="199">
        <f t="shared" si="48"/>
        <v>0</v>
      </c>
      <c r="BJ298" s="18" t="s">
        <v>83</v>
      </c>
      <c r="BK298" s="199">
        <f t="shared" si="49"/>
        <v>0</v>
      </c>
      <c r="BL298" s="18" t="s">
        <v>83</v>
      </c>
      <c r="BM298" s="198" t="s">
        <v>2043</v>
      </c>
    </row>
    <row r="299" spans="1:65" s="2" customFormat="1" ht="16.5" customHeight="1">
      <c r="A299" s="35"/>
      <c r="B299" s="36"/>
      <c r="C299" s="245" t="s">
        <v>2044</v>
      </c>
      <c r="D299" s="245" t="s">
        <v>305</v>
      </c>
      <c r="E299" s="246" t="s">
        <v>2045</v>
      </c>
      <c r="F299" s="247" t="s">
        <v>2046</v>
      </c>
      <c r="G299" s="248" t="s">
        <v>298</v>
      </c>
      <c r="H299" s="249">
        <v>0.05</v>
      </c>
      <c r="I299" s="250"/>
      <c r="J299" s="251">
        <f t="shared" si="40"/>
        <v>0</v>
      </c>
      <c r="K299" s="252"/>
      <c r="L299" s="253"/>
      <c r="M299" s="254" t="s">
        <v>1</v>
      </c>
      <c r="N299" s="255" t="s">
        <v>41</v>
      </c>
      <c r="O299" s="72"/>
      <c r="P299" s="196">
        <f t="shared" si="41"/>
        <v>0</v>
      </c>
      <c r="Q299" s="196">
        <v>1</v>
      </c>
      <c r="R299" s="196">
        <f t="shared" si="42"/>
        <v>0.05</v>
      </c>
      <c r="S299" s="196">
        <v>0</v>
      </c>
      <c r="T299" s="197">
        <f t="shared" si="43"/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8" t="s">
        <v>1875</v>
      </c>
      <c r="AT299" s="198" t="s">
        <v>305</v>
      </c>
      <c r="AU299" s="198" t="s">
        <v>85</v>
      </c>
      <c r="AY299" s="18" t="s">
        <v>149</v>
      </c>
      <c r="BE299" s="199">
        <f t="shared" si="44"/>
        <v>0</v>
      </c>
      <c r="BF299" s="199">
        <f t="shared" si="45"/>
        <v>0</v>
      </c>
      <c r="BG299" s="199">
        <f t="shared" si="46"/>
        <v>0</v>
      </c>
      <c r="BH299" s="199">
        <f t="shared" si="47"/>
        <v>0</v>
      </c>
      <c r="BI299" s="199">
        <f t="shared" si="48"/>
        <v>0</v>
      </c>
      <c r="BJ299" s="18" t="s">
        <v>83</v>
      </c>
      <c r="BK299" s="199">
        <f t="shared" si="49"/>
        <v>0</v>
      </c>
      <c r="BL299" s="18" t="s">
        <v>1875</v>
      </c>
      <c r="BM299" s="198" t="s">
        <v>2047</v>
      </c>
    </row>
    <row r="300" spans="1:65" s="11" customFormat="1" ht="22.9" customHeight="1">
      <c r="B300" s="172"/>
      <c r="C300" s="173"/>
      <c r="D300" s="174" t="s">
        <v>75</v>
      </c>
      <c r="E300" s="232" t="s">
        <v>2048</v>
      </c>
      <c r="F300" s="232" t="s">
        <v>2049</v>
      </c>
      <c r="G300" s="173"/>
      <c r="H300" s="173"/>
      <c r="I300" s="176"/>
      <c r="J300" s="233">
        <f>BK300</f>
        <v>0</v>
      </c>
      <c r="K300" s="173"/>
      <c r="L300" s="178"/>
      <c r="M300" s="179"/>
      <c r="N300" s="180"/>
      <c r="O300" s="180"/>
      <c r="P300" s="181">
        <f>SUM(P301:P330)</f>
        <v>0</v>
      </c>
      <c r="Q300" s="180"/>
      <c r="R300" s="181">
        <f>SUM(R301:R330)</f>
        <v>185.16970427999999</v>
      </c>
      <c r="S300" s="180"/>
      <c r="T300" s="182">
        <f>SUM(T301:T330)</f>
        <v>0</v>
      </c>
      <c r="AR300" s="183" t="s">
        <v>104</v>
      </c>
      <c r="AT300" s="184" t="s">
        <v>75</v>
      </c>
      <c r="AU300" s="184" t="s">
        <v>83</v>
      </c>
      <c r="AY300" s="183" t="s">
        <v>149</v>
      </c>
      <c r="BK300" s="185">
        <f>SUM(BK301:BK330)</f>
        <v>0</v>
      </c>
    </row>
    <row r="301" spans="1:65" s="2" customFormat="1" ht="24.2" customHeight="1">
      <c r="A301" s="35"/>
      <c r="B301" s="36"/>
      <c r="C301" s="186" t="s">
        <v>2050</v>
      </c>
      <c r="D301" s="186" t="s">
        <v>150</v>
      </c>
      <c r="E301" s="187" t="s">
        <v>2051</v>
      </c>
      <c r="F301" s="188" t="s">
        <v>2052</v>
      </c>
      <c r="G301" s="189" t="s">
        <v>1180</v>
      </c>
      <c r="H301" s="190">
        <v>1</v>
      </c>
      <c r="I301" s="191"/>
      <c r="J301" s="192">
        <f>ROUND(I301*H301,2)</f>
        <v>0</v>
      </c>
      <c r="K301" s="193"/>
      <c r="L301" s="40"/>
      <c r="M301" s="194" t="s">
        <v>1</v>
      </c>
      <c r="N301" s="195" t="s">
        <v>41</v>
      </c>
      <c r="O301" s="72"/>
      <c r="P301" s="196">
        <f>O301*H301</f>
        <v>0</v>
      </c>
      <c r="Q301" s="196">
        <v>1.9250000000000001E-3</v>
      </c>
      <c r="R301" s="196">
        <f>Q301*H301</f>
        <v>1.9250000000000001E-3</v>
      </c>
      <c r="S301" s="196">
        <v>0</v>
      </c>
      <c r="T301" s="197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8" t="s">
        <v>658</v>
      </c>
      <c r="AT301" s="198" t="s">
        <v>150</v>
      </c>
      <c r="AU301" s="198" t="s">
        <v>85</v>
      </c>
      <c r="AY301" s="18" t="s">
        <v>149</v>
      </c>
      <c r="BE301" s="199">
        <f>IF(N301="základní",J301,0)</f>
        <v>0</v>
      </c>
      <c r="BF301" s="199">
        <f>IF(N301="snížená",J301,0)</f>
        <v>0</v>
      </c>
      <c r="BG301" s="199">
        <f>IF(N301="zákl. přenesená",J301,0)</f>
        <v>0</v>
      </c>
      <c r="BH301" s="199">
        <f>IF(N301="sníž. přenesená",J301,0)</f>
        <v>0</v>
      </c>
      <c r="BI301" s="199">
        <f>IF(N301="nulová",J301,0)</f>
        <v>0</v>
      </c>
      <c r="BJ301" s="18" t="s">
        <v>83</v>
      </c>
      <c r="BK301" s="199">
        <f>ROUND(I301*H301,2)</f>
        <v>0</v>
      </c>
      <c r="BL301" s="18" t="s">
        <v>658</v>
      </c>
      <c r="BM301" s="198" t="s">
        <v>2053</v>
      </c>
    </row>
    <row r="302" spans="1:65" s="2" customFormat="1" ht="24.2" customHeight="1">
      <c r="A302" s="35"/>
      <c r="B302" s="36"/>
      <c r="C302" s="186" t="s">
        <v>2054</v>
      </c>
      <c r="D302" s="186" t="s">
        <v>150</v>
      </c>
      <c r="E302" s="187" t="s">
        <v>2055</v>
      </c>
      <c r="F302" s="188" t="s">
        <v>2056</v>
      </c>
      <c r="G302" s="189" t="s">
        <v>288</v>
      </c>
      <c r="H302" s="190">
        <v>20</v>
      </c>
      <c r="I302" s="191"/>
      <c r="J302" s="192">
        <f>ROUND(I302*H302,2)</f>
        <v>0</v>
      </c>
      <c r="K302" s="193"/>
      <c r="L302" s="40"/>
      <c r="M302" s="194" t="s">
        <v>1</v>
      </c>
      <c r="N302" s="195" t="s">
        <v>41</v>
      </c>
      <c r="O302" s="72"/>
      <c r="P302" s="196">
        <f>O302*H302</f>
        <v>0</v>
      </c>
      <c r="Q302" s="196">
        <v>0</v>
      </c>
      <c r="R302" s="196">
        <f>Q302*H302</f>
        <v>0</v>
      </c>
      <c r="S302" s="196">
        <v>0</v>
      </c>
      <c r="T302" s="197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8" t="s">
        <v>658</v>
      </c>
      <c r="AT302" s="198" t="s">
        <v>150</v>
      </c>
      <c r="AU302" s="198" t="s">
        <v>85</v>
      </c>
      <c r="AY302" s="18" t="s">
        <v>149</v>
      </c>
      <c r="BE302" s="199">
        <f>IF(N302="základní",J302,0)</f>
        <v>0</v>
      </c>
      <c r="BF302" s="199">
        <f>IF(N302="snížená",J302,0)</f>
        <v>0</v>
      </c>
      <c r="BG302" s="199">
        <f>IF(N302="zákl. přenesená",J302,0)</f>
        <v>0</v>
      </c>
      <c r="BH302" s="199">
        <f>IF(N302="sníž. přenesená",J302,0)</f>
        <v>0</v>
      </c>
      <c r="BI302" s="199">
        <f>IF(N302="nulová",J302,0)</f>
        <v>0</v>
      </c>
      <c r="BJ302" s="18" t="s">
        <v>83</v>
      </c>
      <c r="BK302" s="199">
        <f>ROUND(I302*H302,2)</f>
        <v>0</v>
      </c>
      <c r="BL302" s="18" t="s">
        <v>658</v>
      </c>
      <c r="BM302" s="198" t="s">
        <v>2057</v>
      </c>
    </row>
    <row r="303" spans="1:65" s="2" customFormat="1" ht="16.5" customHeight="1">
      <c r="A303" s="35"/>
      <c r="B303" s="36"/>
      <c r="C303" s="186" t="s">
        <v>2058</v>
      </c>
      <c r="D303" s="186" t="s">
        <v>150</v>
      </c>
      <c r="E303" s="187" t="s">
        <v>2059</v>
      </c>
      <c r="F303" s="188" t="s">
        <v>2060</v>
      </c>
      <c r="G303" s="189" t="s">
        <v>273</v>
      </c>
      <c r="H303" s="190">
        <v>100</v>
      </c>
      <c r="I303" s="191"/>
      <c r="J303" s="192">
        <f>ROUND(I303*H303,2)</f>
        <v>0</v>
      </c>
      <c r="K303" s="193"/>
      <c r="L303" s="40"/>
      <c r="M303" s="194" t="s">
        <v>1</v>
      </c>
      <c r="N303" s="195" t="s">
        <v>41</v>
      </c>
      <c r="O303" s="72"/>
      <c r="P303" s="196">
        <f>O303*H303</f>
        <v>0</v>
      </c>
      <c r="Q303" s="196">
        <v>0</v>
      </c>
      <c r="R303" s="196">
        <f>Q303*H303</f>
        <v>0</v>
      </c>
      <c r="S303" s="196">
        <v>0</v>
      </c>
      <c r="T303" s="197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8" t="s">
        <v>658</v>
      </c>
      <c r="AT303" s="198" t="s">
        <v>150</v>
      </c>
      <c r="AU303" s="198" t="s">
        <v>85</v>
      </c>
      <c r="AY303" s="18" t="s">
        <v>149</v>
      </c>
      <c r="BE303" s="199">
        <f>IF(N303="základní",J303,0)</f>
        <v>0</v>
      </c>
      <c r="BF303" s="199">
        <f>IF(N303="snížená",J303,0)</f>
        <v>0</v>
      </c>
      <c r="BG303" s="199">
        <f>IF(N303="zákl. přenesená",J303,0)</f>
        <v>0</v>
      </c>
      <c r="BH303" s="199">
        <f>IF(N303="sníž. přenesená",J303,0)</f>
        <v>0</v>
      </c>
      <c r="BI303" s="199">
        <f>IF(N303="nulová",J303,0)</f>
        <v>0</v>
      </c>
      <c r="BJ303" s="18" t="s">
        <v>83</v>
      </c>
      <c r="BK303" s="199">
        <f>ROUND(I303*H303,2)</f>
        <v>0</v>
      </c>
      <c r="BL303" s="18" t="s">
        <v>658</v>
      </c>
      <c r="BM303" s="198" t="s">
        <v>2061</v>
      </c>
    </row>
    <row r="304" spans="1:65" s="2" customFormat="1" ht="24.2" customHeight="1">
      <c r="A304" s="35"/>
      <c r="B304" s="36"/>
      <c r="C304" s="186" t="s">
        <v>2062</v>
      </c>
      <c r="D304" s="186" t="s">
        <v>150</v>
      </c>
      <c r="E304" s="187" t="s">
        <v>2063</v>
      </c>
      <c r="F304" s="188" t="s">
        <v>2064</v>
      </c>
      <c r="G304" s="189" t="s">
        <v>288</v>
      </c>
      <c r="H304" s="190">
        <v>87.88</v>
      </c>
      <c r="I304" s="191"/>
      <c r="J304" s="192">
        <f>ROUND(I304*H304,2)</f>
        <v>0</v>
      </c>
      <c r="K304" s="193"/>
      <c r="L304" s="40"/>
      <c r="M304" s="194" t="s">
        <v>1</v>
      </c>
      <c r="N304" s="195" t="s">
        <v>41</v>
      </c>
      <c r="O304" s="72"/>
      <c r="P304" s="196">
        <f>O304*H304</f>
        <v>0</v>
      </c>
      <c r="Q304" s="196">
        <v>0</v>
      </c>
      <c r="R304" s="196">
        <f>Q304*H304</f>
        <v>0</v>
      </c>
      <c r="S304" s="196">
        <v>0</v>
      </c>
      <c r="T304" s="197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8" t="s">
        <v>658</v>
      </c>
      <c r="AT304" s="198" t="s">
        <v>150</v>
      </c>
      <c r="AU304" s="198" t="s">
        <v>85</v>
      </c>
      <c r="AY304" s="18" t="s">
        <v>149</v>
      </c>
      <c r="BE304" s="199">
        <f>IF(N304="základní",J304,0)</f>
        <v>0</v>
      </c>
      <c r="BF304" s="199">
        <f>IF(N304="snížená",J304,0)</f>
        <v>0</v>
      </c>
      <c r="BG304" s="199">
        <f>IF(N304="zákl. přenesená",J304,0)</f>
        <v>0</v>
      </c>
      <c r="BH304" s="199">
        <f>IF(N304="sníž. přenesená",J304,0)</f>
        <v>0</v>
      </c>
      <c r="BI304" s="199">
        <f>IF(N304="nulová",J304,0)</f>
        <v>0</v>
      </c>
      <c r="BJ304" s="18" t="s">
        <v>83</v>
      </c>
      <c r="BK304" s="199">
        <f>ROUND(I304*H304,2)</f>
        <v>0</v>
      </c>
      <c r="BL304" s="18" t="s">
        <v>658</v>
      </c>
      <c r="BM304" s="198" t="s">
        <v>2065</v>
      </c>
    </row>
    <row r="305" spans="1:65" s="12" customFormat="1" ht="11.25">
      <c r="B305" s="200"/>
      <c r="C305" s="201"/>
      <c r="D305" s="202" t="s">
        <v>156</v>
      </c>
      <c r="E305" s="203" t="s">
        <v>1</v>
      </c>
      <c r="F305" s="204" t="s">
        <v>2066</v>
      </c>
      <c r="G305" s="201"/>
      <c r="H305" s="205">
        <v>87.88</v>
      </c>
      <c r="I305" s="206"/>
      <c r="J305" s="201"/>
      <c r="K305" s="201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156</v>
      </c>
      <c r="AU305" s="211" t="s">
        <v>85</v>
      </c>
      <c r="AV305" s="12" t="s">
        <v>85</v>
      </c>
      <c r="AW305" s="12" t="s">
        <v>32</v>
      </c>
      <c r="AX305" s="12" t="s">
        <v>83</v>
      </c>
      <c r="AY305" s="211" t="s">
        <v>149</v>
      </c>
    </row>
    <row r="306" spans="1:65" s="2" customFormat="1" ht="24.2" customHeight="1">
      <c r="A306" s="35"/>
      <c r="B306" s="36"/>
      <c r="C306" s="186" t="s">
        <v>2067</v>
      </c>
      <c r="D306" s="186" t="s">
        <v>150</v>
      </c>
      <c r="E306" s="187" t="s">
        <v>2068</v>
      </c>
      <c r="F306" s="188" t="s">
        <v>2069</v>
      </c>
      <c r="G306" s="189" t="s">
        <v>357</v>
      </c>
      <c r="H306" s="190">
        <v>400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0</v>
      </c>
      <c r="R306" s="196">
        <f>Q306*H306</f>
        <v>0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658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658</v>
      </c>
      <c r="BM306" s="198" t="s">
        <v>2070</v>
      </c>
    </row>
    <row r="307" spans="1:65" s="2" customFormat="1" ht="21.75" customHeight="1">
      <c r="A307" s="35"/>
      <c r="B307" s="36"/>
      <c r="C307" s="186" t="s">
        <v>2071</v>
      </c>
      <c r="D307" s="186" t="s">
        <v>150</v>
      </c>
      <c r="E307" s="187" t="s">
        <v>2072</v>
      </c>
      <c r="F307" s="188" t="s">
        <v>2073</v>
      </c>
      <c r="G307" s="189" t="s">
        <v>288</v>
      </c>
      <c r="H307" s="190">
        <v>60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658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658</v>
      </c>
      <c r="BM307" s="198" t="s">
        <v>2074</v>
      </c>
    </row>
    <row r="308" spans="1:65" s="2" customFormat="1" ht="21.75" customHeight="1">
      <c r="A308" s="35"/>
      <c r="B308" s="36"/>
      <c r="C308" s="186" t="s">
        <v>2075</v>
      </c>
      <c r="D308" s="186" t="s">
        <v>150</v>
      </c>
      <c r="E308" s="187" t="s">
        <v>2076</v>
      </c>
      <c r="F308" s="188" t="s">
        <v>2077</v>
      </c>
      <c r="G308" s="189" t="s">
        <v>273</v>
      </c>
      <c r="H308" s="190">
        <v>304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7.0100000000000002E-4</v>
      </c>
      <c r="R308" s="196">
        <f>Q308*H308</f>
        <v>0.21310400000000002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658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658</v>
      </c>
      <c r="BM308" s="198" t="s">
        <v>2078</v>
      </c>
    </row>
    <row r="309" spans="1:65" s="12" customFormat="1" ht="11.25">
      <c r="B309" s="200"/>
      <c r="C309" s="201"/>
      <c r="D309" s="202" t="s">
        <v>156</v>
      </c>
      <c r="E309" s="203" t="s">
        <v>1</v>
      </c>
      <c r="F309" s="204" t="s">
        <v>2079</v>
      </c>
      <c r="G309" s="201"/>
      <c r="H309" s="205">
        <v>304</v>
      </c>
      <c r="I309" s="206"/>
      <c r="J309" s="201"/>
      <c r="K309" s="201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156</v>
      </c>
      <c r="AU309" s="211" t="s">
        <v>85</v>
      </c>
      <c r="AV309" s="12" t="s">
        <v>85</v>
      </c>
      <c r="AW309" s="12" t="s">
        <v>32</v>
      </c>
      <c r="AX309" s="12" t="s">
        <v>83</v>
      </c>
      <c r="AY309" s="211" t="s">
        <v>149</v>
      </c>
    </row>
    <row r="310" spans="1:65" s="2" customFormat="1" ht="16.5" customHeight="1">
      <c r="A310" s="35"/>
      <c r="B310" s="36"/>
      <c r="C310" s="186" t="s">
        <v>2080</v>
      </c>
      <c r="D310" s="186" t="s">
        <v>150</v>
      </c>
      <c r="E310" s="187" t="s">
        <v>2081</v>
      </c>
      <c r="F310" s="188" t="s">
        <v>2082</v>
      </c>
      <c r="G310" s="189" t="s">
        <v>288</v>
      </c>
      <c r="H310" s="190">
        <v>304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4.5731999999999999E-4</v>
      </c>
      <c r="R310" s="196">
        <f>Q310*H310</f>
        <v>0.13902528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658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658</v>
      </c>
      <c r="BM310" s="198" t="s">
        <v>2083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2079</v>
      </c>
      <c r="G311" s="201"/>
      <c r="H311" s="205">
        <v>304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83</v>
      </c>
      <c r="AY311" s="211" t="s">
        <v>149</v>
      </c>
    </row>
    <row r="312" spans="1:65" s="2" customFormat="1" ht="24.2" customHeight="1">
      <c r="A312" s="35"/>
      <c r="B312" s="36"/>
      <c r="C312" s="186" t="s">
        <v>2084</v>
      </c>
      <c r="D312" s="186" t="s">
        <v>150</v>
      </c>
      <c r="E312" s="187" t="s">
        <v>2085</v>
      </c>
      <c r="F312" s="188" t="s">
        <v>2086</v>
      </c>
      <c r="G312" s="189" t="s">
        <v>273</v>
      </c>
      <c r="H312" s="190">
        <v>304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0</v>
      </c>
      <c r="R312" s="196">
        <f>Q312*H312</f>
        <v>0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658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658</v>
      </c>
      <c r="BM312" s="198" t="s">
        <v>2087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2079</v>
      </c>
      <c r="G313" s="201"/>
      <c r="H313" s="205">
        <v>304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83</v>
      </c>
      <c r="AY313" s="211" t="s">
        <v>149</v>
      </c>
    </row>
    <row r="314" spans="1:65" s="2" customFormat="1" ht="16.5" customHeight="1">
      <c r="A314" s="35"/>
      <c r="B314" s="36"/>
      <c r="C314" s="186" t="s">
        <v>2088</v>
      </c>
      <c r="D314" s="186" t="s">
        <v>150</v>
      </c>
      <c r="E314" s="187" t="s">
        <v>2089</v>
      </c>
      <c r="F314" s="188" t="s">
        <v>2090</v>
      </c>
      <c r="G314" s="189" t="s">
        <v>288</v>
      </c>
      <c r="H314" s="190">
        <v>304</v>
      </c>
      <c r="I314" s="191"/>
      <c r="J314" s="192">
        <f>ROUND(I314*H314,2)</f>
        <v>0</v>
      </c>
      <c r="K314" s="193"/>
      <c r="L314" s="40"/>
      <c r="M314" s="194" t="s">
        <v>1</v>
      </c>
      <c r="N314" s="195" t="s">
        <v>41</v>
      </c>
      <c r="O314" s="72"/>
      <c r="P314" s="196">
        <f>O314*H314</f>
        <v>0</v>
      </c>
      <c r="Q314" s="196">
        <v>0</v>
      </c>
      <c r="R314" s="196">
        <f>Q314*H314</f>
        <v>0</v>
      </c>
      <c r="S314" s="196">
        <v>0</v>
      </c>
      <c r="T314" s="197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8" t="s">
        <v>658</v>
      </c>
      <c r="AT314" s="198" t="s">
        <v>150</v>
      </c>
      <c r="AU314" s="198" t="s">
        <v>85</v>
      </c>
      <c r="AY314" s="18" t="s">
        <v>149</v>
      </c>
      <c r="BE314" s="199">
        <f>IF(N314="základní",J314,0)</f>
        <v>0</v>
      </c>
      <c r="BF314" s="199">
        <f>IF(N314="snížená",J314,0)</f>
        <v>0</v>
      </c>
      <c r="BG314" s="199">
        <f>IF(N314="zákl. přenesená",J314,0)</f>
        <v>0</v>
      </c>
      <c r="BH314" s="199">
        <f>IF(N314="sníž. přenesená",J314,0)</f>
        <v>0</v>
      </c>
      <c r="BI314" s="199">
        <f>IF(N314="nulová",J314,0)</f>
        <v>0</v>
      </c>
      <c r="BJ314" s="18" t="s">
        <v>83</v>
      </c>
      <c r="BK314" s="199">
        <f>ROUND(I314*H314,2)</f>
        <v>0</v>
      </c>
      <c r="BL314" s="18" t="s">
        <v>658</v>
      </c>
      <c r="BM314" s="198" t="s">
        <v>2091</v>
      </c>
    </row>
    <row r="315" spans="1:65" s="12" customFormat="1" ht="11.25">
      <c r="B315" s="200"/>
      <c r="C315" s="201"/>
      <c r="D315" s="202" t="s">
        <v>156</v>
      </c>
      <c r="E315" s="203" t="s">
        <v>1</v>
      </c>
      <c r="F315" s="204" t="s">
        <v>2079</v>
      </c>
      <c r="G315" s="201"/>
      <c r="H315" s="205">
        <v>304</v>
      </c>
      <c r="I315" s="206"/>
      <c r="J315" s="201"/>
      <c r="K315" s="201"/>
      <c r="L315" s="207"/>
      <c r="M315" s="208"/>
      <c r="N315" s="209"/>
      <c r="O315" s="209"/>
      <c r="P315" s="209"/>
      <c r="Q315" s="209"/>
      <c r="R315" s="209"/>
      <c r="S315" s="209"/>
      <c r="T315" s="210"/>
      <c r="AT315" s="211" t="s">
        <v>156</v>
      </c>
      <c r="AU315" s="211" t="s">
        <v>85</v>
      </c>
      <c r="AV315" s="12" t="s">
        <v>85</v>
      </c>
      <c r="AW315" s="12" t="s">
        <v>32</v>
      </c>
      <c r="AX315" s="12" t="s">
        <v>83</v>
      </c>
      <c r="AY315" s="211" t="s">
        <v>149</v>
      </c>
    </row>
    <row r="316" spans="1:65" s="2" customFormat="1" ht="24.2" customHeight="1">
      <c r="A316" s="35"/>
      <c r="B316" s="36"/>
      <c r="C316" s="186" t="s">
        <v>2092</v>
      </c>
      <c r="D316" s="186" t="s">
        <v>150</v>
      </c>
      <c r="E316" s="187" t="s">
        <v>2093</v>
      </c>
      <c r="F316" s="188" t="s">
        <v>2094</v>
      </c>
      <c r="G316" s="189" t="s">
        <v>357</v>
      </c>
      <c r="H316" s="190">
        <v>300</v>
      </c>
      <c r="I316" s="191"/>
      <c r="J316" s="192">
        <f t="shared" ref="J316:J330" si="50">ROUND(I316*H316,2)</f>
        <v>0</v>
      </c>
      <c r="K316" s="193"/>
      <c r="L316" s="40"/>
      <c r="M316" s="194" t="s">
        <v>1</v>
      </c>
      <c r="N316" s="195" t="s">
        <v>41</v>
      </c>
      <c r="O316" s="72"/>
      <c r="P316" s="196">
        <f t="shared" ref="P316:P330" si="51">O316*H316</f>
        <v>0</v>
      </c>
      <c r="Q316" s="196">
        <v>0.432</v>
      </c>
      <c r="R316" s="196">
        <f t="shared" ref="R316:R330" si="52">Q316*H316</f>
        <v>129.6</v>
      </c>
      <c r="S316" s="196">
        <v>0</v>
      </c>
      <c r="T316" s="197">
        <f t="shared" ref="T316:T330" si="53"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8" t="s">
        <v>658</v>
      </c>
      <c r="AT316" s="198" t="s">
        <v>150</v>
      </c>
      <c r="AU316" s="198" t="s">
        <v>85</v>
      </c>
      <c r="AY316" s="18" t="s">
        <v>149</v>
      </c>
      <c r="BE316" s="199">
        <f t="shared" ref="BE316:BE330" si="54">IF(N316="základní",J316,0)</f>
        <v>0</v>
      </c>
      <c r="BF316" s="199">
        <f t="shared" ref="BF316:BF330" si="55">IF(N316="snížená",J316,0)</f>
        <v>0</v>
      </c>
      <c r="BG316" s="199">
        <f t="shared" ref="BG316:BG330" si="56">IF(N316="zákl. přenesená",J316,0)</f>
        <v>0</v>
      </c>
      <c r="BH316" s="199">
        <f t="shared" ref="BH316:BH330" si="57">IF(N316="sníž. přenesená",J316,0)</f>
        <v>0</v>
      </c>
      <c r="BI316" s="199">
        <f t="shared" ref="BI316:BI330" si="58">IF(N316="nulová",J316,0)</f>
        <v>0</v>
      </c>
      <c r="BJ316" s="18" t="s">
        <v>83</v>
      </c>
      <c r="BK316" s="199">
        <f t="shared" ref="BK316:BK330" si="59">ROUND(I316*H316,2)</f>
        <v>0</v>
      </c>
      <c r="BL316" s="18" t="s">
        <v>658</v>
      </c>
      <c r="BM316" s="198" t="s">
        <v>2095</v>
      </c>
    </row>
    <row r="317" spans="1:65" s="2" customFormat="1" ht="24.2" customHeight="1">
      <c r="A317" s="35"/>
      <c r="B317" s="36"/>
      <c r="C317" s="186" t="s">
        <v>2096</v>
      </c>
      <c r="D317" s="186" t="s">
        <v>150</v>
      </c>
      <c r="E317" s="187" t="s">
        <v>2097</v>
      </c>
      <c r="F317" s="188" t="s">
        <v>2098</v>
      </c>
      <c r="G317" s="189" t="s">
        <v>357</v>
      </c>
      <c r="H317" s="190">
        <v>40</v>
      </c>
      <c r="I317" s="191"/>
      <c r="J317" s="192">
        <f t="shared" si="50"/>
        <v>0</v>
      </c>
      <c r="K317" s="193"/>
      <c r="L317" s="40"/>
      <c r="M317" s="194" t="s">
        <v>1</v>
      </c>
      <c r="N317" s="195" t="s">
        <v>41</v>
      </c>
      <c r="O317" s="72"/>
      <c r="P317" s="196">
        <f t="shared" si="51"/>
        <v>0</v>
      </c>
      <c r="Q317" s="196">
        <v>0</v>
      </c>
      <c r="R317" s="196">
        <f t="shared" si="52"/>
        <v>0</v>
      </c>
      <c r="S317" s="196">
        <v>0</v>
      </c>
      <c r="T317" s="197">
        <f t="shared" si="5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658</v>
      </c>
      <c r="AT317" s="198" t="s">
        <v>150</v>
      </c>
      <c r="AU317" s="198" t="s">
        <v>85</v>
      </c>
      <c r="AY317" s="18" t="s">
        <v>149</v>
      </c>
      <c r="BE317" s="199">
        <f t="shared" si="54"/>
        <v>0</v>
      </c>
      <c r="BF317" s="199">
        <f t="shared" si="55"/>
        <v>0</v>
      </c>
      <c r="BG317" s="199">
        <f t="shared" si="56"/>
        <v>0</v>
      </c>
      <c r="BH317" s="199">
        <f t="shared" si="57"/>
        <v>0</v>
      </c>
      <c r="BI317" s="199">
        <f t="shared" si="58"/>
        <v>0</v>
      </c>
      <c r="BJ317" s="18" t="s">
        <v>83</v>
      </c>
      <c r="BK317" s="199">
        <f t="shared" si="59"/>
        <v>0</v>
      </c>
      <c r="BL317" s="18" t="s">
        <v>658</v>
      </c>
      <c r="BM317" s="198" t="s">
        <v>2099</v>
      </c>
    </row>
    <row r="318" spans="1:65" s="2" customFormat="1" ht="24.2" customHeight="1">
      <c r="A318" s="35"/>
      <c r="B318" s="36"/>
      <c r="C318" s="186" t="s">
        <v>2100</v>
      </c>
      <c r="D318" s="186" t="s">
        <v>150</v>
      </c>
      <c r="E318" s="187" t="s">
        <v>2101</v>
      </c>
      <c r="F318" s="188" t="s">
        <v>2102</v>
      </c>
      <c r="G318" s="189" t="s">
        <v>357</v>
      </c>
      <c r="H318" s="190">
        <v>900</v>
      </c>
      <c r="I318" s="191"/>
      <c r="J318" s="192">
        <f t="shared" si="50"/>
        <v>0</v>
      </c>
      <c r="K318" s="193"/>
      <c r="L318" s="40"/>
      <c r="M318" s="194" t="s">
        <v>1</v>
      </c>
      <c r="N318" s="195" t="s">
        <v>41</v>
      </c>
      <c r="O318" s="72"/>
      <c r="P318" s="196">
        <f t="shared" si="51"/>
        <v>0</v>
      </c>
      <c r="Q318" s="196">
        <v>0</v>
      </c>
      <c r="R318" s="196">
        <f t="shared" si="52"/>
        <v>0</v>
      </c>
      <c r="S318" s="196">
        <v>0</v>
      </c>
      <c r="T318" s="197">
        <f t="shared" si="5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658</v>
      </c>
      <c r="AT318" s="198" t="s">
        <v>150</v>
      </c>
      <c r="AU318" s="198" t="s">
        <v>85</v>
      </c>
      <c r="AY318" s="18" t="s">
        <v>149</v>
      </c>
      <c r="BE318" s="199">
        <f t="shared" si="54"/>
        <v>0</v>
      </c>
      <c r="BF318" s="199">
        <f t="shared" si="55"/>
        <v>0</v>
      </c>
      <c r="BG318" s="199">
        <f t="shared" si="56"/>
        <v>0</v>
      </c>
      <c r="BH318" s="199">
        <f t="shared" si="57"/>
        <v>0</v>
      </c>
      <c r="BI318" s="199">
        <f t="shared" si="58"/>
        <v>0</v>
      </c>
      <c r="BJ318" s="18" t="s">
        <v>83</v>
      </c>
      <c r="BK318" s="199">
        <f t="shared" si="59"/>
        <v>0</v>
      </c>
      <c r="BL318" s="18" t="s">
        <v>658</v>
      </c>
      <c r="BM318" s="198" t="s">
        <v>2103</v>
      </c>
    </row>
    <row r="319" spans="1:65" s="2" customFormat="1" ht="24.2" customHeight="1">
      <c r="A319" s="35"/>
      <c r="B319" s="36"/>
      <c r="C319" s="245" t="s">
        <v>2104</v>
      </c>
      <c r="D319" s="245" t="s">
        <v>305</v>
      </c>
      <c r="E319" s="246" t="s">
        <v>2105</v>
      </c>
      <c r="F319" s="247" t="s">
        <v>2106</v>
      </c>
      <c r="G319" s="248" t="s">
        <v>357</v>
      </c>
      <c r="H319" s="249">
        <v>600</v>
      </c>
      <c r="I319" s="250"/>
      <c r="J319" s="251">
        <f t="shared" si="50"/>
        <v>0</v>
      </c>
      <c r="K319" s="252"/>
      <c r="L319" s="253"/>
      <c r="M319" s="254" t="s">
        <v>1</v>
      </c>
      <c r="N319" s="255" t="s">
        <v>41</v>
      </c>
      <c r="O319" s="72"/>
      <c r="P319" s="196">
        <f t="shared" si="51"/>
        <v>0</v>
      </c>
      <c r="Q319" s="196">
        <v>6.8999999999999997E-4</v>
      </c>
      <c r="R319" s="196">
        <f t="shared" si="52"/>
        <v>0.41399999999999998</v>
      </c>
      <c r="S319" s="196">
        <v>0</v>
      </c>
      <c r="T319" s="197">
        <f t="shared" si="5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1875</v>
      </c>
      <c r="AT319" s="198" t="s">
        <v>305</v>
      </c>
      <c r="AU319" s="198" t="s">
        <v>85</v>
      </c>
      <c r="AY319" s="18" t="s">
        <v>149</v>
      </c>
      <c r="BE319" s="199">
        <f t="shared" si="54"/>
        <v>0</v>
      </c>
      <c r="BF319" s="199">
        <f t="shared" si="55"/>
        <v>0</v>
      </c>
      <c r="BG319" s="199">
        <f t="shared" si="56"/>
        <v>0</v>
      </c>
      <c r="BH319" s="199">
        <f t="shared" si="57"/>
        <v>0</v>
      </c>
      <c r="BI319" s="199">
        <f t="shared" si="58"/>
        <v>0</v>
      </c>
      <c r="BJ319" s="18" t="s">
        <v>83</v>
      </c>
      <c r="BK319" s="199">
        <f t="shared" si="59"/>
        <v>0</v>
      </c>
      <c r="BL319" s="18" t="s">
        <v>1875</v>
      </c>
      <c r="BM319" s="198" t="s">
        <v>2107</v>
      </c>
    </row>
    <row r="320" spans="1:65" s="2" customFormat="1" ht="24.2" customHeight="1">
      <c r="A320" s="35"/>
      <c r="B320" s="36"/>
      <c r="C320" s="245" t="s">
        <v>2108</v>
      </c>
      <c r="D320" s="245" t="s">
        <v>305</v>
      </c>
      <c r="E320" s="246" t="s">
        <v>2109</v>
      </c>
      <c r="F320" s="247" t="s">
        <v>2110</v>
      </c>
      <c r="G320" s="248" t="s">
        <v>357</v>
      </c>
      <c r="H320" s="249">
        <v>100</v>
      </c>
      <c r="I320" s="250"/>
      <c r="J320" s="251">
        <f t="shared" si="50"/>
        <v>0</v>
      </c>
      <c r="K320" s="252"/>
      <c r="L320" s="253"/>
      <c r="M320" s="254" t="s">
        <v>1</v>
      </c>
      <c r="N320" s="255" t="s">
        <v>41</v>
      </c>
      <c r="O320" s="72"/>
      <c r="P320" s="196">
        <f t="shared" si="51"/>
        <v>0</v>
      </c>
      <c r="Q320" s="196">
        <v>5.5000000000000003E-4</v>
      </c>
      <c r="R320" s="196">
        <f t="shared" si="52"/>
        <v>5.5E-2</v>
      </c>
      <c r="S320" s="196">
        <v>0</v>
      </c>
      <c r="T320" s="197">
        <f t="shared" si="5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8" t="s">
        <v>1875</v>
      </c>
      <c r="AT320" s="198" t="s">
        <v>305</v>
      </c>
      <c r="AU320" s="198" t="s">
        <v>85</v>
      </c>
      <c r="AY320" s="18" t="s">
        <v>149</v>
      </c>
      <c r="BE320" s="199">
        <f t="shared" si="54"/>
        <v>0</v>
      </c>
      <c r="BF320" s="199">
        <f t="shared" si="55"/>
        <v>0</v>
      </c>
      <c r="BG320" s="199">
        <f t="shared" si="56"/>
        <v>0</v>
      </c>
      <c r="BH320" s="199">
        <f t="shared" si="57"/>
        <v>0</v>
      </c>
      <c r="BI320" s="199">
        <f t="shared" si="58"/>
        <v>0</v>
      </c>
      <c r="BJ320" s="18" t="s">
        <v>83</v>
      </c>
      <c r="BK320" s="199">
        <f t="shared" si="59"/>
        <v>0</v>
      </c>
      <c r="BL320" s="18" t="s">
        <v>1875</v>
      </c>
      <c r="BM320" s="198" t="s">
        <v>2111</v>
      </c>
    </row>
    <row r="321" spans="1:65" s="2" customFormat="1" ht="24.2" customHeight="1">
      <c r="A321" s="35"/>
      <c r="B321" s="36"/>
      <c r="C321" s="245" t="s">
        <v>2112</v>
      </c>
      <c r="D321" s="245" t="s">
        <v>305</v>
      </c>
      <c r="E321" s="246" t="s">
        <v>2113</v>
      </c>
      <c r="F321" s="247" t="s">
        <v>2114</v>
      </c>
      <c r="G321" s="248" t="s">
        <v>357</v>
      </c>
      <c r="H321" s="249">
        <v>100</v>
      </c>
      <c r="I321" s="250"/>
      <c r="J321" s="251">
        <f t="shared" si="50"/>
        <v>0</v>
      </c>
      <c r="K321" s="252"/>
      <c r="L321" s="253"/>
      <c r="M321" s="254" t="s">
        <v>1</v>
      </c>
      <c r="N321" s="255" t="s">
        <v>41</v>
      </c>
      <c r="O321" s="72"/>
      <c r="P321" s="196">
        <f t="shared" si="51"/>
        <v>0</v>
      </c>
      <c r="Q321" s="196">
        <v>3.5E-4</v>
      </c>
      <c r="R321" s="196">
        <f t="shared" si="52"/>
        <v>3.4999999999999996E-2</v>
      </c>
      <c r="S321" s="196">
        <v>0</v>
      </c>
      <c r="T321" s="197">
        <f t="shared" si="5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8" t="s">
        <v>1875</v>
      </c>
      <c r="AT321" s="198" t="s">
        <v>305</v>
      </c>
      <c r="AU321" s="198" t="s">
        <v>85</v>
      </c>
      <c r="AY321" s="18" t="s">
        <v>149</v>
      </c>
      <c r="BE321" s="199">
        <f t="shared" si="54"/>
        <v>0</v>
      </c>
      <c r="BF321" s="199">
        <f t="shared" si="55"/>
        <v>0</v>
      </c>
      <c r="BG321" s="199">
        <f t="shared" si="56"/>
        <v>0</v>
      </c>
      <c r="BH321" s="199">
        <f t="shared" si="57"/>
        <v>0</v>
      </c>
      <c r="BI321" s="199">
        <f t="shared" si="58"/>
        <v>0</v>
      </c>
      <c r="BJ321" s="18" t="s">
        <v>83</v>
      </c>
      <c r="BK321" s="199">
        <f t="shared" si="59"/>
        <v>0</v>
      </c>
      <c r="BL321" s="18" t="s">
        <v>1875</v>
      </c>
      <c r="BM321" s="198" t="s">
        <v>2115</v>
      </c>
    </row>
    <row r="322" spans="1:65" s="2" customFormat="1" ht="24.2" customHeight="1">
      <c r="A322" s="35"/>
      <c r="B322" s="36"/>
      <c r="C322" s="245" t="s">
        <v>2116</v>
      </c>
      <c r="D322" s="245" t="s">
        <v>305</v>
      </c>
      <c r="E322" s="246" t="s">
        <v>2117</v>
      </c>
      <c r="F322" s="247" t="s">
        <v>2118</v>
      </c>
      <c r="G322" s="248" t="s">
        <v>357</v>
      </c>
      <c r="H322" s="249">
        <v>100</v>
      </c>
      <c r="I322" s="250"/>
      <c r="J322" s="251">
        <f t="shared" si="50"/>
        <v>0</v>
      </c>
      <c r="K322" s="252"/>
      <c r="L322" s="253"/>
      <c r="M322" s="254" t="s">
        <v>1</v>
      </c>
      <c r="N322" s="255" t="s">
        <v>41</v>
      </c>
      <c r="O322" s="72"/>
      <c r="P322" s="196">
        <f t="shared" si="51"/>
        <v>0</v>
      </c>
      <c r="Q322" s="196">
        <v>3.8999999999999999E-4</v>
      </c>
      <c r="R322" s="196">
        <f t="shared" si="52"/>
        <v>3.9E-2</v>
      </c>
      <c r="S322" s="196">
        <v>0</v>
      </c>
      <c r="T322" s="197">
        <f t="shared" si="5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8" t="s">
        <v>1875</v>
      </c>
      <c r="AT322" s="198" t="s">
        <v>305</v>
      </c>
      <c r="AU322" s="198" t="s">
        <v>85</v>
      </c>
      <c r="AY322" s="18" t="s">
        <v>149</v>
      </c>
      <c r="BE322" s="199">
        <f t="shared" si="54"/>
        <v>0</v>
      </c>
      <c r="BF322" s="199">
        <f t="shared" si="55"/>
        <v>0</v>
      </c>
      <c r="BG322" s="199">
        <f t="shared" si="56"/>
        <v>0</v>
      </c>
      <c r="BH322" s="199">
        <f t="shared" si="57"/>
        <v>0</v>
      </c>
      <c r="BI322" s="199">
        <f t="shared" si="58"/>
        <v>0</v>
      </c>
      <c r="BJ322" s="18" t="s">
        <v>83</v>
      </c>
      <c r="BK322" s="199">
        <f t="shared" si="59"/>
        <v>0</v>
      </c>
      <c r="BL322" s="18" t="s">
        <v>1875</v>
      </c>
      <c r="BM322" s="198" t="s">
        <v>2119</v>
      </c>
    </row>
    <row r="323" spans="1:65" s="2" customFormat="1" ht="24.2" customHeight="1">
      <c r="A323" s="35"/>
      <c r="B323" s="36"/>
      <c r="C323" s="186" t="s">
        <v>2120</v>
      </c>
      <c r="D323" s="186" t="s">
        <v>150</v>
      </c>
      <c r="E323" s="187" t="s">
        <v>2121</v>
      </c>
      <c r="F323" s="188" t="s">
        <v>2122</v>
      </c>
      <c r="G323" s="189" t="s">
        <v>357</v>
      </c>
      <c r="H323" s="190">
        <v>50</v>
      </c>
      <c r="I323" s="191"/>
      <c r="J323" s="192">
        <f t="shared" si="50"/>
        <v>0</v>
      </c>
      <c r="K323" s="193"/>
      <c r="L323" s="40"/>
      <c r="M323" s="194" t="s">
        <v>1</v>
      </c>
      <c r="N323" s="195" t="s">
        <v>41</v>
      </c>
      <c r="O323" s="72"/>
      <c r="P323" s="196">
        <f t="shared" si="51"/>
        <v>0</v>
      </c>
      <c r="Q323" s="196">
        <v>0.64200999999999997</v>
      </c>
      <c r="R323" s="196">
        <f t="shared" si="52"/>
        <v>32.100499999999997</v>
      </c>
      <c r="S323" s="196">
        <v>0</v>
      </c>
      <c r="T323" s="197">
        <f t="shared" si="5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658</v>
      </c>
      <c r="AT323" s="198" t="s">
        <v>150</v>
      </c>
      <c r="AU323" s="198" t="s">
        <v>85</v>
      </c>
      <c r="AY323" s="18" t="s">
        <v>149</v>
      </c>
      <c r="BE323" s="199">
        <f t="shared" si="54"/>
        <v>0</v>
      </c>
      <c r="BF323" s="199">
        <f t="shared" si="55"/>
        <v>0</v>
      </c>
      <c r="BG323" s="199">
        <f t="shared" si="56"/>
        <v>0</v>
      </c>
      <c r="BH323" s="199">
        <f t="shared" si="57"/>
        <v>0</v>
      </c>
      <c r="BI323" s="199">
        <f t="shared" si="58"/>
        <v>0</v>
      </c>
      <c r="BJ323" s="18" t="s">
        <v>83</v>
      </c>
      <c r="BK323" s="199">
        <f t="shared" si="59"/>
        <v>0</v>
      </c>
      <c r="BL323" s="18" t="s">
        <v>658</v>
      </c>
      <c r="BM323" s="198" t="s">
        <v>2123</v>
      </c>
    </row>
    <row r="324" spans="1:65" s="2" customFormat="1" ht="24.2" customHeight="1">
      <c r="A324" s="35"/>
      <c r="B324" s="36"/>
      <c r="C324" s="186" t="s">
        <v>2124</v>
      </c>
      <c r="D324" s="186" t="s">
        <v>150</v>
      </c>
      <c r="E324" s="187" t="s">
        <v>2125</v>
      </c>
      <c r="F324" s="188" t="s">
        <v>2126</v>
      </c>
      <c r="G324" s="189" t="s">
        <v>288</v>
      </c>
      <c r="H324" s="190">
        <v>10</v>
      </c>
      <c r="I324" s="191"/>
      <c r="J324" s="192">
        <f t="shared" si="50"/>
        <v>0</v>
      </c>
      <c r="K324" s="193"/>
      <c r="L324" s="40"/>
      <c r="M324" s="194" t="s">
        <v>1</v>
      </c>
      <c r="N324" s="195" t="s">
        <v>41</v>
      </c>
      <c r="O324" s="72"/>
      <c r="P324" s="196">
        <f t="shared" si="51"/>
        <v>0</v>
      </c>
      <c r="Q324" s="196">
        <v>2.2563399999999998</v>
      </c>
      <c r="R324" s="196">
        <f t="shared" si="52"/>
        <v>22.563399999999998</v>
      </c>
      <c r="S324" s="196">
        <v>0</v>
      </c>
      <c r="T324" s="197">
        <f t="shared" si="5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658</v>
      </c>
      <c r="AT324" s="198" t="s">
        <v>150</v>
      </c>
      <c r="AU324" s="198" t="s">
        <v>85</v>
      </c>
      <c r="AY324" s="18" t="s">
        <v>149</v>
      </c>
      <c r="BE324" s="199">
        <f t="shared" si="54"/>
        <v>0</v>
      </c>
      <c r="BF324" s="199">
        <f t="shared" si="55"/>
        <v>0</v>
      </c>
      <c r="BG324" s="199">
        <f t="shared" si="56"/>
        <v>0</v>
      </c>
      <c r="BH324" s="199">
        <f t="shared" si="57"/>
        <v>0</v>
      </c>
      <c r="BI324" s="199">
        <f t="shared" si="58"/>
        <v>0</v>
      </c>
      <c r="BJ324" s="18" t="s">
        <v>83</v>
      </c>
      <c r="BK324" s="199">
        <f t="shared" si="59"/>
        <v>0</v>
      </c>
      <c r="BL324" s="18" t="s">
        <v>658</v>
      </c>
      <c r="BM324" s="198" t="s">
        <v>2127</v>
      </c>
    </row>
    <row r="325" spans="1:65" s="2" customFormat="1" ht="24.2" customHeight="1">
      <c r="A325" s="35"/>
      <c r="B325" s="36"/>
      <c r="C325" s="186" t="s">
        <v>2128</v>
      </c>
      <c r="D325" s="186" t="s">
        <v>150</v>
      </c>
      <c r="E325" s="187" t="s">
        <v>2129</v>
      </c>
      <c r="F325" s="188" t="s">
        <v>2130</v>
      </c>
      <c r="G325" s="189" t="s">
        <v>357</v>
      </c>
      <c r="H325" s="190">
        <v>400</v>
      </c>
      <c r="I325" s="191"/>
      <c r="J325" s="192">
        <f t="shared" si="50"/>
        <v>0</v>
      </c>
      <c r="K325" s="193"/>
      <c r="L325" s="40"/>
      <c r="M325" s="194" t="s">
        <v>1</v>
      </c>
      <c r="N325" s="195" t="s">
        <v>41</v>
      </c>
      <c r="O325" s="72"/>
      <c r="P325" s="196">
        <f t="shared" si="51"/>
        <v>0</v>
      </c>
      <c r="Q325" s="196">
        <v>0</v>
      </c>
      <c r="R325" s="196">
        <f t="shared" si="52"/>
        <v>0</v>
      </c>
      <c r="S325" s="196">
        <v>0</v>
      </c>
      <c r="T325" s="197">
        <f t="shared" si="5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8" t="s">
        <v>658</v>
      </c>
      <c r="AT325" s="198" t="s">
        <v>150</v>
      </c>
      <c r="AU325" s="198" t="s">
        <v>85</v>
      </c>
      <c r="AY325" s="18" t="s">
        <v>149</v>
      </c>
      <c r="BE325" s="199">
        <f t="shared" si="54"/>
        <v>0</v>
      </c>
      <c r="BF325" s="199">
        <f t="shared" si="55"/>
        <v>0</v>
      </c>
      <c r="BG325" s="199">
        <f t="shared" si="56"/>
        <v>0</v>
      </c>
      <c r="BH325" s="199">
        <f t="shared" si="57"/>
        <v>0</v>
      </c>
      <c r="BI325" s="199">
        <f t="shared" si="58"/>
        <v>0</v>
      </c>
      <c r="BJ325" s="18" t="s">
        <v>83</v>
      </c>
      <c r="BK325" s="199">
        <f t="shared" si="59"/>
        <v>0</v>
      </c>
      <c r="BL325" s="18" t="s">
        <v>658</v>
      </c>
      <c r="BM325" s="198" t="s">
        <v>2131</v>
      </c>
    </row>
    <row r="326" spans="1:65" s="2" customFormat="1" ht="21.75" customHeight="1">
      <c r="A326" s="35"/>
      <c r="B326" s="36"/>
      <c r="C326" s="186" t="s">
        <v>2132</v>
      </c>
      <c r="D326" s="186" t="s">
        <v>150</v>
      </c>
      <c r="E326" s="187" t="s">
        <v>2133</v>
      </c>
      <c r="F326" s="188" t="s">
        <v>2134</v>
      </c>
      <c r="G326" s="189" t="s">
        <v>288</v>
      </c>
      <c r="H326" s="190">
        <v>87.88</v>
      </c>
      <c r="I326" s="191"/>
      <c r="J326" s="192">
        <f t="shared" si="50"/>
        <v>0</v>
      </c>
      <c r="K326" s="193"/>
      <c r="L326" s="40"/>
      <c r="M326" s="194" t="s">
        <v>1</v>
      </c>
      <c r="N326" s="195" t="s">
        <v>41</v>
      </c>
      <c r="O326" s="72"/>
      <c r="P326" s="196">
        <f t="shared" si="51"/>
        <v>0</v>
      </c>
      <c r="Q326" s="196">
        <v>0</v>
      </c>
      <c r="R326" s="196">
        <f t="shared" si="52"/>
        <v>0</v>
      </c>
      <c r="S326" s="196">
        <v>0</v>
      </c>
      <c r="T326" s="197">
        <f t="shared" si="5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8" t="s">
        <v>658</v>
      </c>
      <c r="AT326" s="198" t="s">
        <v>150</v>
      </c>
      <c r="AU326" s="198" t="s">
        <v>85</v>
      </c>
      <c r="AY326" s="18" t="s">
        <v>149</v>
      </c>
      <c r="BE326" s="199">
        <f t="shared" si="54"/>
        <v>0</v>
      </c>
      <c r="BF326" s="199">
        <f t="shared" si="55"/>
        <v>0</v>
      </c>
      <c r="BG326" s="199">
        <f t="shared" si="56"/>
        <v>0</v>
      </c>
      <c r="BH326" s="199">
        <f t="shared" si="57"/>
        <v>0</v>
      </c>
      <c r="BI326" s="199">
        <f t="shared" si="58"/>
        <v>0</v>
      </c>
      <c r="BJ326" s="18" t="s">
        <v>83</v>
      </c>
      <c r="BK326" s="199">
        <f t="shared" si="59"/>
        <v>0</v>
      </c>
      <c r="BL326" s="18" t="s">
        <v>658</v>
      </c>
      <c r="BM326" s="198" t="s">
        <v>2135</v>
      </c>
    </row>
    <row r="327" spans="1:65" s="2" customFormat="1" ht="16.5" customHeight="1">
      <c r="A327" s="35"/>
      <c r="B327" s="36"/>
      <c r="C327" s="186" t="s">
        <v>2136</v>
      </c>
      <c r="D327" s="186" t="s">
        <v>150</v>
      </c>
      <c r="E327" s="187" t="s">
        <v>2137</v>
      </c>
      <c r="F327" s="188" t="s">
        <v>2138</v>
      </c>
      <c r="G327" s="189" t="s">
        <v>298</v>
      </c>
      <c r="H327" s="190">
        <v>180</v>
      </c>
      <c r="I327" s="191"/>
      <c r="J327" s="192">
        <f t="shared" si="50"/>
        <v>0</v>
      </c>
      <c r="K327" s="193"/>
      <c r="L327" s="40"/>
      <c r="M327" s="194" t="s">
        <v>1</v>
      </c>
      <c r="N327" s="195" t="s">
        <v>41</v>
      </c>
      <c r="O327" s="72"/>
      <c r="P327" s="196">
        <f t="shared" si="51"/>
        <v>0</v>
      </c>
      <c r="Q327" s="196">
        <v>0</v>
      </c>
      <c r="R327" s="196">
        <f t="shared" si="52"/>
        <v>0</v>
      </c>
      <c r="S327" s="196">
        <v>0</v>
      </c>
      <c r="T327" s="197">
        <f t="shared" si="5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8" t="s">
        <v>658</v>
      </c>
      <c r="AT327" s="198" t="s">
        <v>150</v>
      </c>
      <c r="AU327" s="198" t="s">
        <v>85</v>
      </c>
      <c r="AY327" s="18" t="s">
        <v>149</v>
      </c>
      <c r="BE327" s="199">
        <f t="shared" si="54"/>
        <v>0</v>
      </c>
      <c r="BF327" s="199">
        <f t="shared" si="55"/>
        <v>0</v>
      </c>
      <c r="BG327" s="199">
        <f t="shared" si="56"/>
        <v>0</v>
      </c>
      <c r="BH327" s="199">
        <f t="shared" si="57"/>
        <v>0</v>
      </c>
      <c r="BI327" s="199">
        <f t="shared" si="58"/>
        <v>0</v>
      </c>
      <c r="BJ327" s="18" t="s">
        <v>83</v>
      </c>
      <c r="BK327" s="199">
        <f t="shared" si="59"/>
        <v>0</v>
      </c>
      <c r="BL327" s="18" t="s">
        <v>658</v>
      </c>
      <c r="BM327" s="198" t="s">
        <v>2139</v>
      </c>
    </row>
    <row r="328" spans="1:65" s="2" customFormat="1" ht="24.2" customHeight="1">
      <c r="A328" s="35"/>
      <c r="B328" s="36"/>
      <c r="C328" s="186" t="s">
        <v>2140</v>
      </c>
      <c r="D328" s="186" t="s">
        <v>150</v>
      </c>
      <c r="E328" s="187" t="s">
        <v>2141</v>
      </c>
      <c r="F328" s="188" t="s">
        <v>2142</v>
      </c>
      <c r="G328" s="189" t="s">
        <v>298</v>
      </c>
      <c r="H328" s="190">
        <v>1800</v>
      </c>
      <c r="I328" s="191"/>
      <c r="J328" s="192">
        <f t="shared" si="50"/>
        <v>0</v>
      </c>
      <c r="K328" s="193"/>
      <c r="L328" s="40"/>
      <c r="M328" s="194" t="s">
        <v>1</v>
      </c>
      <c r="N328" s="195" t="s">
        <v>41</v>
      </c>
      <c r="O328" s="72"/>
      <c r="P328" s="196">
        <f t="shared" si="51"/>
        <v>0</v>
      </c>
      <c r="Q328" s="196">
        <v>0</v>
      </c>
      <c r="R328" s="196">
        <f t="shared" si="52"/>
        <v>0</v>
      </c>
      <c r="S328" s="196">
        <v>0</v>
      </c>
      <c r="T328" s="197">
        <f t="shared" si="5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8" t="s">
        <v>658</v>
      </c>
      <c r="AT328" s="198" t="s">
        <v>150</v>
      </c>
      <c r="AU328" s="198" t="s">
        <v>85</v>
      </c>
      <c r="AY328" s="18" t="s">
        <v>149</v>
      </c>
      <c r="BE328" s="199">
        <f t="shared" si="54"/>
        <v>0</v>
      </c>
      <c r="BF328" s="199">
        <f t="shared" si="55"/>
        <v>0</v>
      </c>
      <c r="BG328" s="199">
        <f t="shared" si="56"/>
        <v>0</v>
      </c>
      <c r="BH328" s="199">
        <f t="shared" si="57"/>
        <v>0</v>
      </c>
      <c r="BI328" s="199">
        <f t="shared" si="58"/>
        <v>0</v>
      </c>
      <c r="BJ328" s="18" t="s">
        <v>83</v>
      </c>
      <c r="BK328" s="199">
        <f t="shared" si="59"/>
        <v>0</v>
      </c>
      <c r="BL328" s="18" t="s">
        <v>658</v>
      </c>
      <c r="BM328" s="198" t="s">
        <v>2143</v>
      </c>
    </row>
    <row r="329" spans="1:65" s="2" customFormat="1" ht="16.5" customHeight="1">
      <c r="A329" s="35"/>
      <c r="B329" s="36"/>
      <c r="C329" s="186" t="s">
        <v>2144</v>
      </c>
      <c r="D329" s="186" t="s">
        <v>150</v>
      </c>
      <c r="E329" s="187" t="s">
        <v>2145</v>
      </c>
      <c r="F329" s="188" t="s">
        <v>2146</v>
      </c>
      <c r="G329" s="189" t="s">
        <v>273</v>
      </c>
      <c r="H329" s="190">
        <v>350</v>
      </c>
      <c r="I329" s="191"/>
      <c r="J329" s="192">
        <f t="shared" si="50"/>
        <v>0</v>
      </c>
      <c r="K329" s="193"/>
      <c r="L329" s="40"/>
      <c r="M329" s="194" t="s">
        <v>1</v>
      </c>
      <c r="N329" s="195" t="s">
        <v>41</v>
      </c>
      <c r="O329" s="72"/>
      <c r="P329" s="196">
        <f t="shared" si="51"/>
        <v>0</v>
      </c>
      <c r="Q329" s="196">
        <v>2.5000000000000001E-5</v>
      </c>
      <c r="R329" s="196">
        <f t="shared" si="52"/>
        <v>8.7500000000000008E-3</v>
      </c>
      <c r="S329" s="196">
        <v>0</v>
      </c>
      <c r="T329" s="197">
        <f t="shared" si="5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658</v>
      </c>
      <c r="AT329" s="198" t="s">
        <v>150</v>
      </c>
      <c r="AU329" s="198" t="s">
        <v>85</v>
      </c>
      <c r="AY329" s="18" t="s">
        <v>149</v>
      </c>
      <c r="BE329" s="199">
        <f t="shared" si="54"/>
        <v>0</v>
      </c>
      <c r="BF329" s="199">
        <f t="shared" si="55"/>
        <v>0</v>
      </c>
      <c r="BG329" s="199">
        <f t="shared" si="56"/>
        <v>0</v>
      </c>
      <c r="BH329" s="199">
        <f t="shared" si="57"/>
        <v>0</v>
      </c>
      <c r="BI329" s="199">
        <f t="shared" si="58"/>
        <v>0</v>
      </c>
      <c r="BJ329" s="18" t="s">
        <v>83</v>
      </c>
      <c r="BK329" s="199">
        <f t="shared" si="59"/>
        <v>0</v>
      </c>
      <c r="BL329" s="18" t="s">
        <v>658</v>
      </c>
      <c r="BM329" s="198" t="s">
        <v>2147</v>
      </c>
    </row>
    <row r="330" spans="1:65" s="2" customFormat="1" ht="21.75" customHeight="1">
      <c r="A330" s="35"/>
      <c r="B330" s="36"/>
      <c r="C330" s="186" t="s">
        <v>2148</v>
      </c>
      <c r="D330" s="186" t="s">
        <v>150</v>
      </c>
      <c r="E330" s="187" t="s">
        <v>2149</v>
      </c>
      <c r="F330" s="188" t="s">
        <v>2150</v>
      </c>
      <c r="G330" s="189" t="s">
        <v>273</v>
      </c>
      <c r="H330" s="190">
        <v>350</v>
      </c>
      <c r="I330" s="191"/>
      <c r="J330" s="192">
        <f t="shared" si="50"/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si="51"/>
        <v>0</v>
      </c>
      <c r="Q330" s="196">
        <v>0</v>
      </c>
      <c r="R330" s="196">
        <f t="shared" si="52"/>
        <v>0</v>
      </c>
      <c r="S330" s="196">
        <v>0</v>
      </c>
      <c r="T330" s="197">
        <f t="shared" si="5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658</v>
      </c>
      <c r="AT330" s="198" t="s">
        <v>150</v>
      </c>
      <c r="AU330" s="198" t="s">
        <v>85</v>
      </c>
      <c r="AY330" s="18" t="s">
        <v>149</v>
      </c>
      <c r="BE330" s="199">
        <f t="shared" si="54"/>
        <v>0</v>
      </c>
      <c r="BF330" s="199">
        <f t="shared" si="55"/>
        <v>0</v>
      </c>
      <c r="BG330" s="199">
        <f t="shared" si="56"/>
        <v>0</v>
      </c>
      <c r="BH330" s="199">
        <f t="shared" si="57"/>
        <v>0</v>
      </c>
      <c r="BI330" s="199">
        <f t="shared" si="58"/>
        <v>0</v>
      </c>
      <c r="BJ330" s="18" t="s">
        <v>83</v>
      </c>
      <c r="BK330" s="199">
        <f t="shared" si="59"/>
        <v>0</v>
      </c>
      <c r="BL330" s="18" t="s">
        <v>658</v>
      </c>
      <c r="BM330" s="198" t="s">
        <v>2151</v>
      </c>
    </row>
    <row r="331" spans="1:65" s="11" customFormat="1" ht="25.9" customHeight="1">
      <c r="B331" s="172"/>
      <c r="C331" s="173"/>
      <c r="D331" s="174" t="s">
        <v>75</v>
      </c>
      <c r="E331" s="175" t="s">
        <v>2152</v>
      </c>
      <c r="F331" s="175" t="s">
        <v>2153</v>
      </c>
      <c r="G331" s="173"/>
      <c r="H331" s="173"/>
      <c r="I331" s="176"/>
      <c r="J331" s="177">
        <f>BK331</f>
        <v>0</v>
      </c>
      <c r="K331" s="173"/>
      <c r="L331" s="178"/>
      <c r="M331" s="179"/>
      <c r="N331" s="180"/>
      <c r="O331" s="180"/>
      <c r="P331" s="181">
        <f>SUM(P332:P335)</f>
        <v>0</v>
      </c>
      <c r="Q331" s="180"/>
      <c r="R331" s="181">
        <f>SUM(R332:R335)</f>
        <v>0</v>
      </c>
      <c r="S331" s="180"/>
      <c r="T331" s="182">
        <f>SUM(T332:T335)</f>
        <v>0</v>
      </c>
      <c r="AR331" s="183" t="s">
        <v>168</v>
      </c>
      <c r="AT331" s="184" t="s">
        <v>75</v>
      </c>
      <c r="AU331" s="184" t="s">
        <v>76</v>
      </c>
      <c r="AY331" s="183" t="s">
        <v>149</v>
      </c>
      <c r="BK331" s="185">
        <f>SUM(BK332:BK335)</f>
        <v>0</v>
      </c>
    </row>
    <row r="332" spans="1:65" s="2" customFormat="1" ht="24.2" customHeight="1">
      <c r="A332" s="35"/>
      <c r="B332" s="36"/>
      <c r="C332" s="186" t="s">
        <v>2154</v>
      </c>
      <c r="D332" s="186" t="s">
        <v>150</v>
      </c>
      <c r="E332" s="187" t="s">
        <v>2155</v>
      </c>
      <c r="F332" s="188" t="s">
        <v>2156</v>
      </c>
      <c r="G332" s="189" t="s">
        <v>895</v>
      </c>
      <c r="H332" s="190">
        <v>40</v>
      </c>
      <c r="I332" s="191"/>
      <c r="J332" s="192">
        <f>ROUND(I332*H332,2)</f>
        <v>0</v>
      </c>
      <c r="K332" s="193"/>
      <c r="L332" s="40"/>
      <c r="M332" s="194" t="s">
        <v>1</v>
      </c>
      <c r="N332" s="195" t="s">
        <v>41</v>
      </c>
      <c r="O332" s="72"/>
      <c r="P332" s="196">
        <f>O332*H332</f>
        <v>0</v>
      </c>
      <c r="Q332" s="196">
        <v>0</v>
      </c>
      <c r="R332" s="196">
        <f>Q332*H332</f>
        <v>0</v>
      </c>
      <c r="S332" s="196">
        <v>0</v>
      </c>
      <c r="T332" s="197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154</v>
      </c>
      <c r="AT332" s="198" t="s">
        <v>150</v>
      </c>
      <c r="AU332" s="198" t="s">
        <v>83</v>
      </c>
      <c r="AY332" s="18" t="s">
        <v>149</v>
      </c>
      <c r="BE332" s="199">
        <f>IF(N332="základní",J332,0)</f>
        <v>0</v>
      </c>
      <c r="BF332" s="199">
        <f>IF(N332="snížená",J332,0)</f>
        <v>0</v>
      </c>
      <c r="BG332" s="199">
        <f>IF(N332="zákl. přenesená",J332,0)</f>
        <v>0</v>
      </c>
      <c r="BH332" s="199">
        <f>IF(N332="sníž. přenesená",J332,0)</f>
        <v>0</v>
      </c>
      <c r="BI332" s="199">
        <f>IF(N332="nulová",J332,0)</f>
        <v>0</v>
      </c>
      <c r="BJ332" s="18" t="s">
        <v>83</v>
      </c>
      <c r="BK332" s="199">
        <f>ROUND(I332*H332,2)</f>
        <v>0</v>
      </c>
      <c r="BL332" s="18" t="s">
        <v>154</v>
      </c>
      <c r="BM332" s="198" t="s">
        <v>2157</v>
      </c>
    </row>
    <row r="333" spans="1:65" s="2" customFormat="1" ht="21.75" customHeight="1">
      <c r="A333" s="35"/>
      <c r="B333" s="36"/>
      <c r="C333" s="186" t="s">
        <v>2158</v>
      </c>
      <c r="D333" s="186" t="s">
        <v>150</v>
      </c>
      <c r="E333" s="187" t="s">
        <v>2159</v>
      </c>
      <c r="F333" s="188" t="s">
        <v>2160</v>
      </c>
      <c r="G333" s="189" t="s">
        <v>895</v>
      </c>
      <c r="H333" s="190">
        <v>100</v>
      </c>
      <c r="I333" s="191"/>
      <c r="J333" s="192">
        <f>ROUND(I333*H333,2)</f>
        <v>0</v>
      </c>
      <c r="K333" s="193"/>
      <c r="L333" s="40"/>
      <c r="M333" s="194" t="s">
        <v>1</v>
      </c>
      <c r="N333" s="195" t="s">
        <v>41</v>
      </c>
      <c r="O333" s="72"/>
      <c r="P333" s="196">
        <f>O333*H333</f>
        <v>0</v>
      </c>
      <c r="Q333" s="196">
        <v>0</v>
      </c>
      <c r="R333" s="196">
        <f>Q333*H333</f>
        <v>0</v>
      </c>
      <c r="S333" s="196">
        <v>0</v>
      </c>
      <c r="T333" s="19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154</v>
      </c>
      <c r="AT333" s="198" t="s">
        <v>150</v>
      </c>
      <c r="AU333" s="198" t="s">
        <v>83</v>
      </c>
      <c r="AY333" s="18" t="s">
        <v>149</v>
      </c>
      <c r="BE333" s="199">
        <f>IF(N333="základní",J333,0)</f>
        <v>0</v>
      </c>
      <c r="BF333" s="199">
        <f>IF(N333="snížená",J333,0)</f>
        <v>0</v>
      </c>
      <c r="BG333" s="199">
        <f>IF(N333="zákl. přenesená",J333,0)</f>
        <v>0</v>
      </c>
      <c r="BH333" s="199">
        <f>IF(N333="sníž. přenesená",J333,0)</f>
        <v>0</v>
      </c>
      <c r="BI333" s="199">
        <f>IF(N333="nulová",J333,0)</f>
        <v>0</v>
      </c>
      <c r="BJ333" s="18" t="s">
        <v>83</v>
      </c>
      <c r="BK333" s="199">
        <f>ROUND(I333*H333,2)</f>
        <v>0</v>
      </c>
      <c r="BL333" s="18" t="s">
        <v>154</v>
      </c>
      <c r="BM333" s="198" t="s">
        <v>2161</v>
      </c>
    </row>
    <row r="334" spans="1:65" s="2" customFormat="1" ht="24.2" customHeight="1">
      <c r="A334" s="35"/>
      <c r="B334" s="36"/>
      <c r="C334" s="186" t="s">
        <v>2162</v>
      </c>
      <c r="D334" s="186" t="s">
        <v>150</v>
      </c>
      <c r="E334" s="187" t="s">
        <v>2163</v>
      </c>
      <c r="F334" s="188" t="s">
        <v>2164</v>
      </c>
      <c r="G334" s="189" t="s">
        <v>895</v>
      </c>
      <c r="H334" s="190">
        <v>40</v>
      </c>
      <c r="I334" s="191"/>
      <c r="J334" s="192">
        <f>ROUND(I334*H334,2)</f>
        <v>0</v>
      </c>
      <c r="K334" s="193"/>
      <c r="L334" s="40"/>
      <c r="M334" s="194" t="s">
        <v>1</v>
      </c>
      <c r="N334" s="195" t="s">
        <v>41</v>
      </c>
      <c r="O334" s="72"/>
      <c r="P334" s="196">
        <f>O334*H334</f>
        <v>0</v>
      </c>
      <c r="Q334" s="196">
        <v>0</v>
      </c>
      <c r="R334" s="196">
        <f>Q334*H334</f>
        <v>0</v>
      </c>
      <c r="S334" s="196">
        <v>0</v>
      </c>
      <c r="T334" s="197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154</v>
      </c>
      <c r="AT334" s="198" t="s">
        <v>150</v>
      </c>
      <c r="AU334" s="198" t="s">
        <v>83</v>
      </c>
      <c r="AY334" s="18" t="s">
        <v>149</v>
      </c>
      <c r="BE334" s="199">
        <f>IF(N334="základní",J334,0)</f>
        <v>0</v>
      </c>
      <c r="BF334" s="199">
        <f>IF(N334="snížená",J334,0)</f>
        <v>0</v>
      </c>
      <c r="BG334" s="199">
        <f>IF(N334="zákl. přenesená",J334,0)</f>
        <v>0</v>
      </c>
      <c r="BH334" s="199">
        <f>IF(N334="sníž. přenesená",J334,0)</f>
        <v>0</v>
      </c>
      <c r="BI334" s="199">
        <f>IF(N334="nulová",J334,0)</f>
        <v>0</v>
      </c>
      <c r="BJ334" s="18" t="s">
        <v>83</v>
      </c>
      <c r="BK334" s="199">
        <f>ROUND(I334*H334,2)</f>
        <v>0</v>
      </c>
      <c r="BL334" s="18" t="s">
        <v>154</v>
      </c>
      <c r="BM334" s="198" t="s">
        <v>2165</v>
      </c>
    </row>
    <row r="335" spans="1:65" s="2" customFormat="1" ht="16.5" customHeight="1">
      <c r="A335" s="35"/>
      <c r="B335" s="36"/>
      <c r="C335" s="186" t="s">
        <v>2166</v>
      </c>
      <c r="D335" s="186" t="s">
        <v>150</v>
      </c>
      <c r="E335" s="187" t="s">
        <v>2167</v>
      </c>
      <c r="F335" s="188" t="s">
        <v>2168</v>
      </c>
      <c r="G335" s="189" t="s">
        <v>895</v>
      </c>
      <c r="H335" s="190">
        <v>50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0</v>
      </c>
      <c r="R335" s="196">
        <f>Q335*H335</f>
        <v>0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154</v>
      </c>
      <c r="AT335" s="198" t="s">
        <v>150</v>
      </c>
      <c r="AU335" s="198" t="s">
        <v>83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154</v>
      </c>
      <c r="BM335" s="198" t="s">
        <v>2169</v>
      </c>
    </row>
    <row r="336" spans="1:65" s="11" customFormat="1" ht="25.9" customHeight="1">
      <c r="B336" s="172"/>
      <c r="C336" s="173"/>
      <c r="D336" s="174" t="s">
        <v>75</v>
      </c>
      <c r="E336" s="175" t="s">
        <v>206</v>
      </c>
      <c r="F336" s="175" t="s">
        <v>207</v>
      </c>
      <c r="G336" s="173"/>
      <c r="H336" s="173"/>
      <c r="I336" s="176"/>
      <c r="J336" s="177">
        <f>BK336</f>
        <v>0</v>
      </c>
      <c r="K336" s="173"/>
      <c r="L336" s="178"/>
      <c r="M336" s="179"/>
      <c r="N336" s="180"/>
      <c r="O336" s="180"/>
      <c r="P336" s="181">
        <f>SUM(P337:P338)</f>
        <v>0</v>
      </c>
      <c r="Q336" s="180"/>
      <c r="R336" s="181">
        <f>SUM(R337:R338)</f>
        <v>0</v>
      </c>
      <c r="S336" s="180"/>
      <c r="T336" s="182">
        <f>SUM(T337:T338)</f>
        <v>0</v>
      </c>
      <c r="AR336" s="183" t="s">
        <v>168</v>
      </c>
      <c r="AT336" s="184" t="s">
        <v>75</v>
      </c>
      <c r="AU336" s="184" t="s">
        <v>76</v>
      </c>
      <c r="AY336" s="183" t="s">
        <v>149</v>
      </c>
      <c r="BK336" s="185">
        <f>SUM(BK337:BK338)</f>
        <v>0</v>
      </c>
    </row>
    <row r="337" spans="1:65" s="2" customFormat="1" ht="49.15" customHeight="1">
      <c r="A337" s="35"/>
      <c r="B337" s="36"/>
      <c r="C337" s="186" t="s">
        <v>2170</v>
      </c>
      <c r="D337" s="186" t="s">
        <v>150</v>
      </c>
      <c r="E337" s="187" t="s">
        <v>2171</v>
      </c>
      <c r="F337" s="188" t="s">
        <v>2172</v>
      </c>
      <c r="G337" s="189" t="s">
        <v>153</v>
      </c>
      <c r="H337" s="190">
        <v>1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2173</v>
      </c>
      <c r="AT337" s="198" t="s">
        <v>150</v>
      </c>
      <c r="AU337" s="198" t="s">
        <v>83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2173</v>
      </c>
      <c r="BM337" s="198" t="s">
        <v>2174</v>
      </c>
    </row>
    <row r="338" spans="1:65" s="2" customFormat="1" ht="16.5" customHeight="1">
      <c r="A338" s="35"/>
      <c r="B338" s="36"/>
      <c r="C338" s="186" t="s">
        <v>2175</v>
      </c>
      <c r="D338" s="186" t="s">
        <v>150</v>
      </c>
      <c r="E338" s="187" t="s">
        <v>2176</v>
      </c>
      <c r="F338" s="188" t="s">
        <v>2177</v>
      </c>
      <c r="G338" s="189" t="s">
        <v>425</v>
      </c>
      <c r="H338" s="190">
        <v>1</v>
      </c>
      <c r="I338" s="191"/>
      <c r="J338" s="192">
        <f>ROUND(I338*H338,2)</f>
        <v>0</v>
      </c>
      <c r="K338" s="193"/>
      <c r="L338" s="40"/>
      <c r="M338" s="222" t="s">
        <v>1</v>
      </c>
      <c r="N338" s="223" t="s">
        <v>41</v>
      </c>
      <c r="O338" s="224"/>
      <c r="P338" s="225">
        <f>O338*H338</f>
        <v>0</v>
      </c>
      <c r="Q338" s="225">
        <v>0</v>
      </c>
      <c r="R338" s="225">
        <f>Q338*H338</f>
        <v>0</v>
      </c>
      <c r="S338" s="225">
        <v>0</v>
      </c>
      <c r="T338" s="226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2173</v>
      </c>
      <c r="AT338" s="198" t="s">
        <v>150</v>
      </c>
      <c r="AU338" s="198" t="s">
        <v>83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2173</v>
      </c>
      <c r="BM338" s="198" t="s">
        <v>2178</v>
      </c>
    </row>
    <row r="339" spans="1:65" s="2" customFormat="1" ht="6.95" customHeight="1">
      <c r="A339" s="35"/>
      <c r="B339" s="55"/>
      <c r="C339" s="56"/>
      <c r="D339" s="56"/>
      <c r="E339" s="56"/>
      <c r="F339" s="56"/>
      <c r="G339" s="56"/>
      <c r="H339" s="56"/>
      <c r="I339" s="56"/>
      <c r="J339" s="56"/>
      <c r="K339" s="56"/>
      <c r="L339" s="40"/>
      <c r="M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</row>
  </sheetData>
  <sheetProtection algorithmName="SHA-512" hashValue="AwyAbDm5ZDMJ5YKj2ItAu7cyE7RfhTgFnFYpyO1K+SmLMhTvpxxPQox6jFotmlbZwTYyI7HLb0adkubxf8xhiQ==" saltValue="uLyFqINQFf7LJ477WsfRi2THutaXcGp8h/a8DkYFzALtI7RTaqpvIdQOzUv/xMsYxN4oP2E/7mRqhq+b0UIrVQ==" spinCount="100000" sheet="1" objects="1" scenarios="1" formatColumns="0" formatRows="0" autoFilter="0"/>
  <autoFilter ref="C128:K338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120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2179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ROUND((SUM(BE132:BE273)),  2)</f>
        <v>0</v>
      </c>
      <c r="G35" s="35"/>
      <c r="H35" s="35"/>
      <c r="I35" s="131">
        <v>0.21</v>
      </c>
      <c r="J35" s="130">
        <f>ROUND(((SUM(BE132:BE273))*I35),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ROUND((SUM(BF132:BF273)),  2)</f>
        <v>0</v>
      </c>
      <c r="G36" s="35"/>
      <c r="H36" s="35"/>
      <c r="I36" s="131">
        <v>0.15</v>
      </c>
      <c r="J36" s="130">
        <f>ROUND(((SUM(BF132:BF273))*I36),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ROUND((SUM(BG132:BG273)),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ROUND((SUM(BH132:BH273)),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ROUND((SUM(BI132:BI273)),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7b - SO 653 - Úprava tramvajových nástupišť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J133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J134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923</v>
      </c>
      <c r="E101" s="229"/>
      <c r="F101" s="229"/>
      <c r="G101" s="229"/>
      <c r="H101" s="229"/>
      <c r="I101" s="229"/>
      <c r="J101" s="230">
        <f>J173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264</v>
      </c>
      <c r="E102" s="229"/>
      <c r="F102" s="229"/>
      <c r="G102" s="229"/>
      <c r="H102" s="229"/>
      <c r="I102" s="229"/>
      <c r="J102" s="230">
        <f>J190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265</v>
      </c>
      <c r="E103" s="229"/>
      <c r="F103" s="229"/>
      <c r="G103" s="229"/>
      <c r="H103" s="229"/>
      <c r="I103" s="229"/>
      <c r="J103" s="230">
        <f>J213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266</v>
      </c>
      <c r="E104" s="229"/>
      <c r="F104" s="229"/>
      <c r="G104" s="229"/>
      <c r="H104" s="229"/>
      <c r="I104" s="229"/>
      <c r="J104" s="230">
        <f>J255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267</v>
      </c>
      <c r="E105" s="229"/>
      <c r="F105" s="229"/>
      <c r="G105" s="229"/>
      <c r="H105" s="229"/>
      <c r="I105" s="229"/>
      <c r="J105" s="230">
        <f>J263</f>
        <v>0</v>
      </c>
      <c r="K105" s="105"/>
      <c r="L105" s="231"/>
    </row>
    <row r="106" spans="1:47" s="9" customFormat="1" ht="24.95" customHeight="1">
      <c r="B106" s="154"/>
      <c r="C106" s="155"/>
      <c r="D106" s="156" t="s">
        <v>2180</v>
      </c>
      <c r="E106" s="157"/>
      <c r="F106" s="157"/>
      <c r="G106" s="157"/>
      <c r="H106" s="157"/>
      <c r="I106" s="157"/>
      <c r="J106" s="158">
        <f>J265</f>
        <v>0</v>
      </c>
      <c r="K106" s="155"/>
      <c r="L106" s="159"/>
    </row>
    <row r="107" spans="1:47" s="14" customFormat="1" ht="19.899999999999999" customHeight="1">
      <c r="B107" s="227"/>
      <c r="C107" s="105"/>
      <c r="D107" s="228" t="s">
        <v>2181</v>
      </c>
      <c r="E107" s="229"/>
      <c r="F107" s="229"/>
      <c r="G107" s="229"/>
      <c r="H107" s="229"/>
      <c r="I107" s="229"/>
      <c r="J107" s="230">
        <f>J266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1528</v>
      </c>
      <c r="E108" s="157"/>
      <c r="F108" s="157"/>
      <c r="G108" s="157"/>
      <c r="H108" s="157"/>
      <c r="I108" s="157"/>
      <c r="J108" s="158">
        <f>J268</f>
        <v>0</v>
      </c>
      <c r="K108" s="155"/>
      <c r="L108" s="159"/>
    </row>
    <row r="109" spans="1:47" s="14" customFormat="1" ht="19.899999999999999" customHeight="1">
      <c r="B109" s="227"/>
      <c r="C109" s="105"/>
      <c r="D109" s="228" t="s">
        <v>1529</v>
      </c>
      <c r="E109" s="229"/>
      <c r="F109" s="229"/>
      <c r="G109" s="229"/>
      <c r="H109" s="229"/>
      <c r="I109" s="229"/>
      <c r="J109" s="230">
        <f>J269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2182</v>
      </c>
      <c r="E110" s="229"/>
      <c r="F110" s="229"/>
      <c r="G110" s="229"/>
      <c r="H110" s="229"/>
      <c r="I110" s="229"/>
      <c r="J110" s="230">
        <f>J272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0" t="s">
        <v>123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124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E11</f>
        <v>7b - SO 653 - Úprava tramvajových nástupišť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F14</f>
        <v>Ostrava</v>
      </c>
      <c r="G126" s="37"/>
      <c r="H126" s="37"/>
      <c r="I126" s="30" t="s">
        <v>22</v>
      </c>
      <c r="J126" s="67" t="str">
        <f>IF(J14="","",J14)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E17</f>
        <v>DPO, a.s.</v>
      </c>
      <c r="G128" s="37"/>
      <c r="H128" s="37"/>
      <c r="I128" s="30" t="s">
        <v>30</v>
      </c>
      <c r="J128" s="33" t="str">
        <f>E23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IF(E20="","",E20)</f>
        <v>Vyplň údaj</v>
      </c>
      <c r="G129" s="37"/>
      <c r="H129" s="37"/>
      <c r="I129" s="30" t="s">
        <v>33</v>
      </c>
      <c r="J129" s="33" t="str">
        <f>E26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P133+P265+P268</f>
        <v>0</v>
      </c>
      <c r="Q132" s="80"/>
      <c r="R132" s="169">
        <f>R133+R265+R268</f>
        <v>214.1167098</v>
      </c>
      <c r="S132" s="80"/>
      <c r="T132" s="170">
        <f>T133+T265+T268</f>
        <v>252.63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BK133+BK265+BK268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P134+P173+P190+P213+P255+P263</f>
        <v>0</v>
      </c>
      <c r="Q133" s="180"/>
      <c r="R133" s="181">
        <f>R134+R173+R190+R213+R255+R263</f>
        <v>214.1167098</v>
      </c>
      <c r="S133" s="180"/>
      <c r="T133" s="182">
        <f>T134+T173+T190+T213+T255+T263</f>
        <v>252.63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BK134+BK173+BK190+BK213+BK255+BK263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SUM(P135:P172)</f>
        <v>0</v>
      </c>
      <c r="Q134" s="180"/>
      <c r="R134" s="181">
        <f>SUM(R135:R172)</f>
        <v>0</v>
      </c>
      <c r="S134" s="180"/>
      <c r="T134" s="182">
        <f>SUM(T135:T172)</f>
        <v>247.87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SUM(BK135:BK172)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2183</v>
      </c>
      <c r="F135" s="188" t="s">
        <v>2184</v>
      </c>
      <c r="G135" s="189" t="s">
        <v>273</v>
      </c>
      <c r="H135" s="190">
        <v>217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0.26</v>
      </c>
      <c r="T135" s="197">
        <f>S135*H135</f>
        <v>56.42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2185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2" customFormat="1" ht="11.25">
      <c r="B139" s="200"/>
      <c r="C139" s="201"/>
      <c r="D139" s="202" t="s">
        <v>156</v>
      </c>
      <c r="E139" s="203" t="s">
        <v>1</v>
      </c>
      <c r="F139" s="204" t="s">
        <v>2186</v>
      </c>
      <c r="G139" s="201"/>
      <c r="H139" s="205">
        <v>217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156</v>
      </c>
      <c r="AU139" s="211" t="s">
        <v>85</v>
      </c>
      <c r="AV139" s="12" t="s">
        <v>85</v>
      </c>
      <c r="AW139" s="12" t="s">
        <v>32</v>
      </c>
      <c r="AX139" s="12" t="s">
        <v>83</v>
      </c>
      <c r="AY139" s="211" t="s">
        <v>149</v>
      </c>
    </row>
    <row r="140" spans="1:65" s="2" customFormat="1" ht="24.2" customHeight="1">
      <c r="A140" s="35"/>
      <c r="B140" s="36"/>
      <c r="C140" s="186" t="s">
        <v>85</v>
      </c>
      <c r="D140" s="186" t="s">
        <v>150</v>
      </c>
      <c r="E140" s="187" t="s">
        <v>2187</v>
      </c>
      <c r="F140" s="188" t="s">
        <v>2188</v>
      </c>
      <c r="G140" s="189" t="s">
        <v>273</v>
      </c>
      <c r="H140" s="190">
        <v>469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0.28999999999999998</v>
      </c>
      <c r="T140" s="197">
        <f>S140*H140</f>
        <v>136.01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2189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2190</v>
      </c>
      <c r="G144" s="201"/>
      <c r="H144" s="205">
        <v>469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2" customFormat="1" ht="24.2" customHeight="1">
      <c r="A145" s="35"/>
      <c r="B145" s="36"/>
      <c r="C145" s="186" t="s">
        <v>104</v>
      </c>
      <c r="D145" s="186" t="s">
        <v>150</v>
      </c>
      <c r="E145" s="187" t="s">
        <v>2191</v>
      </c>
      <c r="F145" s="188" t="s">
        <v>2192</v>
      </c>
      <c r="G145" s="189" t="s">
        <v>273</v>
      </c>
      <c r="H145" s="190">
        <v>252</v>
      </c>
      <c r="I145" s="191"/>
      <c r="J145" s="192">
        <f>ROUND(I145*H145,2)</f>
        <v>0</v>
      </c>
      <c r="K145" s="193"/>
      <c r="L145" s="40"/>
      <c r="M145" s="194" t="s">
        <v>1</v>
      </c>
      <c r="N145" s="195" t="s">
        <v>41</v>
      </c>
      <c r="O145" s="72"/>
      <c r="P145" s="196">
        <f>O145*H145</f>
        <v>0</v>
      </c>
      <c r="Q145" s="196">
        <v>0</v>
      </c>
      <c r="R145" s="196">
        <f>Q145*H145</f>
        <v>0</v>
      </c>
      <c r="S145" s="196">
        <v>0.22</v>
      </c>
      <c r="T145" s="197">
        <f>S145*H145</f>
        <v>55.44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85</v>
      </c>
      <c r="AY145" s="18" t="s">
        <v>149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8" t="s">
        <v>83</v>
      </c>
      <c r="BK145" s="199">
        <f>ROUND(I145*H145,2)</f>
        <v>0</v>
      </c>
      <c r="BL145" s="18" t="s">
        <v>168</v>
      </c>
      <c r="BM145" s="198" t="s">
        <v>2193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275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2194</v>
      </c>
      <c r="G149" s="201"/>
      <c r="H149" s="205">
        <v>252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24.2" customHeight="1">
      <c r="A150" s="35"/>
      <c r="B150" s="36"/>
      <c r="C150" s="186" t="s">
        <v>168</v>
      </c>
      <c r="D150" s="186" t="s">
        <v>150</v>
      </c>
      <c r="E150" s="187" t="s">
        <v>2195</v>
      </c>
      <c r="F150" s="188" t="s">
        <v>2196</v>
      </c>
      <c r="G150" s="189" t="s">
        <v>288</v>
      </c>
      <c r="H150" s="190">
        <v>8.19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2197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2198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2199</v>
      </c>
      <c r="G152" s="201"/>
      <c r="H152" s="205">
        <v>5.94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76</v>
      </c>
      <c r="AY152" s="211" t="s">
        <v>149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2200</v>
      </c>
      <c r="G153" s="201"/>
      <c r="H153" s="205">
        <v>2.25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85</v>
      </c>
      <c r="AV153" s="12" t="s">
        <v>85</v>
      </c>
      <c r="AW153" s="12" t="s">
        <v>32</v>
      </c>
      <c r="AX153" s="12" t="s">
        <v>76</v>
      </c>
      <c r="AY153" s="211" t="s">
        <v>149</v>
      </c>
    </row>
    <row r="154" spans="1:65" s="15" customFormat="1" ht="11.25">
      <c r="B154" s="234"/>
      <c r="C154" s="235"/>
      <c r="D154" s="202" t="s">
        <v>156</v>
      </c>
      <c r="E154" s="236" t="s">
        <v>1</v>
      </c>
      <c r="F154" s="237" t="s">
        <v>292</v>
      </c>
      <c r="G154" s="235"/>
      <c r="H154" s="238">
        <v>8.19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AT154" s="244" t="s">
        <v>156</v>
      </c>
      <c r="AU154" s="244" t="s">
        <v>85</v>
      </c>
      <c r="AV154" s="15" t="s">
        <v>168</v>
      </c>
      <c r="AW154" s="15" t="s">
        <v>32</v>
      </c>
      <c r="AX154" s="15" t="s">
        <v>83</v>
      </c>
      <c r="AY154" s="244" t="s">
        <v>149</v>
      </c>
    </row>
    <row r="155" spans="1:65" s="2" customFormat="1" ht="33" customHeight="1">
      <c r="A155" s="35"/>
      <c r="B155" s="36"/>
      <c r="C155" s="186" t="s">
        <v>148</v>
      </c>
      <c r="D155" s="186" t="s">
        <v>150</v>
      </c>
      <c r="E155" s="187" t="s">
        <v>2201</v>
      </c>
      <c r="F155" s="188" t="s">
        <v>2202</v>
      </c>
      <c r="G155" s="189" t="s">
        <v>288</v>
      </c>
      <c r="H155" s="190">
        <v>23.45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2203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277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2" customFormat="1" ht="11.25">
      <c r="B159" s="200"/>
      <c r="C159" s="201"/>
      <c r="D159" s="202" t="s">
        <v>156</v>
      </c>
      <c r="E159" s="203" t="s">
        <v>1</v>
      </c>
      <c r="F159" s="204" t="s">
        <v>2204</v>
      </c>
      <c r="G159" s="201"/>
      <c r="H159" s="205">
        <v>23.45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32</v>
      </c>
      <c r="AX159" s="12" t="s">
        <v>83</v>
      </c>
      <c r="AY159" s="211" t="s">
        <v>149</v>
      </c>
    </row>
    <row r="160" spans="1:65" s="2" customFormat="1" ht="37.9" customHeight="1">
      <c r="A160" s="35"/>
      <c r="B160" s="36"/>
      <c r="C160" s="186" t="s">
        <v>180</v>
      </c>
      <c r="D160" s="186" t="s">
        <v>150</v>
      </c>
      <c r="E160" s="187" t="s">
        <v>2205</v>
      </c>
      <c r="F160" s="188" t="s">
        <v>2206</v>
      </c>
      <c r="G160" s="189" t="s">
        <v>288</v>
      </c>
      <c r="H160" s="190">
        <v>129.30000000000001</v>
      </c>
      <c r="I160" s="191"/>
      <c r="J160" s="192">
        <f>ROUND(I160*H160,2)</f>
        <v>0</v>
      </c>
      <c r="K160" s="193"/>
      <c r="L160" s="40"/>
      <c r="M160" s="194" t="s">
        <v>1</v>
      </c>
      <c r="N160" s="195" t="s">
        <v>41</v>
      </c>
      <c r="O160" s="72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8" t="s">
        <v>83</v>
      </c>
      <c r="BK160" s="199">
        <f>ROUND(I160*H160,2)</f>
        <v>0</v>
      </c>
      <c r="BL160" s="18" t="s">
        <v>168</v>
      </c>
      <c r="BM160" s="198" t="s">
        <v>2207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275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3" customFormat="1" ht="11.25">
      <c r="B162" s="212"/>
      <c r="C162" s="213"/>
      <c r="D162" s="202" t="s">
        <v>156</v>
      </c>
      <c r="E162" s="214" t="s">
        <v>1</v>
      </c>
      <c r="F162" s="215" t="s">
        <v>276</v>
      </c>
      <c r="G162" s="213"/>
      <c r="H162" s="214" t="s">
        <v>1</v>
      </c>
      <c r="I162" s="216"/>
      <c r="J162" s="213"/>
      <c r="K162" s="213"/>
      <c r="L162" s="217"/>
      <c r="M162" s="218"/>
      <c r="N162" s="219"/>
      <c r="O162" s="219"/>
      <c r="P162" s="219"/>
      <c r="Q162" s="219"/>
      <c r="R162" s="219"/>
      <c r="S162" s="219"/>
      <c r="T162" s="220"/>
      <c r="AT162" s="221" t="s">
        <v>156</v>
      </c>
      <c r="AU162" s="221" t="s">
        <v>85</v>
      </c>
      <c r="AV162" s="13" t="s">
        <v>83</v>
      </c>
      <c r="AW162" s="13" t="s">
        <v>32</v>
      </c>
      <c r="AX162" s="13" t="s">
        <v>76</v>
      </c>
      <c r="AY162" s="221" t="s">
        <v>149</v>
      </c>
    </row>
    <row r="163" spans="1:65" s="13" customFormat="1" ht="11.25">
      <c r="B163" s="212"/>
      <c r="C163" s="213"/>
      <c r="D163" s="202" t="s">
        <v>156</v>
      </c>
      <c r="E163" s="214" t="s">
        <v>1</v>
      </c>
      <c r="F163" s="215" t="s">
        <v>277</v>
      </c>
      <c r="G163" s="213"/>
      <c r="H163" s="214" t="s">
        <v>1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156</v>
      </c>
      <c r="AU163" s="221" t="s">
        <v>85</v>
      </c>
      <c r="AV163" s="13" t="s">
        <v>83</v>
      </c>
      <c r="AW163" s="13" t="s">
        <v>32</v>
      </c>
      <c r="AX163" s="13" t="s">
        <v>76</v>
      </c>
      <c r="AY163" s="221" t="s">
        <v>149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2208</v>
      </c>
      <c r="G164" s="201"/>
      <c r="H164" s="205">
        <v>129.30000000000001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85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2" customFormat="1" ht="33" customHeight="1">
      <c r="A165" s="35"/>
      <c r="B165" s="36"/>
      <c r="C165" s="186" t="s">
        <v>186</v>
      </c>
      <c r="D165" s="186" t="s">
        <v>150</v>
      </c>
      <c r="E165" s="187" t="s">
        <v>293</v>
      </c>
      <c r="F165" s="188" t="s">
        <v>294</v>
      </c>
      <c r="G165" s="189" t="s">
        <v>288</v>
      </c>
      <c r="H165" s="190">
        <v>31.64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2209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2210</v>
      </c>
      <c r="G166" s="201"/>
      <c r="H166" s="205">
        <v>31.64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7.9" customHeight="1">
      <c r="A167" s="35"/>
      <c r="B167" s="36"/>
      <c r="C167" s="186" t="s">
        <v>192</v>
      </c>
      <c r="D167" s="186" t="s">
        <v>150</v>
      </c>
      <c r="E167" s="187" t="s">
        <v>1344</v>
      </c>
      <c r="F167" s="188" t="s">
        <v>1345</v>
      </c>
      <c r="G167" s="189" t="s">
        <v>288</v>
      </c>
      <c r="H167" s="190">
        <v>129.30000000000001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2211</v>
      </c>
    </row>
    <row r="168" spans="1:65" s="2" customFormat="1" ht="24.2" customHeight="1">
      <c r="A168" s="35"/>
      <c r="B168" s="36"/>
      <c r="C168" s="186" t="s">
        <v>202</v>
      </c>
      <c r="D168" s="186" t="s">
        <v>150</v>
      </c>
      <c r="E168" s="187" t="s">
        <v>296</v>
      </c>
      <c r="F168" s="188" t="s">
        <v>297</v>
      </c>
      <c r="G168" s="189" t="s">
        <v>298</v>
      </c>
      <c r="H168" s="190">
        <v>56.951999999999998</v>
      </c>
      <c r="I168" s="191"/>
      <c r="J168" s="192">
        <f>ROUND(I168*H168,2)</f>
        <v>0</v>
      </c>
      <c r="K168" s="193"/>
      <c r="L168" s="40"/>
      <c r="M168" s="194" t="s">
        <v>1</v>
      </c>
      <c r="N168" s="195" t="s">
        <v>41</v>
      </c>
      <c r="O168" s="72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85</v>
      </c>
      <c r="AY168" s="18" t="s">
        <v>149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8" t="s">
        <v>83</v>
      </c>
      <c r="BK168" s="199">
        <f>ROUND(I168*H168,2)</f>
        <v>0</v>
      </c>
      <c r="BL168" s="18" t="s">
        <v>168</v>
      </c>
      <c r="BM168" s="198" t="s">
        <v>2212</v>
      </c>
    </row>
    <row r="169" spans="1:65" s="12" customFormat="1" ht="11.25">
      <c r="B169" s="200"/>
      <c r="C169" s="201"/>
      <c r="D169" s="202" t="s">
        <v>156</v>
      </c>
      <c r="E169" s="203" t="s">
        <v>1</v>
      </c>
      <c r="F169" s="204" t="s">
        <v>2213</v>
      </c>
      <c r="G169" s="201"/>
      <c r="H169" s="205">
        <v>56.951999999999998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156</v>
      </c>
      <c r="AU169" s="211" t="s">
        <v>85</v>
      </c>
      <c r="AV169" s="12" t="s">
        <v>85</v>
      </c>
      <c r="AW169" s="12" t="s">
        <v>32</v>
      </c>
      <c r="AX169" s="12" t="s">
        <v>83</v>
      </c>
      <c r="AY169" s="211" t="s">
        <v>149</v>
      </c>
    </row>
    <row r="170" spans="1:65" s="2" customFormat="1" ht="33" customHeight="1">
      <c r="A170" s="35"/>
      <c r="B170" s="36"/>
      <c r="C170" s="186" t="s">
        <v>208</v>
      </c>
      <c r="D170" s="186" t="s">
        <v>150</v>
      </c>
      <c r="E170" s="187" t="s">
        <v>1349</v>
      </c>
      <c r="F170" s="188" t="s">
        <v>1350</v>
      </c>
      <c r="G170" s="189" t="s">
        <v>298</v>
      </c>
      <c r="H170" s="190">
        <v>232.74</v>
      </c>
      <c r="I170" s="191"/>
      <c r="J170" s="192">
        <f>ROUND(I170*H170,2)</f>
        <v>0</v>
      </c>
      <c r="K170" s="193"/>
      <c r="L170" s="40"/>
      <c r="M170" s="194" t="s">
        <v>1</v>
      </c>
      <c r="N170" s="195" t="s">
        <v>41</v>
      </c>
      <c r="O170" s="72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8" t="s">
        <v>83</v>
      </c>
      <c r="BK170" s="199">
        <f>ROUND(I170*H170,2)</f>
        <v>0</v>
      </c>
      <c r="BL170" s="18" t="s">
        <v>168</v>
      </c>
      <c r="BM170" s="198" t="s">
        <v>2214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2215</v>
      </c>
      <c r="G171" s="201"/>
      <c r="H171" s="205">
        <v>232.74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215</v>
      </c>
      <c r="D172" s="186" t="s">
        <v>150</v>
      </c>
      <c r="E172" s="187" t="s">
        <v>2216</v>
      </c>
      <c r="F172" s="188" t="s">
        <v>2217</v>
      </c>
      <c r="G172" s="189" t="s">
        <v>273</v>
      </c>
      <c r="H172" s="190">
        <v>431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2218</v>
      </c>
    </row>
    <row r="173" spans="1:65" s="11" customFormat="1" ht="22.9" customHeight="1">
      <c r="B173" s="172"/>
      <c r="C173" s="173"/>
      <c r="D173" s="174" t="s">
        <v>75</v>
      </c>
      <c r="E173" s="232" t="s">
        <v>85</v>
      </c>
      <c r="F173" s="232" t="s">
        <v>967</v>
      </c>
      <c r="G173" s="173"/>
      <c r="H173" s="173"/>
      <c r="I173" s="176"/>
      <c r="J173" s="233">
        <f>BK173</f>
        <v>0</v>
      </c>
      <c r="K173" s="173"/>
      <c r="L173" s="178"/>
      <c r="M173" s="179"/>
      <c r="N173" s="180"/>
      <c r="O173" s="180"/>
      <c r="P173" s="181">
        <f>SUM(P174:P189)</f>
        <v>0</v>
      </c>
      <c r="Q173" s="180"/>
      <c r="R173" s="181">
        <f>SUM(R174:R189)</f>
        <v>15.2753298</v>
      </c>
      <c r="S173" s="180"/>
      <c r="T173" s="182">
        <f>SUM(T174:T189)</f>
        <v>0</v>
      </c>
      <c r="AR173" s="183" t="s">
        <v>83</v>
      </c>
      <c r="AT173" s="184" t="s">
        <v>75</v>
      </c>
      <c r="AU173" s="184" t="s">
        <v>83</v>
      </c>
      <c r="AY173" s="183" t="s">
        <v>149</v>
      </c>
      <c r="BK173" s="185">
        <f>SUM(BK174:BK189)</f>
        <v>0</v>
      </c>
    </row>
    <row r="174" spans="1:65" s="2" customFormat="1" ht="24.2" customHeight="1">
      <c r="A174" s="35"/>
      <c r="B174" s="36"/>
      <c r="C174" s="186" t="s">
        <v>222</v>
      </c>
      <c r="D174" s="186" t="s">
        <v>150</v>
      </c>
      <c r="E174" s="187" t="s">
        <v>2219</v>
      </c>
      <c r="F174" s="188" t="s">
        <v>2220</v>
      </c>
      <c r="G174" s="189" t="s">
        <v>288</v>
      </c>
      <c r="H174" s="190">
        <v>0.91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1.98</v>
      </c>
      <c r="R174" s="196">
        <f>Q174*H174</f>
        <v>1.8018000000000001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2221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2198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11.25">
      <c r="B176" s="200"/>
      <c r="C176" s="201"/>
      <c r="D176" s="202" t="s">
        <v>156</v>
      </c>
      <c r="E176" s="203" t="s">
        <v>1</v>
      </c>
      <c r="F176" s="204" t="s">
        <v>2222</v>
      </c>
      <c r="G176" s="201"/>
      <c r="H176" s="205">
        <v>0.66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76</v>
      </c>
      <c r="AY176" s="211" t="s">
        <v>149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2223</v>
      </c>
      <c r="G177" s="201"/>
      <c r="H177" s="205">
        <v>0.25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76</v>
      </c>
      <c r="AY177" s="211" t="s">
        <v>149</v>
      </c>
    </row>
    <row r="178" spans="1:65" s="15" customFormat="1" ht="11.25">
      <c r="B178" s="234"/>
      <c r="C178" s="235"/>
      <c r="D178" s="202" t="s">
        <v>156</v>
      </c>
      <c r="E178" s="236" t="s">
        <v>1</v>
      </c>
      <c r="F178" s="237" t="s">
        <v>292</v>
      </c>
      <c r="G178" s="235"/>
      <c r="H178" s="238">
        <v>0.91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AT178" s="244" t="s">
        <v>156</v>
      </c>
      <c r="AU178" s="244" t="s">
        <v>85</v>
      </c>
      <c r="AV178" s="15" t="s">
        <v>168</v>
      </c>
      <c r="AW178" s="15" t="s">
        <v>32</v>
      </c>
      <c r="AX178" s="15" t="s">
        <v>83</v>
      </c>
      <c r="AY178" s="244" t="s">
        <v>149</v>
      </c>
    </row>
    <row r="179" spans="1:65" s="2" customFormat="1" ht="21.75" customHeight="1">
      <c r="A179" s="35"/>
      <c r="B179" s="36"/>
      <c r="C179" s="186" t="s">
        <v>228</v>
      </c>
      <c r="D179" s="186" t="s">
        <v>150</v>
      </c>
      <c r="E179" s="187" t="s">
        <v>1540</v>
      </c>
      <c r="F179" s="188" t="s">
        <v>2224</v>
      </c>
      <c r="G179" s="189" t="s">
        <v>288</v>
      </c>
      <c r="H179" s="190">
        <v>5.46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2.45329</v>
      </c>
      <c r="R179" s="196">
        <f>Q179*H179</f>
        <v>13.3949634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2225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2198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2" customFormat="1" ht="11.25">
      <c r="B181" s="200"/>
      <c r="C181" s="201"/>
      <c r="D181" s="202" t="s">
        <v>156</v>
      </c>
      <c r="E181" s="203" t="s">
        <v>1</v>
      </c>
      <c r="F181" s="204" t="s">
        <v>2226</v>
      </c>
      <c r="G181" s="201"/>
      <c r="H181" s="205">
        <v>3.96</v>
      </c>
      <c r="I181" s="206"/>
      <c r="J181" s="201"/>
      <c r="K181" s="201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156</v>
      </c>
      <c r="AU181" s="211" t="s">
        <v>85</v>
      </c>
      <c r="AV181" s="12" t="s">
        <v>85</v>
      </c>
      <c r="AW181" s="12" t="s">
        <v>32</v>
      </c>
      <c r="AX181" s="12" t="s">
        <v>76</v>
      </c>
      <c r="AY181" s="211" t="s">
        <v>149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2227</v>
      </c>
      <c r="G182" s="201"/>
      <c r="H182" s="205">
        <v>1.5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76</v>
      </c>
      <c r="AY182" s="211" t="s">
        <v>149</v>
      </c>
    </row>
    <row r="183" spans="1:65" s="15" customFormat="1" ht="11.25">
      <c r="B183" s="234"/>
      <c r="C183" s="235"/>
      <c r="D183" s="202" t="s">
        <v>156</v>
      </c>
      <c r="E183" s="236" t="s">
        <v>1</v>
      </c>
      <c r="F183" s="237" t="s">
        <v>292</v>
      </c>
      <c r="G183" s="235"/>
      <c r="H183" s="238">
        <v>5.46</v>
      </c>
      <c r="I183" s="239"/>
      <c r="J183" s="235"/>
      <c r="K183" s="235"/>
      <c r="L183" s="240"/>
      <c r="M183" s="241"/>
      <c r="N183" s="242"/>
      <c r="O183" s="242"/>
      <c r="P183" s="242"/>
      <c r="Q183" s="242"/>
      <c r="R183" s="242"/>
      <c r="S183" s="242"/>
      <c r="T183" s="243"/>
      <c r="AT183" s="244" t="s">
        <v>156</v>
      </c>
      <c r="AU183" s="244" t="s">
        <v>85</v>
      </c>
      <c r="AV183" s="15" t="s">
        <v>168</v>
      </c>
      <c r="AW183" s="15" t="s">
        <v>32</v>
      </c>
      <c r="AX183" s="15" t="s">
        <v>83</v>
      </c>
      <c r="AY183" s="244" t="s">
        <v>149</v>
      </c>
    </row>
    <row r="184" spans="1:65" s="2" customFormat="1" ht="16.5" customHeight="1">
      <c r="A184" s="35"/>
      <c r="B184" s="36"/>
      <c r="C184" s="186" t="s">
        <v>236</v>
      </c>
      <c r="D184" s="186" t="s">
        <v>150</v>
      </c>
      <c r="E184" s="187" t="s">
        <v>1548</v>
      </c>
      <c r="F184" s="188" t="s">
        <v>1549</v>
      </c>
      <c r="G184" s="189" t="s">
        <v>273</v>
      </c>
      <c r="H184" s="190">
        <v>29.76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2.64E-3</v>
      </c>
      <c r="R184" s="196">
        <f>Q184*H184</f>
        <v>7.8566400000000008E-2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2228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2198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2" customFormat="1" ht="11.25">
      <c r="B186" s="200"/>
      <c r="C186" s="201"/>
      <c r="D186" s="202" t="s">
        <v>156</v>
      </c>
      <c r="E186" s="203" t="s">
        <v>1</v>
      </c>
      <c r="F186" s="204" t="s">
        <v>2229</v>
      </c>
      <c r="G186" s="201"/>
      <c r="H186" s="205">
        <v>17.760000000000002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156</v>
      </c>
      <c r="AU186" s="211" t="s">
        <v>85</v>
      </c>
      <c r="AV186" s="12" t="s">
        <v>85</v>
      </c>
      <c r="AW186" s="12" t="s">
        <v>32</v>
      </c>
      <c r="AX186" s="12" t="s">
        <v>76</v>
      </c>
      <c r="AY186" s="211" t="s">
        <v>149</v>
      </c>
    </row>
    <row r="187" spans="1:65" s="12" customFormat="1" ht="11.25">
      <c r="B187" s="200"/>
      <c r="C187" s="201"/>
      <c r="D187" s="202" t="s">
        <v>156</v>
      </c>
      <c r="E187" s="203" t="s">
        <v>1</v>
      </c>
      <c r="F187" s="204" t="s">
        <v>2230</v>
      </c>
      <c r="G187" s="201"/>
      <c r="H187" s="205">
        <v>12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156</v>
      </c>
      <c r="AU187" s="211" t="s">
        <v>85</v>
      </c>
      <c r="AV187" s="12" t="s">
        <v>85</v>
      </c>
      <c r="AW187" s="12" t="s">
        <v>32</v>
      </c>
      <c r="AX187" s="12" t="s">
        <v>76</v>
      </c>
      <c r="AY187" s="211" t="s">
        <v>149</v>
      </c>
    </row>
    <row r="188" spans="1:65" s="15" customFormat="1" ht="11.25">
      <c r="B188" s="234"/>
      <c r="C188" s="235"/>
      <c r="D188" s="202" t="s">
        <v>156</v>
      </c>
      <c r="E188" s="236" t="s">
        <v>1</v>
      </c>
      <c r="F188" s="237" t="s">
        <v>292</v>
      </c>
      <c r="G188" s="235"/>
      <c r="H188" s="238">
        <v>29.76</v>
      </c>
      <c r="I188" s="239"/>
      <c r="J188" s="235"/>
      <c r="K188" s="235"/>
      <c r="L188" s="240"/>
      <c r="M188" s="241"/>
      <c r="N188" s="242"/>
      <c r="O188" s="242"/>
      <c r="P188" s="242"/>
      <c r="Q188" s="242"/>
      <c r="R188" s="242"/>
      <c r="S188" s="242"/>
      <c r="T188" s="243"/>
      <c r="AT188" s="244" t="s">
        <v>156</v>
      </c>
      <c r="AU188" s="244" t="s">
        <v>85</v>
      </c>
      <c r="AV188" s="15" t="s">
        <v>168</v>
      </c>
      <c r="AW188" s="15" t="s">
        <v>32</v>
      </c>
      <c r="AX188" s="15" t="s">
        <v>83</v>
      </c>
      <c r="AY188" s="244" t="s">
        <v>149</v>
      </c>
    </row>
    <row r="189" spans="1:65" s="2" customFormat="1" ht="16.5" customHeight="1">
      <c r="A189" s="35"/>
      <c r="B189" s="36"/>
      <c r="C189" s="186" t="s">
        <v>8</v>
      </c>
      <c r="D189" s="186" t="s">
        <v>150</v>
      </c>
      <c r="E189" s="187" t="s">
        <v>1552</v>
      </c>
      <c r="F189" s="188" t="s">
        <v>1553</v>
      </c>
      <c r="G189" s="189" t="s">
        <v>273</v>
      </c>
      <c r="H189" s="190">
        <v>29.76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2231</v>
      </c>
    </row>
    <row r="190" spans="1:65" s="11" customFormat="1" ht="22.9" customHeight="1">
      <c r="B190" s="172"/>
      <c r="C190" s="173"/>
      <c r="D190" s="174" t="s">
        <v>75</v>
      </c>
      <c r="E190" s="232" t="s">
        <v>148</v>
      </c>
      <c r="F190" s="232" t="s">
        <v>318</v>
      </c>
      <c r="G190" s="173"/>
      <c r="H190" s="173"/>
      <c r="I190" s="176"/>
      <c r="J190" s="233">
        <f>BK190</f>
        <v>0</v>
      </c>
      <c r="K190" s="173"/>
      <c r="L190" s="178"/>
      <c r="M190" s="179"/>
      <c r="N190" s="180"/>
      <c r="O190" s="180"/>
      <c r="P190" s="181">
        <f>SUM(P191:P212)</f>
        <v>0</v>
      </c>
      <c r="Q190" s="180"/>
      <c r="R190" s="181">
        <f>SUM(R191:R212)</f>
        <v>112.77114999999998</v>
      </c>
      <c r="S190" s="180"/>
      <c r="T190" s="182">
        <f>SUM(T191:T212)</f>
        <v>0</v>
      </c>
      <c r="AR190" s="183" t="s">
        <v>83</v>
      </c>
      <c r="AT190" s="184" t="s">
        <v>75</v>
      </c>
      <c r="AU190" s="184" t="s">
        <v>83</v>
      </c>
      <c r="AY190" s="183" t="s">
        <v>149</v>
      </c>
      <c r="BK190" s="185">
        <f>SUM(BK191:BK212)</f>
        <v>0</v>
      </c>
    </row>
    <row r="191" spans="1:65" s="2" customFormat="1" ht="16.5" customHeight="1">
      <c r="A191" s="35"/>
      <c r="B191" s="36"/>
      <c r="C191" s="186" t="s">
        <v>244</v>
      </c>
      <c r="D191" s="186" t="s">
        <v>150</v>
      </c>
      <c r="E191" s="187" t="s">
        <v>319</v>
      </c>
      <c r="F191" s="188" t="s">
        <v>2232</v>
      </c>
      <c r="G191" s="189" t="s">
        <v>273</v>
      </c>
      <c r="H191" s="190">
        <v>431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2233</v>
      </c>
    </row>
    <row r="192" spans="1:65" s="2" customFormat="1" ht="21.75" customHeight="1">
      <c r="A192" s="35"/>
      <c r="B192" s="36"/>
      <c r="C192" s="186" t="s">
        <v>250</v>
      </c>
      <c r="D192" s="186" t="s">
        <v>150</v>
      </c>
      <c r="E192" s="187" t="s">
        <v>2234</v>
      </c>
      <c r="F192" s="188" t="s">
        <v>2235</v>
      </c>
      <c r="G192" s="189" t="s">
        <v>273</v>
      </c>
      <c r="H192" s="190">
        <v>431</v>
      </c>
      <c r="I192" s="191"/>
      <c r="J192" s="192">
        <f>ROUND(I192*H192,2)</f>
        <v>0</v>
      </c>
      <c r="K192" s="193"/>
      <c r="L192" s="40"/>
      <c r="M192" s="194" t="s">
        <v>1</v>
      </c>
      <c r="N192" s="195" t="s">
        <v>41</v>
      </c>
      <c r="O192" s="72"/>
      <c r="P192" s="196">
        <f>O192*H192</f>
        <v>0</v>
      </c>
      <c r="Q192" s="196">
        <v>0</v>
      </c>
      <c r="R192" s="196">
        <f>Q192*H192</f>
        <v>0</v>
      </c>
      <c r="S192" s="196">
        <v>0</v>
      </c>
      <c r="T192" s="19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>IF(N192="základní",J192,0)</f>
        <v>0</v>
      </c>
      <c r="BF192" s="199">
        <f>IF(N192="snížená",J192,0)</f>
        <v>0</v>
      </c>
      <c r="BG192" s="199">
        <f>IF(N192="zákl. přenesená",J192,0)</f>
        <v>0</v>
      </c>
      <c r="BH192" s="199">
        <f>IF(N192="sníž. přenesená",J192,0)</f>
        <v>0</v>
      </c>
      <c r="BI192" s="199">
        <f>IF(N192="nulová",J192,0)</f>
        <v>0</v>
      </c>
      <c r="BJ192" s="18" t="s">
        <v>83</v>
      </c>
      <c r="BK192" s="199">
        <f>ROUND(I192*H192,2)</f>
        <v>0</v>
      </c>
      <c r="BL192" s="18" t="s">
        <v>168</v>
      </c>
      <c r="BM192" s="198" t="s">
        <v>2236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275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276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277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2237</v>
      </c>
      <c r="G196" s="201"/>
      <c r="H196" s="205">
        <v>431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83</v>
      </c>
      <c r="AY196" s="211" t="s">
        <v>149</v>
      </c>
    </row>
    <row r="197" spans="1:65" s="2" customFormat="1" ht="24.2" customHeight="1">
      <c r="A197" s="35"/>
      <c r="B197" s="36"/>
      <c r="C197" s="186" t="s">
        <v>257</v>
      </c>
      <c r="D197" s="186" t="s">
        <v>150</v>
      </c>
      <c r="E197" s="187" t="s">
        <v>342</v>
      </c>
      <c r="F197" s="188" t="s">
        <v>343</v>
      </c>
      <c r="G197" s="189" t="s">
        <v>273</v>
      </c>
      <c r="H197" s="190">
        <v>431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8.5650000000000004E-2</v>
      </c>
      <c r="R197" s="196">
        <f>Q197*H197</f>
        <v>36.915150000000004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2238</v>
      </c>
    </row>
    <row r="198" spans="1:65" s="2" customFormat="1" ht="16.5" customHeight="1">
      <c r="A198" s="35"/>
      <c r="B198" s="36"/>
      <c r="C198" s="245" t="s">
        <v>345</v>
      </c>
      <c r="D198" s="245" t="s">
        <v>305</v>
      </c>
      <c r="E198" s="246" t="s">
        <v>346</v>
      </c>
      <c r="F198" s="247" t="s">
        <v>347</v>
      </c>
      <c r="G198" s="248" t="s">
        <v>273</v>
      </c>
      <c r="H198" s="249">
        <v>377.2</v>
      </c>
      <c r="I198" s="250"/>
      <c r="J198" s="251">
        <f>ROUND(I198*H198,2)</f>
        <v>0</v>
      </c>
      <c r="K198" s="252"/>
      <c r="L198" s="253"/>
      <c r="M198" s="254" t="s">
        <v>1</v>
      </c>
      <c r="N198" s="255" t="s">
        <v>41</v>
      </c>
      <c r="O198" s="72"/>
      <c r="P198" s="196">
        <f>O198*H198</f>
        <v>0</v>
      </c>
      <c r="Q198" s="196">
        <v>0.17599999999999999</v>
      </c>
      <c r="R198" s="196">
        <f>Q198*H198</f>
        <v>66.387199999999993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192</v>
      </c>
      <c r="AT198" s="198" t="s">
        <v>305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2239</v>
      </c>
    </row>
    <row r="199" spans="1:65" s="13" customFormat="1" ht="11.25">
      <c r="B199" s="212"/>
      <c r="C199" s="213"/>
      <c r="D199" s="202" t="s">
        <v>156</v>
      </c>
      <c r="E199" s="214" t="s">
        <v>1</v>
      </c>
      <c r="F199" s="215" t="s">
        <v>275</v>
      </c>
      <c r="G199" s="213"/>
      <c r="H199" s="214" t="s">
        <v>1</v>
      </c>
      <c r="I199" s="216"/>
      <c r="J199" s="213"/>
      <c r="K199" s="213"/>
      <c r="L199" s="217"/>
      <c r="M199" s="218"/>
      <c r="N199" s="219"/>
      <c r="O199" s="219"/>
      <c r="P199" s="219"/>
      <c r="Q199" s="219"/>
      <c r="R199" s="219"/>
      <c r="S199" s="219"/>
      <c r="T199" s="220"/>
      <c r="AT199" s="221" t="s">
        <v>156</v>
      </c>
      <c r="AU199" s="221" t="s">
        <v>85</v>
      </c>
      <c r="AV199" s="13" t="s">
        <v>83</v>
      </c>
      <c r="AW199" s="13" t="s">
        <v>32</v>
      </c>
      <c r="AX199" s="13" t="s">
        <v>76</v>
      </c>
      <c r="AY199" s="22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276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85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11.25">
      <c r="B201" s="212"/>
      <c r="C201" s="213"/>
      <c r="D201" s="202" t="s">
        <v>156</v>
      </c>
      <c r="E201" s="214" t="s">
        <v>1</v>
      </c>
      <c r="F201" s="215" t="s">
        <v>277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85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2" customFormat="1" ht="11.25">
      <c r="B202" s="200"/>
      <c r="C202" s="201"/>
      <c r="D202" s="202" t="s">
        <v>156</v>
      </c>
      <c r="E202" s="203" t="s">
        <v>1</v>
      </c>
      <c r="F202" s="204" t="s">
        <v>2240</v>
      </c>
      <c r="G202" s="201"/>
      <c r="H202" s="205">
        <v>377.2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32</v>
      </c>
      <c r="AX202" s="12" t="s">
        <v>83</v>
      </c>
      <c r="AY202" s="211" t="s">
        <v>149</v>
      </c>
    </row>
    <row r="203" spans="1:65" s="2" customFormat="1" ht="16.5" customHeight="1">
      <c r="A203" s="35"/>
      <c r="B203" s="36"/>
      <c r="C203" s="245" t="s">
        <v>350</v>
      </c>
      <c r="D203" s="245" t="s">
        <v>305</v>
      </c>
      <c r="E203" s="246" t="s">
        <v>2241</v>
      </c>
      <c r="F203" s="247" t="s">
        <v>2242</v>
      </c>
      <c r="G203" s="248" t="s">
        <v>273</v>
      </c>
      <c r="H203" s="249">
        <v>40</v>
      </c>
      <c r="I203" s="250"/>
      <c r="J203" s="251">
        <f>ROUND(I203*H203,2)</f>
        <v>0</v>
      </c>
      <c r="K203" s="252"/>
      <c r="L203" s="253"/>
      <c r="M203" s="254" t="s">
        <v>1</v>
      </c>
      <c r="N203" s="255" t="s">
        <v>41</v>
      </c>
      <c r="O203" s="72"/>
      <c r="P203" s="196">
        <f>O203*H203</f>
        <v>0</v>
      </c>
      <c r="Q203" s="196">
        <v>0.17599999999999999</v>
      </c>
      <c r="R203" s="196">
        <f>Q203*H203</f>
        <v>7.0399999999999991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192</v>
      </c>
      <c r="AT203" s="198" t="s">
        <v>305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2243</v>
      </c>
    </row>
    <row r="204" spans="1:65" s="13" customFormat="1" ht="11.25">
      <c r="B204" s="212"/>
      <c r="C204" s="213"/>
      <c r="D204" s="202" t="s">
        <v>156</v>
      </c>
      <c r="E204" s="214" t="s">
        <v>1</v>
      </c>
      <c r="F204" s="215" t="s">
        <v>275</v>
      </c>
      <c r="G204" s="213"/>
      <c r="H204" s="214" t="s">
        <v>1</v>
      </c>
      <c r="I204" s="216"/>
      <c r="J204" s="213"/>
      <c r="K204" s="213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156</v>
      </c>
      <c r="AU204" s="221" t="s">
        <v>85</v>
      </c>
      <c r="AV204" s="13" t="s">
        <v>83</v>
      </c>
      <c r="AW204" s="13" t="s">
        <v>32</v>
      </c>
      <c r="AX204" s="13" t="s">
        <v>76</v>
      </c>
      <c r="AY204" s="221" t="s">
        <v>149</v>
      </c>
    </row>
    <row r="205" spans="1:65" s="13" customFormat="1" ht="11.25">
      <c r="B205" s="212"/>
      <c r="C205" s="213"/>
      <c r="D205" s="202" t="s">
        <v>156</v>
      </c>
      <c r="E205" s="214" t="s">
        <v>1</v>
      </c>
      <c r="F205" s="215" t="s">
        <v>276</v>
      </c>
      <c r="G205" s="213"/>
      <c r="H205" s="214" t="s">
        <v>1</v>
      </c>
      <c r="I205" s="216"/>
      <c r="J205" s="213"/>
      <c r="K205" s="213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156</v>
      </c>
      <c r="AU205" s="221" t="s">
        <v>85</v>
      </c>
      <c r="AV205" s="13" t="s">
        <v>83</v>
      </c>
      <c r="AW205" s="13" t="s">
        <v>32</v>
      </c>
      <c r="AX205" s="13" t="s">
        <v>76</v>
      </c>
      <c r="AY205" s="221" t="s">
        <v>149</v>
      </c>
    </row>
    <row r="206" spans="1:65" s="13" customFormat="1" ht="11.25">
      <c r="B206" s="212"/>
      <c r="C206" s="213"/>
      <c r="D206" s="202" t="s">
        <v>156</v>
      </c>
      <c r="E206" s="214" t="s">
        <v>1</v>
      </c>
      <c r="F206" s="215" t="s">
        <v>277</v>
      </c>
      <c r="G206" s="213"/>
      <c r="H206" s="214" t="s">
        <v>1</v>
      </c>
      <c r="I206" s="216"/>
      <c r="J206" s="213"/>
      <c r="K206" s="213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156</v>
      </c>
      <c r="AU206" s="221" t="s">
        <v>85</v>
      </c>
      <c r="AV206" s="13" t="s">
        <v>83</v>
      </c>
      <c r="AW206" s="13" t="s">
        <v>32</v>
      </c>
      <c r="AX206" s="13" t="s">
        <v>76</v>
      </c>
      <c r="AY206" s="221" t="s">
        <v>149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2244</v>
      </c>
      <c r="G207" s="201"/>
      <c r="H207" s="205">
        <v>40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21.75" customHeight="1">
      <c r="A208" s="35"/>
      <c r="B208" s="36"/>
      <c r="C208" s="245" t="s">
        <v>7</v>
      </c>
      <c r="D208" s="245" t="s">
        <v>305</v>
      </c>
      <c r="E208" s="246" t="s">
        <v>351</v>
      </c>
      <c r="F208" s="247" t="s">
        <v>352</v>
      </c>
      <c r="G208" s="248" t="s">
        <v>273</v>
      </c>
      <c r="H208" s="249">
        <v>13.8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0.17599999999999999</v>
      </c>
      <c r="R208" s="196">
        <f>Q208*H208</f>
        <v>2.4287999999999998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2245</v>
      </c>
    </row>
    <row r="209" spans="1:65" s="13" customFormat="1" ht="11.25">
      <c r="B209" s="212"/>
      <c r="C209" s="213"/>
      <c r="D209" s="202" t="s">
        <v>156</v>
      </c>
      <c r="E209" s="214" t="s">
        <v>1</v>
      </c>
      <c r="F209" s="215" t="s">
        <v>275</v>
      </c>
      <c r="G209" s="213"/>
      <c r="H209" s="214" t="s">
        <v>1</v>
      </c>
      <c r="I209" s="216"/>
      <c r="J209" s="213"/>
      <c r="K209" s="213"/>
      <c r="L209" s="217"/>
      <c r="M209" s="218"/>
      <c r="N209" s="219"/>
      <c r="O209" s="219"/>
      <c r="P209" s="219"/>
      <c r="Q209" s="219"/>
      <c r="R209" s="219"/>
      <c r="S209" s="219"/>
      <c r="T209" s="220"/>
      <c r="AT209" s="221" t="s">
        <v>156</v>
      </c>
      <c r="AU209" s="221" t="s">
        <v>85</v>
      </c>
      <c r="AV209" s="13" t="s">
        <v>83</v>
      </c>
      <c r="AW209" s="13" t="s">
        <v>32</v>
      </c>
      <c r="AX209" s="13" t="s">
        <v>76</v>
      </c>
      <c r="AY209" s="221" t="s">
        <v>149</v>
      </c>
    </row>
    <row r="210" spans="1:65" s="13" customFormat="1" ht="11.25">
      <c r="B210" s="212"/>
      <c r="C210" s="213"/>
      <c r="D210" s="202" t="s">
        <v>156</v>
      </c>
      <c r="E210" s="214" t="s">
        <v>1</v>
      </c>
      <c r="F210" s="215" t="s">
        <v>276</v>
      </c>
      <c r="G210" s="213"/>
      <c r="H210" s="214" t="s">
        <v>1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156</v>
      </c>
      <c r="AU210" s="221" t="s">
        <v>85</v>
      </c>
      <c r="AV210" s="13" t="s">
        <v>83</v>
      </c>
      <c r="AW210" s="13" t="s">
        <v>32</v>
      </c>
      <c r="AX210" s="13" t="s">
        <v>76</v>
      </c>
      <c r="AY210" s="221" t="s">
        <v>149</v>
      </c>
    </row>
    <row r="211" spans="1:65" s="13" customFormat="1" ht="11.25">
      <c r="B211" s="212"/>
      <c r="C211" s="213"/>
      <c r="D211" s="202" t="s">
        <v>156</v>
      </c>
      <c r="E211" s="214" t="s">
        <v>1</v>
      </c>
      <c r="F211" s="215" t="s">
        <v>277</v>
      </c>
      <c r="G211" s="213"/>
      <c r="H211" s="214" t="s">
        <v>1</v>
      </c>
      <c r="I211" s="216"/>
      <c r="J211" s="213"/>
      <c r="K211" s="213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156</v>
      </c>
      <c r="AU211" s="221" t="s">
        <v>85</v>
      </c>
      <c r="AV211" s="13" t="s">
        <v>83</v>
      </c>
      <c r="AW211" s="13" t="s">
        <v>32</v>
      </c>
      <c r="AX211" s="13" t="s">
        <v>76</v>
      </c>
      <c r="AY211" s="221" t="s">
        <v>149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2246</v>
      </c>
      <c r="G212" s="201"/>
      <c r="H212" s="205">
        <v>13.8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11" customFormat="1" ht="22.9" customHeight="1">
      <c r="B213" s="172"/>
      <c r="C213" s="173"/>
      <c r="D213" s="174" t="s">
        <v>75</v>
      </c>
      <c r="E213" s="232" t="s">
        <v>202</v>
      </c>
      <c r="F213" s="232" t="s">
        <v>360</v>
      </c>
      <c r="G213" s="173"/>
      <c r="H213" s="173"/>
      <c r="I213" s="176"/>
      <c r="J213" s="233">
        <f>BK213</f>
        <v>0</v>
      </c>
      <c r="K213" s="173"/>
      <c r="L213" s="178"/>
      <c r="M213" s="179"/>
      <c r="N213" s="180"/>
      <c r="O213" s="180"/>
      <c r="P213" s="181">
        <f>SUM(P214:P254)</f>
        <v>0</v>
      </c>
      <c r="Q213" s="180"/>
      <c r="R213" s="181">
        <f>SUM(R214:R254)</f>
        <v>86.070230000000009</v>
      </c>
      <c r="S213" s="180"/>
      <c r="T213" s="182">
        <f>SUM(T214:T254)</f>
        <v>4.7600000000000007</v>
      </c>
      <c r="AR213" s="183" t="s">
        <v>83</v>
      </c>
      <c r="AT213" s="184" t="s">
        <v>75</v>
      </c>
      <c r="AU213" s="184" t="s">
        <v>83</v>
      </c>
      <c r="AY213" s="183" t="s">
        <v>149</v>
      </c>
      <c r="BK213" s="185">
        <f>SUM(BK214:BK254)</f>
        <v>0</v>
      </c>
    </row>
    <row r="214" spans="1:65" s="2" customFormat="1" ht="24.2" customHeight="1">
      <c r="A214" s="35"/>
      <c r="B214" s="36"/>
      <c r="C214" s="186" t="s">
        <v>361</v>
      </c>
      <c r="D214" s="186" t="s">
        <v>150</v>
      </c>
      <c r="E214" s="187" t="s">
        <v>1478</v>
      </c>
      <c r="F214" s="188" t="s">
        <v>1479</v>
      </c>
      <c r="G214" s="189" t="s">
        <v>357</v>
      </c>
      <c r="H214" s="190">
        <v>138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7.3999999999999999E-4</v>
      </c>
      <c r="R214" s="196">
        <f>Q214*H214</f>
        <v>0.10212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85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2247</v>
      </c>
    </row>
    <row r="215" spans="1:65" s="2" customFormat="1" ht="16.5" customHeight="1">
      <c r="A215" s="35"/>
      <c r="B215" s="36"/>
      <c r="C215" s="245" t="s">
        <v>367</v>
      </c>
      <c r="D215" s="245" t="s">
        <v>305</v>
      </c>
      <c r="E215" s="246" t="s">
        <v>1482</v>
      </c>
      <c r="F215" s="247" t="s">
        <v>2248</v>
      </c>
      <c r="G215" s="248" t="s">
        <v>1484</v>
      </c>
      <c r="H215" s="249">
        <v>68</v>
      </c>
      <c r="I215" s="250"/>
      <c r="J215" s="251">
        <f>ROUND(I215*H215,2)</f>
        <v>0</v>
      </c>
      <c r="K215" s="252"/>
      <c r="L215" s="253"/>
      <c r="M215" s="254" t="s">
        <v>1</v>
      </c>
      <c r="N215" s="25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192</v>
      </c>
      <c r="AT215" s="198" t="s">
        <v>305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2249</v>
      </c>
    </row>
    <row r="216" spans="1:65" s="13" customFormat="1" ht="11.25">
      <c r="B216" s="212"/>
      <c r="C216" s="213"/>
      <c r="D216" s="202" t="s">
        <v>156</v>
      </c>
      <c r="E216" s="214" t="s">
        <v>1</v>
      </c>
      <c r="F216" s="215" t="s">
        <v>275</v>
      </c>
      <c r="G216" s="213"/>
      <c r="H216" s="214" t="s">
        <v>1</v>
      </c>
      <c r="I216" s="216"/>
      <c r="J216" s="213"/>
      <c r="K216" s="213"/>
      <c r="L216" s="217"/>
      <c r="M216" s="218"/>
      <c r="N216" s="219"/>
      <c r="O216" s="219"/>
      <c r="P216" s="219"/>
      <c r="Q216" s="219"/>
      <c r="R216" s="219"/>
      <c r="S216" s="219"/>
      <c r="T216" s="220"/>
      <c r="AT216" s="221" t="s">
        <v>156</v>
      </c>
      <c r="AU216" s="221" t="s">
        <v>85</v>
      </c>
      <c r="AV216" s="13" t="s">
        <v>83</v>
      </c>
      <c r="AW216" s="13" t="s">
        <v>32</v>
      </c>
      <c r="AX216" s="13" t="s">
        <v>76</v>
      </c>
      <c r="AY216" s="221" t="s">
        <v>149</v>
      </c>
    </row>
    <row r="217" spans="1:65" s="13" customFormat="1" ht="11.25">
      <c r="B217" s="212"/>
      <c r="C217" s="213"/>
      <c r="D217" s="202" t="s">
        <v>156</v>
      </c>
      <c r="E217" s="214" t="s">
        <v>1</v>
      </c>
      <c r="F217" s="215" t="s">
        <v>276</v>
      </c>
      <c r="G217" s="213"/>
      <c r="H217" s="214" t="s">
        <v>1</v>
      </c>
      <c r="I217" s="216"/>
      <c r="J217" s="213"/>
      <c r="K217" s="213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156</v>
      </c>
      <c r="AU217" s="221" t="s">
        <v>85</v>
      </c>
      <c r="AV217" s="13" t="s">
        <v>83</v>
      </c>
      <c r="AW217" s="13" t="s">
        <v>32</v>
      </c>
      <c r="AX217" s="13" t="s">
        <v>76</v>
      </c>
      <c r="AY217" s="221" t="s">
        <v>149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277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2" customFormat="1" ht="11.25">
      <c r="B219" s="200"/>
      <c r="C219" s="201"/>
      <c r="D219" s="202" t="s">
        <v>156</v>
      </c>
      <c r="E219" s="203" t="s">
        <v>1</v>
      </c>
      <c r="F219" s="204" t="s">
        <v>2250</v>
      </c>
      <c r="G219" s="201"/>
      <c r="H219" s="205">
        <v>68</v>
      </c>
      <c r="I219" s="206"/>
      <c r="J219" s="201"/>
      <c r="K219" s="201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156</v>
      </c>
      <c r="AU219" s="211" t="s">
        <v>85</v>
      </c>
      <c r="AV219" s="12" t="s">
        <v>85</v>
      </c>
      <c r="AW219" s="12" t="s">
        <v>32</v>
      </c>
      <c r="AX219" s="12" t="s">
        <v>83</v>
      </c>
      <c r="AY219" s="211" t="s">
        <v>149</v>
      </c>
    </row>
    <row r="220" spans="1:65" s="2" customFormat="1" ht="16.5" customHeight="1">
      <c r="A220" s="35"/>
      <c r="B220" s="36"/>
      <c r="C220" s="245" t="s">
        <v>372</v>
      </c>
      <c r="D220" s="245" t="s">
        <v>305</v>
      </c>
      <c r="E220" s="246" t="s">
        <v>2251</v>
      </c>
      <c r="F220" s="247" t="s">
        <v>2252</v>
      </c>
      <c r="G220" s="248" t="s">
        <v>1484</v>
      </c>
      <c r="H220" s="249">
        <v>70</v>
      </c>
      <c r="I220" s="250"/>
      <c r="J220" s="251">
        <f>ROUND(I220*H220,2)</f>
        <v>0</v>
      </c>
      <c r="K220" s="252"/>
      <c r="L220" s="253"/>
      <c r="M220" s="254" t="s">
        <v>1</v>
      </c>
      <c r="N220" s="255" t="s">
        <v>41</v>
      </c>
      <c r="O220" s="72"/>
      <c r="P220" s="196">
        <f>O220*H220</f>
        <v>0</v>
      </c>
      <c r="Q220" s="196">
        <v>0</v>
      </c>
      <c r="R220" s="196">
        <f>Q220*H220</f>
        <v>0</v>
      </c>
      <c r="S220" s="196">
        <v>0</v>
      </c>
      <c r="T220" s="19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8" t="s">
        <v>192</v>
      </c>
      <c r="AT220" s="198" t="s">
        <v>305</v>
      </c>
      <c r="AU220" s="198" t="s">
        <v>85</v>
      </c>
      <c r="AY220" s="18" t="s">
        <v>149</v>
      </c>
      <c r="BE220" s="199">
        <f>IF(N220="základní",J220,0)</f>
        <v>0</v>
      </c>
      <c r="BF220" s="199">
        <f>IF(N220="snížená",J220,0)</f>
        <v>0</v>
      </c>
      <c r="BG220" s="199">
        <f>IF(N220="zákl. přenesená",J220,0)</f>
        <v>0</v>
      </c>
      <c r="BH220" s="199">
        <f>IF(N220="sníž. přenesená",J220,0)</f>
        <v>0</v>
      </c>
      <c r="BI220" s="199">
        <f>IF(N220="nulová",J220,0)</f>
        <v>0</v>
      </c>
      <c r="BJ220" s="18" t="s">
        <v>83</v>
      </c>
      <c r="BK220" s="199">
        <f>ROUND(I220*H220,2)</f>
        <v>0</v>
      </c>
      <c r="BL220" s="18" t="s">
        <v>168</v>
      </c>
      <c r="BM220" s="198" t="s">
        <v>2253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275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276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3" customFormat="1" ht="11.25">
      <c r="B223" s="212"/>
      <c r="C223" s="213"/>
      <c r="D223" s="202" t="s">
        <v>156</v>
      </c>
      <c r="E223" s="214" t="s">
        <v>1</v>
      </c>
      <c r="F223" s="215" t="s">
        <v>277</v>
      </c>
      <c r="G223" s="213"/>
      <c r="H223" s="214" t="s">
        <v>1</v>
      </c>
      <c r="I223" s="216"/>
      <c r="J223" s="213"/>
      <c r="K223" s="213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156</v>
      </c>
      <c r="AU223" s="221" t="s">
        <v>85</v>
      </c>
      <c r="AV223" s="13" t="s">
        <v>83</v>
      </c>
      <c r="AW223" s="13" t="s">
        <v>32</v>
      </c>
      <c r="AX223" s="13" t="s">
        <v>76</v>
      </c>
      <c r="AY223" s="221" t="s">
        <v>149</v>
      </c>
    </row>
    <row r="224" spans="1:65" s="12" customFormat="1" ht="11.25">
      <c r="B224" s="200"/>
      <c r="C224" s="201"/>
      <c r="D224" s="202" t="s">
        <v>156</v>
      </c>
      <c r="E224" s="203" t="s">
        <v>1</v>
      </c>
      <c r="F224" s="204" t="s">
        <v>2254</v>
      </c>
      <c r="G224" s="201"/>
      <c r="H224" s="205">
        <v>70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32</v>
      </c>
      <c r="AX224" s="12" t="s">
        <v>83</v>
      </c>
      <c r="AY224" s="211" t="s">
        <v>149</v>
      </c>
    </row>
    <row r="225" spans="1:65" s="2" customFormat="1" ht="24.2" customHeight="1">
      <c r="A225" s="35"/>
      <c r="B225" s="36"/>
      <c r="C225" s="186" t="s">
        <v>377</v>
      </c>
      <c r="D225" s="186" t="s">
        <v>150</v>
      </c>
      <c r="E225" s="187" t="s">
        <v>2255</v>
      </c>
      <c r="F225" s="188" t="s">
        <v>2256</v>
      </c>
      <c r="G225" s="189" t="s">
        <v>183</v>
      </c>
      <c r="H225" s="190">
        <v>2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0.11241</v>
      </c>
      <c r="R225" s="196">
        <f>Q225*H225</f>
        <v>0.22481999999999999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2257</v>
      </c>
    </row>
    <row r="226" spans="1:65" s="2" customFormat="1" ht="16.5" customHeight="1">
      <c r="A226" s="35"/>
      <c r="B226" s="36"/>
      <c r="C226" s="245" t="s">
        <v>383</v>
      </c>
      <c r="D226" s="245" t="s">
        <v>305</v>
      </c>
      <c r="E226" s="246" t="s">
        <v>2258</v>
      </c>
      <c r="F226" s="247" t="s">
        <v>2259</v>
      </c>
      <c r="G226" s="248" t="s">
        <v>183</v>
      </c>
      <c r="H226" s="249">
        <v>2</v>
      </c>
      <c r="I226" s="250"/>
      <c r="J226" s="251">
        <f>ROUND(I226*H226,2)</f>
        <v>0</v>
      </c>
      <c r="K226" s="252"/>
      <c r="L226" s="253"/>
      <c r="M226" s="254" t="s">
        <v>1</v>
      </c>
      <c r="N226" s="255" t="s">
        <v>41</v>
      </c>
      <c r="O226" s="72"/>
      <c r="P226" s="196">
        <f>O226*H226</f>
        <v>0</v>
      </c>
      <c r="Q226" s="196">
        <v>0</v>
      </c>
      <c r="R226" s="196">
        <f>Q226*H226</f>
        <v>0</v>
      </c>
      <c r="S226" s="196">
        <v>0</v>
      </c>
      <c r="T226" s="197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8" t="s">
        <v>192</v>
      </c>
      <c r="AT226" s="198" t="s">
        <v>305</v>
      </c>
      <c r="AU226" s="198" t="s">
        <v>85</v>
      </c>
      <c r="AY226" s="18" t="s">
        <v>149</v>
      </c>
      <c r="BE226" s="199">
        <f>IF(N226="základní",J226,0)</f>
        <v>0</v>
      </c>
      <c r="BF226" s="199">
        <f>IF(N226="snížená",J226,0)</f>
        <v>0</v>
      </c>
      <c r="BG226" s="199">
        <f>IF(N226="zákl. přenesená",J226,0)</f>
        <v>0</v>
      </c>
      <c r="BH226" s="199">
        <f>IF(N226="sníž. přenesená",J226,0)</f>
        <v>0</v>
      </c>
      <c r="BI226" s="199">
        <f>IF(N226="nulová",J226,0)</f>
        <v>0</v>
      </c>
      <c r="BJ226" s="18" t="s">
        <v>83</v>
      </c>
      <c r="BK226" s="199">
        <f>ROUND(I226*H226,2)</f>
        <v>0</v>
      </c>
      <c r="BL226" s="18" t="s">
        <v>168</v>
      </c>
      <c r="BM226" s="198" t="s">
        <v>2260</v>
      </c>
    </row>
    <row r="227" spans="1:65" s="2" customFormat="1" ht="33" customHeight="1">
      <c r="A227" s="35"/>
      <c r="B227" s="36"/>
      <c r="C227" s="186" t="s">
        <v>387</v>
      </c>
      <c r="D227" s="186" t="s">
        <v>150</v>
      </c>
      <c r="E227" s="187" t="s">
        <v>1486</v>
      </c>
      <c r="F227" s="188" t="s">
        <v>1487</v>
      </c>
      <c r="G227" s="189" t="s">
        <v>357</v>
      </c>
      <c r="H227" s="190">
        <v>23</v>
      </c>
      <c r="I227" s="191"/>
      <c r="J227" s="192">
        <f>ROUND(I227*H227,2)</f>
        <v>0</v>
      </c>
      <c r="K227" s="193"/>
      <c r="L227" s="40"/>
      <c r="M227" s="194" t="s">
        <v>1</v>
      </c>
      <c r="N227" s="195" t="s">
        <v>41</v>
      </c>
      <c r="O227" s="72"/>
      <c r="P227" s="196">
        <f>O227*H227</f>
        <v>0</v>
      </c>
      <c r="Q227" s="196">
        <v>0.15540000000000001</v>
      </c>
      <c r="R227" s="196">
        <f>Q227*H227</f>
        <v>3.5742000000000003</v>
      </c>
      <c r="S227" s="196">
        <v>0</v>
      </c>
      <c r="T227" s="19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8" t="s">
        <v>168</v>
      </c>
      <c r="AT227" s="198" t="s">
        <v>150</v>
      </c>
      <c r="AU227" s="198" t="s">
        <v>85</v>
      </c>
      <c r="AY227" s="18" t="s">
        <v>149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8" t="s">
        <v>83</v>
      </c>
      <c r="BK227" s="199">
        <f>ROUND(I227*H227,2)</f>
        <v>0</v>
      </c>
      <c r="BL227" s="18" t="s">
        <v>168</v>
      </c>
      <c r="BM227" s="198" t="s">
        <v>2261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275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276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277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2262</v>
      </c>
      <c r="G231" s="201"/>
      <c r="H231" s="205">
        <v>23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83</v>
      </c>
      <c r="AY231" s="211" t="s">
        <v>149</v>
      </c>
    </row>
    <row r="232" spans="1:65" s="2" customFormat="1" ht="16.5" customHeight="1">
      <c r="A232" s="35"/>
      <c r="B232" s="36"/>
      <c r="C232" s="245" t="s">
        <v>392</v>
      </c>
      <c r="D232" s="245" t="s">
        <v>305</v>
      </c>
      <c r="E232" s="246" t="s">
        <v>2263</v>
      </c>
      <c r="F232" s="247" t="s">
        <v>2264</v>
      </c>
      <c r="G232" s="248" t="s">
        <v>357</v>
      </c>
      <c r="H232" s="249">
        <v>23</v>
      </c>
      <c r="I232" s="250"/>
      <c r="J232" s="251">
        <f>ROUND(I232*H232,2)</f>
        <v>0</v>
      </c>
      <c r="K232" s="252"/>
      <c r="L232" s="253"/>
      <c r="M232" s="254" t="s">
        <v>1</v>
      </c>
      <c r="N232" s="255" t="s">
        <v>41</v>
      </c>
      <c r="O232" s="72"/>
      <c r="P232" s="196">
        <f>O232*H232</f>
        <v>0</v>
      </c>
      <c r="Q232" s="196">
        <v>0.08</v>
      </c>
      <c r="R232" s="196">
        <f>Q232*H232</f>
        <v>1.84</v>
      </c>
      <c r="S232" s="196">
        <v>0</v>
      </c>
      <c r="T232" s="197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8" t="s">
        <v>192</v>
      </c>
      <c r="AT232" s="198" t="s">
        <v>305</v>
      </c>
      <c r="AU232" s="198" t="s">
        <v>85</v>
      </c>
      <c r="AY232" s="18" t="s">
        <v>149</v>
      </c>
      <c r="BE232" s="199">
        <f>IF(N232="základní",J232,0)</f>
        <v>0</v>
      </c>
      <c r="BF232" s="199">
        <f>IF(N232="snížená",J232,0)</f>
        <v>0</v>
      </c>
      <c r="BG232" s="199">
        <f>IF(N232="zákl. přenesená",J232,0)</f>
        <v>0</v>
      </c>
      <c r="BH232" s="199">
        <f>IF(N232="sníž. přenesená",J232,0)</f>
        <v>0</v>
      </c>
      <c r="BI232" s="199">
        <f>IF(N232="nulová",J232,0)</f>
        <v>0</v>
      </c>
      <c r="BJ232" s="18" t="s">
        <v>83</v>
      </c>
      <c r="BK232" s="199">
        <f>ROUND(I232*H232,2)</f>
        <v>0</v>
      </c>
      <c r="BL232" s="18" t="s">
        <v>168</v>
      </c>
      <c r="BM232" s="198" t="s">
        <v>2265</v>
      </c>
    </row>
    <row r="233" spans="1:65" s="2" customFormat="1" ht="33" customHeight="1">
      <c r="A233" s="35"/>
      <c r="B233" s="36"/>
      <c r="C233" s="186" t="s">
        <v>396</v>
      </c>
      <c r="D233" s="186" t="s">
        <v>150</v>
      </c>
      <c r="E233" s="187" t="s">
        <v>1493</v>
      </c>
      <c r="F233" s="188" t="s">
        <v>1494</v>
      </c>
      <c r="G233" s="189" t="s">
        <v>357</v>
      </c>
      <c r="H233" s="190">
        <v>146</v>
      </c>
      <c r="I233" s="191"/>
      <c r="J233" s="192">
        <f>ROUND(I233*H233,2)</f>
        <v>0</v>
      </c>
      <c r="K233" s="193"/>
      <c r="L233" s="40"/>
      <c r="M233" s="194" t="s">
        <v>1</v>
      </c>
      <c r="N233" s="195" t="s">
        <v>41</v>
      </c>
      <c r="O233" s="72"/>
      <c r="P233" s="196">
        <f>O233*H233</f>
        <v>0</v>
      </c>
      <c r="Q233" s="196">
        <v>0.1295</v>
      </c>
      <c r="R233" s="196">
        <f>Q233*H233</f>
        <v>18.907</v>
      </c>
      <c r="S233" s="196">
        <v>0</v>
      </c>
      <c r="T233" s="19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8" t="s">
        <v>168</v>
      </c>
      <c r="AT233" s="198" t="s">
        <v>150</v>
      </c>
      <c r="AU233" s="198" t="s">
        <v>85</v>
      </c>
      <c r="AY233" s="18" t="s">
        <v>149</v>
      </c>
      <c r="BE233" s="199">
        <f>IF(N233="základní",J233,0)</f>
        <v>0</v>
      </c>
      <c r="BF233" s="199">
        <f>IF(N233="snížená",J233,0)</f>
        <v>0</v>
      </c>
      <c r="BG233" s="199">
        <f>IF(N233="zákl. přenesená",J233,0)</f>
        <v>0</v>
      </c>
      <c r="BH233" s="199">
        <f>IF(N233="sníž. přenesená",J233,0)</f>
        <v>0</v>
      </c>
      <c r="BI233" s="199">
        <f>IF(N233="nulová",J233,0)</f>
        <v>0</v>
      </c>
      <c r="BJ233" s="18" t="s">
        <v>83</v>
      </c>
      <c r="BK233" s="199">
        <f>ROUND(I233*H233,2)</f>
        <v>0</v>
      </c>
      <c r="BL233" s="18" t="s">
        <v>168</v>
      </c>
      <c r="BM233" s="198" t="s">
        <v>2266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275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3" customFormat="1" ht="11.25">
      <c r="B235" s="212"/>
      <c r="C235" s="213"/>
      <c r="D235" s="202" t="s">
        <v>156</v>
      </c>
      <c r="E235" s="214" t="s">
        <v>1</v>
      </c>
      <c r="F235" s="215" t="s">
        <v>276</v>
      </c>
      <c r="G235" s="213"/>
      <c r="H235" s="214" t="s">
        <v>1</v>
      </c>
      <c r="I235" s="216"/>
      <c r="J235" s="213"/>
      <c r="K235" s="213"/>
      <c r="L235" s="217"/>
      <c r="M235" s="218"/>
      <c r="N235" s="219"/>
      <c r="O235" s="219"/>
      <c r="P235" s="219"/>
      <c r="Q235" s="219"/>
      <c r="R235" s="219"/>
      <c r="S235" s="219"/>
      <c r="T235" s="220"/>
      <c r="AT235" s="221" t="s">
        <v>156</v>
      </c>
      <c r="AU235" s="221" t="s">
        <v>85</v>
      </c>
      <c r="AV235" s="13" t="s">
        <v>83</v>
      </c>
      <c r="AW235" s="13" t="s">
        <v>32</v>
      </c>
      <c r="AX235" s="13" t="s">
        <v>76</v>
      </c>
      <c r="AY235" s="221" t="s">
        <v>149</v>
      </c>
    </row>
    <row r="236" spans="1:65" s="13" customFormat="1" ht="11.25">
      <c r="B236" s="212"/>
      <c r="C236" s="213"/>
      <c r="D236" s="202" t="s">
        <v>156</v>
      </c>
      <c r="E236" s="214" t="s">
        <v>1</v>
      </c>
      <c r="F236" s="215" t="s">
        <v>277</v>
      </c>
      <c r="G236" s="213"/>
      <c r="H236" s="214" t="s">
        <v>1</v>
      </c>
      <c r="I236" s="216"/>
      <c r="J236" s="213"/>
      <c r="K236" s="213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156</v>
      </c>
      <c r="AU236" s="221" t="s">
        <v>85</v>
      </c>
      <c r="AV236" s="13" t="s">
        <v>83</v>
      </c>
      <c r="AW236" s="13" t="s">
        <v>32</v>
      </c>
      <c r="AX236" s="13" t="s">
        <v>76</v>
      </c>
      <c r="AY236" s="221" t="s">
        <v>149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2267</v>
      </c>
      <c r="G237" s="201"/>
      <c r="H237" s="205">
        <v>146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245" t="s">
        <v>402</v>
      </c>
      <c r="D238" s="245" t="s">
        <v>305</v>
      </c>
      <c r="E238" s="246" t="s">
        <v>1497</v>
      </c>
      <c r="F238" s="247" t="s">
        <v>1498</v>
      </c>
      <c r="G238" s="248" t="s">
        <v>357</v>
      </c>
      <c r="H238" s="249">
        <v>146</v>
      </c>
      <c r="I238" s="250"/>
      <c r="J238" s="251">
        <f>ROUND(I238*H238,2)</f>
        <v>0</v>
      </c>
      <c r="K238" s="252"/>
      <c r="L238" s="253"/>
      <c r="M238" s="254" t="s">
        <v>1</v>
      </c>
      <c r="N238" s="255" t="s">
        <v>41</v>
      </c>
      <c r="O238" s="72"/>
      <c r="P238" s="196">
        <f>O238*H238</f>
        <v>0</v>
      </c>
      <c r="Q238" s="196">
        <v>5.6120000000000003E-2</v>
      </c>
      <c r="R238" s="196">
        <f>Q238*H238</f>
        <v>8.1935200000000012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192</v>
      </c>
      <c r="AT238" s="198" t="s">
        <v>305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2268</v>
      </c>
    </row>
    <row r="239" spans="1:65" s="2" customFormat="1" ht="24.2" customHeight="1">
      <c r="A239" s="35"/>
      <c r="B239" s="36"/>
      <c r="C239" s="186" t="s">
        <v>516</v>
      </c>
      <c r="D239" s="186" t="s">
        <v>150</v>
      </c>
      <c r="E239" s="187" t="s">
        <v>2269</v>
      </c>
      <c r="F239" s="188" t="s">
        <v>2270</v>
      </c>
      <c r="G239" s="189" t="s">
        <v>357</v>
      </c>
      <c r="H239" s="190">
        <v>133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0.17488999999999999</v>
      </c>
      <c r="R239" s="196">
        <f>Q239*H239</f>
        <v>23.260369999999998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2271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277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2272</v>
      </c>
      <c r="G243" s="201"/>
      <c r="H243" s="205">
        <v>133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2" customFormat="1" ht="24.2" customHeight="1">
      <c r="A244" s="35"/>
      <c r="B244" s="36"/>
      <c r="C244" s="245" t="s">
        <v>520</v>
      </c>
      <c r="D244" s="245" t="s">
        <v>305</v>
      </c>
      <c r="E244" s="246" t="s">
        <v>2273</v>
      </c>
      <c r="F244" s="247" t="s">
        <v>2274</v>
      </c>
      <c r="G244" s="248" t="s">
        <v>357</v>
      </c>
      <c r="H244" s="249">
        <v>133</v>
      </c>
      <c r="I244" s="250"/>
      <c r="J244" s="251">
        <f t="shared" ref="J244:J250" si="0">ROUND(I244*H244,2)</f>
        <v>0</v>
      </c>
      <c r="K244" s="252"/>
      <c r="L244" s="253"/>
      <c r="M244" s="254" t="s">
        <v>1</v>
      </c>
      <c r="N244" s="255" t="s">
        <v>41</v>
      </c>
      <c r="O244" s="72"/>
      <c r="P244" s="196">
        <f t="shared" ref="P244:P250" si="1">O244*H244</f>
        <v>0</v>
      </c>
      <c r="Q244" s="196">
        <v>0.22500000000000001</v>
      </c>
      <c r="R244" s="196">
        <f t="shared" ref="R244:R250" si="2">Q244*H244</f>
        <v>29.925000000000001</v>
      </c>
      <c r="S244" s="196">
        <v>0</v>
      </c>
      <c r="T244" s="197">
        <f t="shared" ref="T244:T250" si="3"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8" t="s">
        <v>192</v>
      </c>
      <c r="AT244" s="198" t="s">
        <v>305</v>
      </c>
      <c r="AU244" s="198" t="s">
        <v>85</v>
      </c>
      <c r="AY244" s="18" t="s">
        <v>149</v>
      </c>
      <c r="BE244" s="199">
        <f t="shared" ref="BE244:BE250" si="4">IF(N244="základní",J244,0)</f>
        <v>0</v>
      </c>
      <c r="BF244" s="199">
        <f t="shared" ref="BF244:BF250" si="5">IF(N244="snížená",J244,0)</f>
        <v>0</v>
      </c>
      <c r="BG244" s="199">
        <f t="shared" ref="BG244:BG250" si="6">IF(N244="zákl. přenesená",J244,0)</f>
        <v>0</v>
      </c>
      <c r="BH244" s="199">
        <f t="shared" ref="BH244:BH250" si="7">IF(N244="sníž. přenesená",J244,0)</f>
        <v>0</v>
      </c>
      <c r="BI244" s="199">
        <f t="shared" ref="BI244:BI250" si="8">IF(N244="nulová",J244,0)</f>
        <v>0</v>
      </c>
      <c r="BJ244" s="18" t="s">
        <v>83</v>
      </c>
      <c r="BK244" s="199">
        <f t="shared" ref="BK244:BK250" si="9">ROUND(I244*H244,2)</f>
        <v>0</v>
      </c>
      <c r="BL244" s="18" t="s">
        <v>168</v>
      </c>
      <c r="BM244" s="198" t="s">
        <v>2275</v>
      </c>
    </row>
    <row r="245" spans="1:65" s="2" customFormat="1" ht="24.2" customHeight="1">
      <c r="A245" s="35"/>
      <c r="B245" s="36"/>
      <c r="C245" s="186" t="s">
        <v>524</v>
      </c>
      <c r="D245" s="186" t="s">
        <v>150</v>
      </c>
      <c r="E245" s="187" t="s">
        <v>2276</v>
      </c>
      <c r="F245" s="188" t="s">
        <v>2277</v>
      </c>
      <c r="G245" s="189" t="s">
        <v>177</v>
      </c>
      <c r="H245" s="190">
        <v>2</v>
      </c>
      <c r="I245" s="191"/>
      <c r="J245" s="192">
        <f t="shared" si="0"/>
        <v>0</v>
      </c>
      <c r="K245" s="193"/>
      <c r="L245" s="40"/>
      <c r="M245" s="194" t="s">
        <v>1</v>
      </c>
      <c r="N245" s="195" t="s">
        <v>41</v>
      </c>
      <c r="O245" s="72"/>
      <c r="P245" s="196">
        <f t="shared" si="1"/>
        <v>0</v>
      </c>
      <c r="Q245" s="196">
        <v>0</v>
      </c>
      <c r="R245" s="196">
        <f t="shared" si="2"/>
        <v>0</v>
      </c>
      <c r="S245" s="196">
        <v>0</v>
      </c>
      <c r="T245" s="197">
        <f t="shared" si="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 t="shared" si="4"/>
        <v>0</v>
      </c>
      <c r="BF245" s="199">
        <f t="shared" si="5"/>
        <v>0</v>
      </c>
      <c r="BG245" s="199">
        <f t="shared" si="6"/>
        <v>0</v>
      </c>
      <c r="BH245" s="199">
        <f t="shared" si="7"/>
        <v>0</v>
      </c>
      <c r="BI245" s="199">
        <f t="shared" si="8"/>
        <v>0</v>
      </c>
      <c r="BJ245" s="18" t="s">
        <v>83</v>
      </c>
      <c r="BK245" s="199">
        <f t="shared" si="9"/>
        <v>0</v>
      </c>
      <c r="BL245" s="18" t="s">
        <v>168</v>
      </c>
      <c r="BM245" s="198" t="s">
        <v>2278</v>
      </c>
    </row>
    <row r="246" spans="1:65" s="2" customFormat="1" ht="24.2" customHeight="1">
      <c r="A246" s="35"/>
      <c r="B246" s="36"/>
      <c r="C246" s="186" t="s">
        <v>528</v>
      </c>
      <c r="D246" s="186" t="s">
        <v>150</v>
      </c>
      <c r="E246" s="187" t="s">
        <v>2279</v>
      </c>
      <c r="F246" s="188" t="s">
        <v>2280</v>
      </c>
      <c r="G246" s="189" t="s">
        <v>177</v>
      </c>
      <c r="H246" s="190">
        <v>1</v>
      </c>
      <c r="I246" s="191"/>
      <c r="J246" s="192">
        <f t="shared" si="0"/>
        <v>0</v>
      </c>
      <c r="K246" s="193"/>
      <c r="L246" s="40"/>
      <c r="M246" s="194" t="s">
        <v>1</v>
      </c>
      <c r="N246" s="195" t="s">
        <v>41</v>
      </c>
      <c r="O246" s="72"/>
      <c r="P246" s="196">
        <f t="shared" si="1"/>
        <v>0</v>
      </c>
      <c r="Q246" s="196">
        <v>0</v>
      </c>
      <c r="R246" s="196">
        <f t="shared" si="2"/>
        <v>0</v>
      </c>
      <c r="S246" s="196">
        <v>0</v>
      </c>
      <c r="T246" s="197">
        <f t="shared" si="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8" t="s">
        <v>168</v>
      </c>
      <c r="AT246" s="198" t="s">
        <v>150</v>
      </c>
      <c r="AU246" s="198" t="s">
        <v>85</v>
      </c>
      <c r="AY246" s="18" t="s">
        <v>149</v>
      </c>
      <c r="BE246" s="199">
        <f t="shared" si="4"/>
        <v>0</v>
      </c>
      <c r="BF246" s="199">
        <f t="shared" si="5"/>
        <v>0</v>
      </c>
      <c r="BG246" s="199">
        <f t="shared" si="6"/>
        <v>0</v>
      </c>
      <c r="BH246" s="199">
        <f t="shared" si="7"/>
        <v>0</v>
      </c>
      <c r="BI246" s="199">
        <f t="shared" si="8"/>
        <v>0</v>
      </c>
      <c r="BJ246" s="18" t="s">
        <v>83</v>
      </c>
      <c r="BK246" s="199">
        <f t="shared" si="9"/>
        <v>0</v>
      </c>
      <c r="BL246" s="18" t="s">
        <v>168</v>
      </c>
      <c r="BM246" s="198" t="s">
        <v>2281</v>
      </c>
    </row>
    <row r="247" spans="1:65" s="2" customFormat="1" ht="24.2" customHeight="1">
      <c r="A247" s="35"/>
      <c r="B247" s="36"/>
      <c r="C247" s="186" t="s">
        <v>532</v>
      </c>
      <c r="D247" s="186" t="s">
        <v>150</v>
      </c>
      <c r="E247" s="187" t="s">
        <v>2282</v>
      </c>
      <c r="F247" s="188" t="s">
        <v>2283</v>
      </c>
      <c r="G247" s="189" t="s">
        <v>177</v>
      </c>
      <c r="H247" s="190">
        <v>1</v>
      </c>
      <c r="I247" s="191"/>
      <c r="J247" s="192">
        <f t="shared" si="0"/>
        <v>0</v>
      </c>
      <c r="K247" s="193"/>
      <c r="L247" s="40"/>
      <c r="M247" s="194" t="s">
        <v>1</v>
      </c>
      <c r="N247" s="195" t="s">
        <v>41</v>
      </c>
      <c r="O247" s="72"/>
      <c r="P247" s="196">
        <f t="shared" si="1"/>
        <v>0</v>
      </c>
      <c r="Q247" s="196">
        <v>0</v>
      </c>
      <c r="R247" s="196">
        <f t="shared" si="2"/>
        <v>0</v>
      </c>
      <c r="S247" s="196">
        <v>0</v>
      </c>
      <c r="T247" s="197">
        <f t="shared" si="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168</v>
      </c>
      <c r="AT247" s="198" t="s">
        <v>150</v>
      </c>
      <c r="AU247" s="198" t="s">
        <v>85</v>
      </c>
      <c r="AY247" s="18" t="s">
        <v>149</v>
      </c>
      <c r="BE247" s="199">
        <f t="shared" si="4"/>
        <v>0</v>
      </c>
      <c r="BF247" s="199">
        <f t="shared" si="5"/>
        <v>0</v>
      </c>
      <c r="BG247" s="199">
        <f t="shared" si="6"/>
        <v>0</v>
      </c>
      <c r="BH247" s="199">
        <f t="shared" si="7"/>
        <v>0</v>
      </c>
      <c r="BI247" s="199">
        <f t="shared" si="8"/>
        <v>0</v>
      </c>
      <c r="BJ247" s="18" t="s">
        <v>83</v>
      </c>
      <c r="BK247" s="199">
        <f t="shared" si="9"/>
        <v>0</v>
      </c>
      <c r="BL247" s="18" t="s">
        <v>168</v>
      </c>
      <c r="BM247" s="198" t="s">
        <v>2284</v>
      </c>
    </row>
    <row r="248" spans="1:65" s="2" customFormat="1" ht="24.2" customHeight="1">
      <c r="A248" s="35"/>
      <c r="B248" s="36"/>
      <c r="C248" s="186" t="s">
        <v>536</v>
      </c>
      <c r="D248" s="186" t="s">
        <v>150</v>
      </c>
      <c r="E248" s="187" t="s">
        <v>2285</v>
      </c>
      <c r="F248" s="188" t="s">
        <v>2286</v>
      </c>
      <c r="G248" s="189" t="s">
        <v>183</v>
      </c>
      <c r="H248" s="190">
        <v>4</v>
      </c>
      <c r="I248" s="191"/>
      <c r="J248" s="192">
        <f t="shared" si="0"/>
        <v>0</v>
      </c>
      <c r="K248" s="193"/>
      <c r="L248" s="40"/>
      <c r="M248" s="194" t="s">
        <v>1</v>
      </c>
      <c r="N248" s="195" t="s">
        <v>41</v>
      </c>
      <c r="O248" s="72"/>
      <c r="P248" s="196">
        <f t="shared" si="1"/>
        <v>0</v>
      </c>
      <c r="Q248" s="196">
        <v>8.0000000000000004E-4</v>
      </c>
      <c r="R248" s="196">
        <f t="shared" si="2"/>
        <v>3.2000000000000002E-3</v>
      </c>
      <c r="S248" s="196">
        <v>0</v>
      </c>
      <c r="T248" s="197">
        <f t="shared" si="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8" t="s">
        <v>168</v>
      </c>
      <c r="AT248" s="198" t="s">
        <v>150</v>
      </c>
      <c r="AU248" s="198" t="s">
        <v>85</v>
      </c>
      <c r="AY248" s="18" t="s">
        <v>149</v>
      </c>
      <c r="BE248" s="199">
        <f t="shared" si="4"/>
        <v>0</v>
      </c>
      <c r="BF248" s="199">
        <f t="shared" si="5"/>
        <v>0</v>
      </c>
      <c r="BG248" s="199">
        <f t="shared" si="6"/>
        <v>0</v>
      </c>
      <c r="BH248" s="199">
        <f t="shared" si="7"/>
        <v>0</v>
      </c>
      <c r="BI248" s="199">
        <f t="shared" si="8"/>
        <v>0</v>
      </c>
      <c r="BJ248" s="18" t="s">
        <v>83</v>
      </c>
      <c r="BK248" s="199">
        <f t="shared" si="9"/>
        <v>0</v>
      </c>
      <c r="BL248" s="18" t="s">
        <v>168</v>
      </c>
      <c r="BM248" s="198" t="s">
        <v>2287</v>
      </c>
    </row>
    <row r="249" spans="1:65" s="2" customFormat="1" ht="16.5" customHeight="1">
      <c r="A249" s="35"/>
      <c r="B249" s="36"/>
      <c r="C249" s="245" t="s">
        <v>540</v>
      </c>
      <c r="D249" s="245" t="s">
        <v>305</v>
      </c>
      <c r="E249" s="246" t="s">
        <v>2288</v>
      </c>
      <c r="F249" s="247" t="s">
        <v>2289</v>
      </c>
      <c r="G249" s="248" t="s">
        <v>183</v>
      </c>
      <c r="H249" s="249">
        <v>4</v>
      </c>
      <c r="I249" s="250"/>
      <c r="J249" s="251">
        <f t="shared" si="0"/>
        <v>0</v>
      </c>
      <c r="K249" s="252"/>
      <c r="L249" s="253"/>
      <c r="M249" s="254" t="s">
        <v>1</v>
      </c>
      <c r="N249" s="255" t="s">
        <v>41</v>
      </c>
      <c r="O249" s="72"/>
      <c r="P249" s="196">
        <f t="shared" si="1"/>
        <v>0</v>
      </c>
      <c r="Q249" s="196">
        <v>0.01</v>
      </c>
      <c r="R249" s="196">
        <f t="shared" si="2"/>
        <v>0.04</v>
      </c>
      <c r="S249" s="196">
        <v>0</v>
      </c>
      <c r="T249" s="197">
        <f t="shared" si="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 t="shared" si="4"/>
        <v>0</v>
      </c>
      <c r="BF249" s="199">
        <f t="shared" si="5"/>
        <v>0</v>
      </c>
      <c r="BG249" s="199">
        <f t="shared" si="6"/>
        <v>0</v>
      </c>
      <c r="BH249" s="199">
        <f t="shared" si="7"/>
        <v>0</v>
      </c>
      <c r="BI249" s="199">
        <f t="shared" si="8"/>
        <v>0</v>
      </c>
      <c r="BJ249" s="18" t="s">
        <v>83</v>
      </c>
      <c r="BK249" s="199">
        <f t="shared" si="9"/>
        <v>0</v>
      </c>
      <c r="BL249" s="18" t="s">
        <v>168</v>
      </c>
      <c r="BM249" s="198" t="s">
        <v>2290</v>
      </c>
    </row>
    <row r="250" spans="1:65" s="2" customFormat="1" ht="24.2" customHeight="1">
      <c r="A250" s="35"/>
      <c r="B250" s="36"/>
      <c r="C250" s="186" t="s">
        <v>544</v>
      </c>
      <c r="D250" s="186" t="s">
        <v>150</v>
      </c>
      <c r="E250" s="187" t="s">
        <v>1508</v>
      </c>
      <c r="F250" s="188" t="s">
        <v>1509</v>
      </c>
      <c r="G250" s="189" t="s">
        <v>357</v>
      </c>
      <c r="H250" s="190">
        <v>136</v>
      </c>
      <c r="I250" s="191"/>
      <c r="J250" s="192">
        <f t="shared" si="0"/>
        <v>0</v>
      </c>
      <c r="K250" s="193"/>
      <c r="L250" s="40"/>
      <c r="M250" s="194" t="s">
        <v>1</v>
      </c>
      <c r="N250" s="195" t="s">
        <v>41</v>
      </c>
      <c r="O250" s="72"/>
      <c r="P250" s="196">
        <f t="shared" si="1"/>
        <v>0</v>
      </c>
      <c r="Q250" s="196">
        <v>0</v>
      </c>
      <c r="R250" s="196">
        <f t="shared" si="2"/>
        <v>0</v>
      </c>
      <c r="S250" s="196">
        <v>3.5000000000000003E-2</v>
      </c>
      <c r="T250" s="197">
        <f t="shared" si="3"/>
        <v>4.7600000000000007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8" t="s">
        <v>168</v>
      </c>
      <c r="AT250" s="198" t="s">
        <v>150</v>
      </c>
      <c r="AU250" s="198" t="s">
        <v>85</v>
      </c>
      <c r="AY250" s="18" t="s">
        <v>149</v>
      </c>
      <c r="BE250" s="199">
        <f t="shared" si="4"/>
        <v>0</v>
      </c>
      <c r="BF250" s="199">
        <f t="shared" si="5"/>
        <v>0</v>
      </c>
      <c r="BG250" s="199">
        <f t="shared" si="6"/>
        <v>0</v>
      </c>
      <c r="BH250" s="199">
        <f t="shared" si="7"/>
        <v>0</v>
      </c>
      <c r="BI250" s="199">
        <f t="shared" si="8"/>
        <v>0</v>
      </c>
      <c r="BJ250" s="18" t="s">
        <v>83</v>
      </c>
      <c r="BK250" s="199">
        <f t="shared" si="9"/>
        <v>0</v>
      </c>
      <c r="BL250" s="18" t="s">
        <v>168</v>
      </c>
      <c r="BM250" s="198" t="s">
        <v>2291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275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3" customFormat="1" ht="11.25">
      <c r="B252" s="212"/>
      <c r="C252" s="213"/>
      <c r="D252" s="202" t="s">
        <v>156</v>
      </c>
      <c r="E252" s="214" t="s">
        <v>1</v>
      </c>
      <c r="F252" s="215" t="s">
        <v>276</v>
      </c>
      <c r="G252" s="213"/>
      <c r="H252" s="214" t="s">
        <v>1</v>
      </c>
      <c r="I252" s="216"/>
      <c r="J252" s="213"/>
      <c r="K252" s="213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156</v>
      </c>
      <c r="AU252" s="221" t="s">
        <v>85</v>
      </c>
      <c r="AV252" s="13" t="s">
        <v>83</v>
      </c>
      <c r="AW252" s="13" t="s">
        <v>32</v>
      </c>
      <c r="AX252" s="13" t="s">
        <v>76</v>
      </c>
      <c r="AY252" s="221" t="s">
        <v>149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277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2" customFormat="1" ht="11.25">
      <c r="B254" s="200"/>
      <c r="C254" s="201"/>
      <c r="D254" s="202" t="s">
        <v>156</v>
      </c>
      <c r="E254" s="203" t="s">
        <v>1</v>
      </c>
      <c r="F254" s="204" t="s">
        <v>2292</v>
      </c>
      <c r="G254" s="201"/>
      <c r="H254" s="205">
        <v>136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156</v>
      </c>
      <c r="AU254" s="211" t="s">
        <v>85</v>
      </c>
      <c r="AV254" s="12" t="s">
        <v>85</v>
      </c>
      <c r="AW254" s="12" t="s">
        <v>32</v>
      </c>
      <c r="AX254" s="12" t="s">
        <v>83</v>
      </c>
      <c r="AY254" s="211" t="s">
        <v>149</v>
      </c>
    </row>
    <row r="255" spans="1:65" s="11" customFormat="1" ht="22.9" customHeight="1">
      <c r="B255" s="172"/>
      <c r="C255" s="173"/>
      <c r="D255" s="174" t="s">
        <v>75</v>
      </c>
      <c r="E255" s="232" t="s">
        <v>381</v>
      </c>
      <c r="F255" s="232" t="s">
        <v>382</v>
      </c>
      <c r="G255" s="173"/>
      <c r="H255" s="173"/>
      <c r="I255" s="176"/>
      <c r="J255" s="233">
        <f>BK255</f>
        <v>0</v>
      </c>
      <c r="K255" s="173"/>
      <c r="L255" s="178"/>
      <c r="M255" s="179"/>
      <c r="N255" s="180"/>
      <c r="O255" s="180"/>
      <c r="P255" s="181">
        <f>SUM(P256:P262)</f>
        <v>0</v>
      </c>
      <c r="Q255" s="180"/>
      <c r="R255" s="181">
        <f>SUM(R256:R262)</f>
        <v>0</v>
      </c>
      <c r="S255" s="180"/>
      <c r="T255" s="182">
        <f>SUM(T256:T262)</f>
        <v>0</v>
      </c>
      <c r="AR255" s="183" t="s">
        <v>83</v>
      </c>
      <c r="AT255" s="184" t="s">
        <v>75</v>
      </c>
      <c r="AU255" s="184" t="s">
        <v>83</v>
      </c>
      <c r="AY255" s="183" t="s">
        <v>149</v>
      </c>
      <c r="BK255" s="185">
        <f>SUM(BK256:BK262)</f>
        <v>0</v>
      </c>
    </row>
    <row r="256" spans="1:65" s="2" customFormat="1" ht="21.75" customHeight="1">
      <c r="A256" s="35"/>
      <c r="B256" s="36"/>
      <c r="C256" s="186" t="s">
        <v>550</v>
      </c>
      <c r="D256" s="186" t="s">
        <v>150</v>
      </c>
      <c r="E256" s="187" t="s">
        <v>384</v>
      </c>
      <c r="F256" s="188" t="s">
        <v>385</v>
      </c>
      <c r="G256" s="189" t="s">
        <v>298</v>
      </c>
      <c r="H256" s="190">
        <v>252.63</v>
      </c>
      <c r="I256" s="191"/>
      <c r="J256" s="192">
        <f>ROUND(I256*H256,2)</f>
        <v>0</v>
      </c>
      <c r="K256" s="193"/>
      <c r="L256" s="40"/>
      <c r="M256" s="194" t="s">
        <v>1</v>
      </c>
      <c r="N256" s="195" t="s">
        <v>41</v>
      </c>
      <c r="O256" s="72"/>
      <c r="P256" s="196">
        <f>O256*H256</f>
        <v>0</v>
      </c>
      <c r="Q256" s="196">
        <v>0</v>
      </c>
      <c r="R256" s="196">
        <f>Q256*H256</f>
        <v>0</v>
      </c>
      <c r="S256" s="196">
        <v>0</v>
      </c>
      <c r="T256" s="197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8" t="s">
        <v>168</v>
      </c>
      <c r="AT256" s="198" t="s">
        <v>150</v>
      </c>
      <c r="AU256" s="198" t="s">
        <v>85</v>
      </c>
      <c r="AY256" s="18" t="s">
        <v>149</v>
      </c>
      <c r="BE256" s="199">
        <f>IF(N256="základní",J256,0)</f>
        <v>0</v>
      </c>
      <c r="BF256" s="199">
        <f>IF(N256="snížená",J256,0)</f>
        <v>0</v>
      </c>
      <c r="BG256" s="199">
        <f>IF(N256="zákl. přenesená",J256,0)</f>
        <v>0</v>
      </c>
      <c r="BH256" s="199">
        <f>IF(N256="sníž. přenesená",J256,0)</f>
        <v>0</v>
      </c>
      <c r="BI256" s="199">
        <f>IF(N256="nulová",J256,0)</f>
        <v>0</v>
      </c>
      <c r="BJ256" s="18" t="s">
        <v>83</v>
      </c>
      <c r="BK256" s="199">
        <f>ROUND(I256*H256,2)</f>
        <v>0</v>
      </c>
      <c r="BL256" s="18" t="s">
        <v>168</v>
      </c>
      <c r="BM256" s="198" t="s">
        <v>2293</v>
      </c>
    </row>
    <row r="257" spans="1:65" s="2" customFormat="1" ht="24.2" customHeight="1">
      <c r="A257" s="35"/>
      <c r="B257" s="36"/>
      <c r="C257" s="186" t="s">
        <v>554</v>
      </c>
      <c r="D257" s="186" t="s">
        <v>150</v>
      </c>
      <c r="E257" s="187" t="s">
        <v>388</v>
      </c>
      <c r="F257" s="188" t="s">
        <v>389</v>
      </c>
      <c r="G257" s="189" t="s">
        <v>298</v>
      </c>
      <c r="H257" s="190">
        <v>2273.67</v>
      </c>
      <c r="I257" s="191"/>
      <c r="J257" s="192">
        <f>ROUND(I257*H257,2)</f>
        <v>0</v>
      </c>
      <c r="K257" s="193"/>
      <c r="L257" s="40"/>
      <c r="M257" s="194" t="s">
        <v>1</v>
      </c>
      <c r="N257" s="195" t="s">
        <v>41</v>
      </c>
      <c r="O257" s="72"/>
      <c r="P257" s="196">
        <f>O257*H257</f>
        <v>0</v>
      </c>
      <c r="Q257" s="196">
        <v>0</v>
      </c>
      <c r="R257" s="196">
        <f>Q257*H257</f>
        <v>0</v>
      </c>
      <c r="S257" s="196">
        <v>0</v>
      </c>
      <c r="T257" s="197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8" t="s">
        <v>168</v>
      </c>
      <c r="AT257" s="198" t="s">
        <v>150</v>
      </c>
      <c r="AU257" s="198" t="s">
        <v>85</v>
      </c>
      <c r="AY257" s="18" t="s">
        <v>149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8" t="s">
        <v>83</v>
      </c>
      <c r="BK257" s="199">
        <f>ROUND(I257*H257,2)</f>
        <v>0</v>
      </c>
      <c r="BL257" s="18" t="s">
        <v>168</v>
      </c>
      <c r="BM257" s="198" t="s">
        <v>2294</v>
      </c>
    </row>
    <row r="258" spans="1:65" s="12" customFormat="1" ht="11.25">
      <c r="B258" s="200"/>
      <c r="C258" s="201"/>
      <c r="D258" s="202" t="s">
        <v>156</v>
      </c>
      <c r="E258" s="201"/>
      <c r="F258" s="204" t="s">
        <v>2295</v>
      </c>
      <c r="G258" s="201"/>
      <c r="H258" s="205">
        <v>2273.67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4</v>
      </c>
      <c r="AX258" s="12" t="s">
        <v>83</v>
      </c>
      <c r="AY258" s="211" t="s">
        <v>149</v>
      </c>
    </row>
    <row r="259" spans="1:65" s="2" customFormat="1" ht="33" customHeight="1">
      <c r="A259" s="35"/>
      <c r="B259" s="36"/>
      <c r="C259" s="186" t="s">
        <v>558</v>
      </c>
      <c r="D259" s="186" t="s">
        <v>150</v>
      </c>
      <c r="E259" s="187" t="s">
        <v>393</v>
      </c>
      <c r="F259" s="188" t="s">
        <v>394</v>
      </c>
      <c r="G259" s="189" t="s">
        <v>298</v>
      </c>
      <c r="H259" s="190">
        <v>56.42</v>
      </c>
      <c r="I259" s="191"/>
      <c r="J259" s="192">
        <f>ROUND(I259*H259,2)</f>
        <v>0</v>
      </c>
      <c r="K259" s="193"/>
      <c r="L259" s="40"/>
      <c r="M259" s="194" t="s">
        <v>1</v>
      </c>
      <c r="N259" s="195" t="s">
        <v>41</v>
      </c>
      <c r="O259" s="72"/>
      <c r="P259" s="196">
        <f>O259*H259</f>
        <v>0</v>
      </c>
      <c r="Q259" s="196">
        <v>0</v>
      </c>
      <c r="R259" s="196">
        <f>Q259*H259</f>
        <v>0</v>
      </c>
      <c r="S259" s="196">
        <v>0</v>
      </c>
      <c r="T259" s="197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8" t="s">
        <v>168</v>
      </c>
      <c r="AT259" s="198" t="s">
        <v>150</v>
      </c>
      <c r="AU259" s="198" t="s">
        <v>85</v>
      </c>
      <c r="AY259" s="18" t="s">
        <v>149</v>
      </c>
      <c r="BE259" s="199">
        <f>IF(N259="základní",J259,0)</f>
        <v>0</v>
      </c>
      <c r="BF259" s="199">
        <f>IF(N259="snížená",J259,0)</f>
        <v>0</v>
      </c>
      <c r="BG259" s="199">
        <f>IF(N259="zákl. přenesená",J259,0)</f>
        <v>0</v>
      </c>
      <c r="BH259" s="199">
        <f>IF(N259="sníž. přenesená",J259,0)</f>
        <v>0</v>
      </c>
      <c r="BI259" s="199">
        <f>IF(N259="nulová",J259,0)</f>
        <v>0</v>
      </c>
      <c r="BJ259" s="18" t="s">
        <v>83</v>
      </c>
      <c r="BK259" s="199">
        <f>ROUND(I259*H259,2)</f>
        <v>0</v>
      </c>
      <c r="BL259" s="18" t="s">
        <v>168</v>
      </c>
      <c r="BM259" s="198" t="s">
        <v>2296</v>
      </c>
    </row>
    <row r="260" spans="1:65" s="2" customFormat="1" ht="33" customHeight="1">
      <c r="A260" s="35"/>
      <c r="B260" s="36"/>
      <c r="C260" s="186" t="s">
        <v>562</v>
      </c>
      <c r="D260" s="186" t="s">
        <v>150</v>
      </c>
      <c r="E260" s="187" t="s">
        <v>397</v>
      </c>
      <c r="F260" s="188" t="s">
        <v>398</v>
      </c>
      <c r="G260" s="189" t="s">
        <v>298</v>
      </c>
      <c r="H260" s="190">
        <v>55.44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2297</v>
      </c>
    </row>
    <row r="261" spans="1:65" s="2" customFormat="1" ht="24.2" customHeight="1">
      <c r="A261" s="35"/>
      <c r="B261" s="36"/>
      <c r="C261" s="186" t="s">
        <v>568</v>
      </c>
      <c r="D261" s="186" t="s">
        <v>150</v>
      </c>
      <c r="E261" s="187" t="s">
        <v>1270</v>
      </c>
      <c r="F261" s="188" t="s">
        <v>297</v>
      </c>
      <c r="G261" s="189" t="s">
        <v>298</v>
      </c>
      <c r="H261" s="190">
        <v>136.01</v>
      </c>
      <c r="I261" s="191"/>
      <c r="J261" s="192">
        <f>ROUND(I261*H261,2)</f>
        <v>0</v>
      </c>
      <c r="K261" s="193"/>
      <c r="L261" s="40"/>
      <c r="M261" s="194" t="s">
        <v>1</v>
      </c>
      <c r="N261" s="195" t="s">
        <v>41</v>
      </c>
      <c r="O261" s="72"/>
      <c r="P261" s="196">
        <f>O261*H261</f>
        <v>0</v>
      </c>
      <c r="Q261" s="196">
        <v>0</v>
      </c>
      <c r="R261" s="196">
        <f>Q261*H261</f>
        <v>0</v>
      </c>
      <c r="S261" s="196">
        <v>0</v>
      </c>
      <c r="T261" s="19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8" t="s">
        <v>168</v>
      </c>
      <c r="AT261" s="198" t="s">
        <v>150</v>
      </c>
      <c r="AU261" s="198" t="s">
        <v>85</v>
      </c>
      <c r="AY261" s="18" t="s">
        <v>149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8" t="s">
        <v>83</v>
      </c>
      <c r="BK261" s="199">
        <f>ROUND(I261*H261,2)</f>
        <v>0</v>
      </c>
      <c r="BL261" s="18" t="s">
        <v>168</v>
      </c>
      <c r="BM261" s="198" t="s">
        <v>2298</v>
      </c>
    </row>
    <row r="262" spans="1:65" s="2" customFormat="1" ht="33" customHeight="1">
      <c r="A262" s="35"/>
      <c r="B262" s="36"/>
      <c r="C262" s="186" t="s">
        <v>572</v>
      </c>
      <c r="D262" s="186" t="s">
        <v>150</v>
      </c>
      <c r="E262" s="187" t="s">
        <v>1521</v>
      </c>
      <c r="F262" s="188" t="s">
        <v>1522</v>
      </c>
      <c r="G262" s="189" t="s">
        <v>298</v>
      </c>
      <c r="H262" s="190">
        <v>4.76</v>
      </c>
      <c r="I262" s="191"/>
      <c r="J262" s="192">
        <f>ROUND(I262*H262,2)</f>
        <v>0</v>
      </c>
      <c r="K262" s="193"/>
      <c r="L262" s="40"/>
      <c r="M262" s="194" t="s">
        <v>1</v>
      </c>
      <c r="N262" s="195" t="s">
        <v>41</v>
      </c>
      <c r="O262" s="72"/>
      <c r="P262" s="196">
        <f>O262*H262</f>
        <v>0</v>
      </c>
      <c r="Q262" s="196">
        <v>0</v>
      </c>
      <c r="R262" s="196">
        <f>Q262*H262</f>
        <v>0</v>
      </c>
      <c r="S262" s="196">
        <v>0</v>
      </c>
      <c r="T262" s="197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8" t="s">
        <v>168</v>
      </c>
      <c r="AT262" s="198" t="s">
        <v>150</v>
      </c>
      <c r="AU262" s="198" t="s">
        <v>85</v>
      </c>
      <c r="AY262" s="18" t="s">
        <v>149</v>
      </c>
      <c r="BE262" s="199">
        <f>IF(N262="základní",J262,0)</f>
        <v>0</v>
      </c>
      <c r="BF262" s="199">
        <f>IF(N262="snížená",J262,0)</f>
        <v>0</v>
      </c>
      <c r="BG262" s="199">
        <f>IF(N262="zákl. přenesená",J262,0)</f>
        <v>0</v>
      </c>
      <c r="BH262" s="199">
        <f>IF(N262="sníž. přenesená",J262,0)</f>
        <v>0</v>
      </c>
      <c r="BI262" s="199">
        <f>IF(N262="nulová",J262,0)</f>
        <v>0</v>
      </c>
      <c r="BJ262" s="18" t="s">
        <v>83</v>
      </c>
      <c r="BK262" s="199">
        <f>ROUND(I262*H262,2)</f>
        <v>0</v>
      </c>
      <c r="BL262" s="18" t="s">
        <v>168</v>
      </c>
      <c r="BM262" s="198" t="s">
        <v>2299</v>
      </c>
    </row>
    <row r="263" spans="1:65" s="11" customFormat="1" ht="22.9" customHeight="1">
      <c r="B263" s="172"/>
      <c r="C263" s="173"/>
      <c r="D263" s="174" t="s">
        <v>75</v>
      </c>
      <c r="E263" s="232" t="s">
        <v>400</v>
      </c>
      <c r="F263" s="232" t="s">
        <v>401</v>
      </c>
      <c r="G263" s="173"/>
      <c r="H263" s="173"/>
      <c r="I263" s="176"/>
      <c r="J263" s="233">
        <f>BK263</f>
        <v>0</v>
      </c>
      <c r="K263" s="173"/>
      <c r="L263" s="178"/>
      <c r="M263" s="179"/>
      <c r="N263" s="180"/>
      <c r="O263" s="180"/>
      <c r="P263" s="181">
        <f>P264</f>
        <v>0</v>
      </c>
      <c r="Q263" s="180"/>
      <c r="R263" s="181">
        <f>R264</f>
        <v>0</v>
      </c>
      <c r="S263" s="180"/>
      <c r="T263" s="182">
        <f>T264</f>
        <v>0</v>
      </c>
      <c r="AR263" s="183" t="s">
        <v>83</v>
      </c>
      <c r="AT263" s="184" t="s">
        <v>75</v>
      </c>
      <c r="AU263" s="184" t="s">
        <v>83</v>
      </c>
      <c r="AY263" s="183" t="s">
        <v>149</v>
      </c>
      <c r="BK263" s="185">
        <f>BK264</f>
        <v>0</v>
      </c>
    </row>
    <row r="264" spans="1:65" s="2" customFormat="1" ht="24.2" customHeight="1">
      <c r="A264" s="35"/>
      <c r="B264" s="36"/>
      <c r="C264" s="186" t="s">
        <v>576</v>
      </c>
      <c r="D264" s="186" t="s">
        <v>150</v>
      </c>
      <c r="E264" s="187" t="s">
        <v>403</v>
      </c>
      <c r="F264" s="188" t="s">
        <v>404</v>
      </c>
      <c r="G264" s="189" t="s">
        <v>298</v>
      </c>
      <c r="H264" s="190">
        <v>214.11699999999999</v>
      </c>
      <c r="I264" s="191"/>
      <c r="J264" s="192">
        <f>ROUND(I264*H264,2)</f>
        <v>0</v>
      </c>
      <c r="K264" s="193"/>
      <c r="L264" s="40"/>
      <c r="M264" s="194" t="s">
        <v>1</v>
      </c>
      <c r="N264" s="19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168</v>
      </c>
      <c r="AT264" s="198" t="s">
        <v>150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2300</v>
      </c>
    </row>
    <row r="265" spans="1:65" s="11" customFormat="1" ht="25.9" customHeight="1">
      <c r="B265" s="172"/>
      <c r="C265" s="173"/>
      <c r="D265" s="174" t="s">
        <v>75</v>
      </c>
      <c r="E265" s="175" t="s">
        <v>2301</v>
      </c>
      <c r="F265" s="175" t="s">
        <v>2302</v>
      </c>
      <c r="G265" s="173"/>
      <c r="H265" s="173"/>
      <c r="I265" s="176"/>
      <c r="J265" s="177">
        <f>BK265</f>
        <v>0</v>
      </c>
      <c r="K265" s="173"/>
      <c r="L265" s="178"/>
      <c r="M265" s="179"/>
      <c r="N265" s="180"/>
      <c r="O265" s="180"/>
      <c r="P265" s="181">
        <f>P266</f>
        <v>0</v>
      </c>
      <c r="Q265" s="180"/>
      <c r="R265" s="181">
        <f>R266</f>
        <v>0</v>
      </c>
      <c r="S265" s="180"/>
      <c r="T265" s="182">
        <f>T266</f>
        <v>0</v>
      </c>
      <c r="AR265" s="183" t="s">
        <v>85</v>
      </c>
      <c r="AT265" s="184" t="s">
        <v>75</v>
      </c>
      <c r="AU265" s="184" t="s">
        <v>76</v>
      </c>
      <c r="AY265" s="183" t="s">
        <v>149</v>
      </c>
      <c r="BK265" s="185">
        <f>BK266</f>
        <v>0</v>
      </c>
    </row>
    <row r="266" spans="1:65" s="11" customFormat="1" ht="22.9" customHeight="1">
      <c r="B266" s="172"/>
      <c r="C266" s="173"/>
      <c r="D266" s="174" t="s">
        <v>75</v>
      </c>
      <c r="E266" s="232" t="s">
        <v>2303</v>
      </c>
      <c r="F266" s="232" t="s">
        <v>2304</v>
      </c>
      <c r="G266" s="173"/>
      <c r="H266" s="173"/>
      <c r="I266" s="176"/>
      <c r="J266" s="233">
        <f>BK266</f>
        <v>0</v>
      </c>
      <c r="K266" s="173"/>
      <c r="L266" s="178"/>
      <c r="M266" s="179"/>
      <c r="N266" s="180"/>
      <c r="O266" s="180"/>
      <c r="P266" s="181">
        <f>P267</f>
        <v>0</v>
      </c>
      <c r="Q266" s="180"/>
      <c r="R266" s="181">
        <f>R267</f>
        <v>0</v>
      </c>
      <c r="S266" s="180"/>
      <c r="T266" s="182">
        <f>T267</f>
        <v>0</v>
      </c>
      <c r="AR266" s="183" t="s">
        <v>85</v>
      </c>
      <c r="AT266" s="184" t="s">
        <v>75</v>
      </c>
      <c r="AU266" s="184" t="s">
        <v>83</v>
      </c>
      <c r="AY266" s="183" t="s">
        <v>149</v>
      </c>
      <c r="BK266" s="185">
        <f>BK267</f>
        <v>0</v>
      </c>
    </row>
    <row r="267" spans="1:65" s="2" customFormat="1" ht="16.5" customHeight="1">
      <c r="A267" s="35"/>
      <c r="B267" s="36"/>
      <c r="C267" s="186" t="s">
        <v>580</v>
      </c>
      <c r="D267" s="186" t="s">
        <v>150</v>
      </c>
      <c r="E267" s="187" t="s">
        <v>2305</v>
      </c>
      <c r="F267" s="188" t="s">
        <v>2306</v>
      </c>
      <c r="G267" s="189" t="s">
        <v>177</v>
      </c>
      <c r="H267" s="190">
        <v>1</v>
      </c>
      <c r="I267" s="191"/>
      <c r="J267" s="192">
        <f>ROUND(I267*H267,2)</f>
        <v>0</v>
      </c>
      <c r="K267" s="193"/>
      <c r="L267" s="40"/>
      <c r="M267" s="194" t="s">
        <v>1</v>
      </c>
      <c r="N267" s="19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244</v>
      </c>
      <c r="AT267" s="198" t="s">
        <v>150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244</v>
      </c>
      <c r="BM267" s="198" t="s">
        <v>2307</v>
      </c>
    </row>
    <row r="268" spans="1:65" s="11" customFormat="1" ht="25.9" customHeight="1">
      <c r="B268" s="172"/>
      <c r="C268" s="173"/>
      <c r="D268" s="174" t="s">
        <v>75</v>
      </c>
      <c r="E268" s="175" t="s">
        <v>305</v>
      </c>
      <c r="F268" s="175" t="s">
        <v>1581</v>
      </c>
      <c r="G268" s="173"/>
      <c r="H268" s="173"/>
      <c r="I268" s="176"/>
      <c r="J268" s="177">
        <f>BK268</f>
        <v>0</v>
      </c>
      <c r="K268" s="173"/>
      <c r="L268" s="178"/>
      <c r="M268" s="179"/>
      <c r="N268" s="180"/>
      <c r="O268" s="180"/>
      <c r="P268" s="181">
        <f>P269+P272</f>
        <v>0</v>
      </c>
      <c r="Q268" s="180"/>
      <c r="R268" s="181">
        <f>R269+R272</f>
        <v>0</v>
      </c>
      <c r="S268" s="180"/>
      <c r="T268" s="182">
        <f>T269+T272</f>
        <v>0</v>
      </c>
      <c r="AR268" s="183" t="s">
        <v>104</v>
      </c>
      <c r="AT268" s="184" t="s">
        <v>75</v>
      </c>
      <c r="AU268" s="184" t="s">
        <v>76</v>
      </c>
      <c r="AY268" s="183" t="s">
        <v>149</v>
      </c>
      <c r="BK268" s="185">
        <f>BK269+BK272</f>
        <v>0</v>
      </c>
    </row>
    <row r="269" spans="1:65" s="11" customFormat="1" ht="22.9" customHeight="1">
      <c r="B269" s="172"/>
      <c r="C269" s="173"/>
      <c r="D269" s="174" t="s">
        <v>75</v>
      </c>
      <c r="E269" s="232" t="s">
        <v>1582</v>
      </c>
      <c r="F269" s="232" t="s">
        <v>1583</v>
      </c>
      <c r="G269" s="173"/>
      <c r="H269" s="173"/>
      <c r="I269" s="176"/>
      <c r="J269" s="233">
        <f>BK269</f>
        <v>0</v>
      </c>
      <c r="K269" s="173"/>
      <c r="L269" s="178"/>
      <c r="M269" s="179"/>
      <c r="N269" s="180"/>
      <c r="O269" s="180"/>
      <c r="P269" s="181">
        <f>SUM(P270:P271)</f>
        <v>0</v>
      </c>
      <c r="Q269" s="180"/>
      <c r="R269" s="181">
        <f>SUM(R270:R271)</f>
        <v>0</v>
      </c>
      <c r="S269" s="180"/>
      <c r="T269" s="182">
        <f>SUM(T270:T271)</f>
        <v>0</v>
      </c>
      <c r="AR269" s="183" t="s">
        <v>104</v>
      </c>
      <c r="AT269" s="184" t="s">
        <v>75</v>
      </c>
      <c r="AU269" s="184" t="s">
        <v>83</v>
      </c>
      <c r="AY269" s="183" t="s">
        <v>149</v>
      </c>
      <c r="BK269" s="185">
        <f>SUM(BK270:BK271)</f>
        <v>0</v>
      </c>
    </row>
    <row r="270" spans="1:65" s="2" customFormat="1" ht="16.5" customHeight="1">
      <c r="A270" s="35"/>
      <c r="B270" s="36"/>
      <c r="C270" s="186" t="s">
        <v>584</v>
      </c>
      <c r="D270" s="186" t="s">
        <v>150</v>
      </c>
      <c r="E270" s="187" t="s">
        <v>1878</v>
      </c>
      <c r="F270" s="188" t="s">
        <v>1879</v>
      </c>
      <c r="G270" s="189" t="s">
        <v>425</v>
      </c>
      <c r="H270" s="190">
        <v>66</v>
      </c>
      <c r="I270" s="191"/>
      <c r="J270" s="192">
        <f>ROUND(I270*H270,2)</f>
        <v>0</v>
      </c>
      <c r="K270" s="193"/>
      <c r="L270" s="40"/>
      <c r="M270" s="194" t="s">
        <v>1</v>
      </c>
      <c r="N270" s="195" t="s">
        <v>41</v>
      </c>
      <c r="O270" s="72"/>
      <c r="P270" s="196">
        <f>O270*H270</f>
        <v>0</v>
      </c>
      <c r="Q270" s="196">
        <v>0</v>
      </c>
      <c r="R270" s="196">
        <f>Q270*H270</f>
        <v>0</v>
      </c>
      <c r="S270" s="196">
        <v>0</v>
      </c>
      <c r="T270" s="197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8" t="s">
        <v>83</v>
      </c>
      <c r="AT270" s="198" t="s">
        <v>150</v>
      </c>
      <c r="AU270" s="198" t="s">
        <v>85</v>
      </c>
      <c r="AY270" s="18" t="s">
        <v>149</v>
      </c>
      <c r="BE270" s="199">
        <f>IF(N270="základní",J270,0)</f>
        <v>0</v>
      </c>
      <c r="BF270" s="199">
        <f>IF(N270="snížená",J270,0)</f>
        <v>0</v>
      </c>
      <c r="BG270" s="199">
        <f>IF(N270="zákl. přenesená",J270,0)</f>
        <v>0</v>
      </c>
      <c r="BH270" s="199">
        <f>IF(N270="sníž. přenesená",J270,0)</f>
        <v>0</v>
      </c>
      <c r="BI270" s="199">
        <f>IF(N270="nulová",J270,0)</f>
        <v>0</v>
      </c>
      <c r="BJ270" s="18" t="s">
        <v>83</v>
      </c>
      <c r="BK270" s="199">
        <f>ROUND(I270*H270,2)</f>
        <v>0</v>
      </c>
      <c r="BL270" s="18" t="s">
        <v>83</v>
      </c>
      <c r="BM270" s="198" t="s">
        <v>2308</v>
      </c>
    </row>
    <row r="271" spans="1:65" s="2" customFormat="1" ht="55.5" customHeight="1">
      <c r="A271" s="35"/>
      <c r="B271" s="36"/>
      <c r="C271" s="245" t="s">
        <v>588</v>
      </c>
      <c r="D271" s="245" t="s">
        <v>305</v>
      </c>
      <c r="E271" s="246" t="s">
        <v>2309</v>
      </c>
      <c r="F271" s="247" t="s">
        <v>2310</v>
      </c>
      <c r="G271" s="248" t="s">
        <v>425</v>
      </c>
      <c r="H271" s="249">
        <v>66</v>
      </c>
      <c r="I271" s="250"/>
      <c r="J271" s="251">
        <f>ROUND(I271*H271,2)</f>
        <v>0</v>
      </c>
      <c r="K271" s="252"/>
      <c r="L271" s="253"/>
      <c r="M271" s="254" t="s">
        <v>1</v>
      </c>
      <c r="N271" s="255" t="s">
        <v>41</v>
      </c>
      <c r="O271" s="72"/>
      <c r="P271" s="196">
        <f>O271*H271</f>
        <v>0</v>
      </c>
      <c r="Q271" s="196">
        <v>0</v>
      </c>
      <c r="R271" s="196">
        <f>Q271*H271</f>
        <v>0</v>
      </c>
      <c r="S271" s="196">
        <v>0</v>
      </c>
      <c r="T271" s="19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8" t="s">
        <v>85</v>
      </c>
      <c r="AT271" s="198" t="s">
        <v>305</v>
      </c>
      <c r="AU271" s="198" t="s">
        <v>85</v>
      </c>
      <c r="AY271" s="18" t="s">
        <v>149</v>
      </c>
      <c r="BE271" s="199">
        <f>IF(N271="základní",J271,0)</f>
        <v>0</v>
      </c>
      <c r="BF271" s="199">
        <f>IF(N271="snížená",J271,0)</f>
        <v>0</v>
      </c>
      <c r="BG271" s="199">
        <f>IF(N271="zákl. přenesená",J271,0)</f>
        <v>0</v>
      </c>
      <c r="BH271" s="199">
        <f>IF(N271="sníž. přenesená",J271,0)</f>
        <v>0</v>
      </c>
      <c r="BI271" s="199">
        <f>IF(N271="nulová",J271,0)</f>
        <v>0</v>
      </c>
      <c r="BJ271" s="18" t="s">
        <v>83</v>
      </c>
      <c r="BK271" s="199">
        <f>ROUND(I271*H271,2)</f>
        <v>0</v>
      </c>
      <c r="BL271" s="18" t="s">
        <v>83</v>
      </c>
      <c r="BM271" s="198" t="s">
        <v>2311</v>
      </c>
    </row>
    <row r="272" spans="1:65" s="11" customFormat="1" ht="22.9" customHeight="1">
      <c r="B272" s="172"/>
      <c r="C272" s="173"/>
      <c r="D272" s="174" t="s">
        <v>75</v>
      </c>
      <c r="E272" s="232" t="s">
        <v>2312</v>
      </c>
      <c r="F272" s="232" t="s">
        <v>2313</v>
      </c>
      <c r="G272" s="173"/>
      <c r="H272" s="173"/>
      <c r="I272" s="176"/>
      <c r="J272" s="233">
        <f>BK272</f>
        <v>0</v>
      </c>
      <c r="K272" s="173"/>
      <c r="L272" s="178"/>
      <c r="M272" s="179"/>
      <c r="N272" s="180"/>
      <c r="O272" s="180"/>
      <c r="P272" s="181">
        <f>P273</f>
        <v>0</v>
      </c>
      <c r="Q272" s="180"/>
      <c r="R272" s="181">
        <f>R273</f>
        <v>0</v>
      </c>
      <c r="S272" s="180"/>
      <c r="T272" s="182">
        <f>T273</f>
        <v>0</v>
      </c>
      <c r="AR272" s="183" t="s">
        <v>104</v>
      </c>
      <c r="AT272" s="184" t="s">
        <v>75</v>
      </c>
      <c r="AU272" s="184" t="s">
        <v>83</v>
      </c>
      <c r="AY272" s="183" t="s">
        <v>149</v>
      </c>
      <c r="BK272" s="185">
        <f>BK273</f>
        <v>0</v>
      </c>
    </row>
    <row r="273" spans="1:65" s="2" customFormat="1" ht="44.25" customHeight="1">
      <c r="A273" s="35"/>
      <c r="B273" s="36"/>
      <c r="C273" s="186" t="s">
        <v>592</v>
      </c>
      <c r="D273" s="186" t="s">
        <v>150</v>
      </c>
      <c r="E273" s="187" t="s">
        <v>2314</v>
      </c>
      <c r="F273" s="188" t="s">
        <v>2315</v>
      </c>
      <c r="G273" s="189" t="s">
        <v>177</v>
      </c>
      <c r="H273" s="190">
        <v>1</v>
      </c>
      <c r="I273" s="191"/>
      <c r="J273" s="192">
        <f>ROUND(I273*H273,2)</f>
        <v>0</v>
      </c>
      <c r="K273" s="193"/>
      <c r="L273" s="40"/>
      <c r="M273" s="222" t="s">
        <v>1</v>
      </c>
      <c r="N273" s="223" t="s">
        <v>41</v>
      </c>
      <c r="O273" s="224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658</v>
      </c>
      <c r="AT273" s="198" t="s">
        <v>150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658</v>
      </c>
      <c r="BM273" s="198" t="s">
        <v>2316</v>
      </c>
    </row>
    <row r="274" spans="1:65" s="2" customFormat="1" ht="6.95" customHeight="1">
      <c r="A274" s="35"/>
      <c r="B274" s="55"/>
      <c r="C274" s="56"/>
      <c r="D274" s="56"/>
      <c r="E274" s="56"/>
      <c r="F274" s="56"/>
      <c r="G274" s="56"/>
      <c r="H274" s="56"/>
      <c r="I274" s="56"/>
      <c r="J274" s="56"/>
      <c r="K274" s="56"/>
      <c r="L274" s="40"/>
      <c r="M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</row>
  </sheetData>
  <sheetProtection algorithmName="SHA-512" hashValue="b7zmy/JRFrGS/CDpj8x6912Q6dx4TvMRQvtDyVmynhyHzz9/jIcAeOkVcrlqIu0eKsVKZJ+aKRfR+d6ulXYqmg==" saltValue="WOs46r3/cdHoLtHZ31N9SVsbScbNKlYznCYUcw8E5p/fKSnbPGptIWMlwdvNp+Bo/0waQHaGw7hx5mZNSm8sLQ==" spinCount="100000" sheet="1" objects="1" scenarios="1" formatColumns="0" formatRows="0" autoFilter="0"/>
  <autoFilter ref="C131:K273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8" t="s">
        <v>14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3"/>
      <c r="AQ5" s="23"/>
      <c r="AR5" s="21"/>
      <c r="BE5" s="275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80" t="s">
        <v>17</v>
      </c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3"/>
      <c r="AQ6" s="23"/>
      <c r="AR6" s="21"/>
      <c r="BE6" s="276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76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76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6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76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76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6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76"/>
      <c r="BS13" s="18" t="s">
        <v>6</v>
      </c>
    </row>
    <row r="14" spans="1:74" ht="12.75">
      <c r="B14" s="22"/>
      <c r="C14" s="23"/>
      <c r="D14" s="23"/>
      <c r="E14" s="281" t="s">
        <v>29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76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6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76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76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6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76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76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6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6"/>
    </row>
    <row r="23" spans="1:71" s="1" customFormat="1" ht="16.5" customHeight="1">
      <c r="B23" s="22"/>
      <c r="C23" s="23"/>
      <c r="D23" s="23"/>
      <c r="E23" s="283" t="s">
        <v>1</v>
      </c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3"/>
      <c r="AP23" s="23"/>
      <c r="AQ23" s="23"/>
      <c r="AR23" s="21"/>
      <c r="BE23" s="276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6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6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4">
        <f>ROUND(AG94,2)</f>
        <v>0</v>
      </c>
      <c r="AL26" s="285"/>
      <c r="AM26" s="285"/>
      <c r="AN26" s="285"/>
      <c r="AO26" s="285"/>
      <c r="AP26" s="37"/>
      <c r="AQ26" s="37"/>
      <c r="AR26" s="40"/>
      <c r="BE26" s="276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6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6" t="s">
        <v>37</v>
      </c>
      <c r="M28" s="286"/>
      <c r="N28" s="286"/>
      <c r="O28" s="286"/>
      <c r="P28" s="286"/>
      <c r="Q28" s="37"/>
      <c r="R28" s="37"/>
      <c r="S28" s="37"/>
      <c r="T28" s="37"/>
      <c r="U28" s="37"/>
      <c r="V28" s="37"/>
      <c r="W28" s="286" t="s">
        <v>38</v>
      </c>
      <c r="X28" s="286"/>
      <c r="Y28" s="286"/>
      <c r="Z28" s="286"/>
      <c r="AA28" s="286"/>
      <c r="AB28" s="286"/>
      <c r="AC28" s="286"/>
      <c r="AD28" s="286"/>
      <c r="AE28" s="286"/>
      <c r="AF28" s="37"/>
      <c r="AG28" s="37"/>
      <c r="AH28" s="37"/>
      <c r="AI28" s="37"/>
      <c r="AJ28" s="37"/>
      <c r="AK28" s="286" t="s">
        <v>39</v>
      </c>
      <c r="AL28" s="286"/>
      <c r="AM28" s="286"/>
      <c r="AN28" s="286"/>
      <c r="AO28" s="286"/>
      <c r="AP28" s="37"/>
      <c r="AQ28" s="37"/>
      <c r="AR28" s="40"/>
      <c r="BE28" s="276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9">
        <v>0.21</v>
      </c>
      <c r="M29" s="288"/>
      <c r="N29" s="288"/>
      <c r="O29" s="288"/>
      <c r="P29" s="288"/>
      <c r="Q29" s="42"/>
      <c r="R29" s="42"/>
      <c r="S29" s="42"/>
      <c r="T29" s="42"/>
      <c r="U29" s="42"/>
      <c r="V29" s="42"/>
      <c r="W29" s="287">
        <f>ROUND(AZ94, 2)</f>
        <v>0</v>
      </c>
      <c r="X29" s="288"/>
      <c r="Y29" s="288"/>
      <c r="Z29" s="288"/>
      <c r="AA29" s="288"/>
      <c r="AB29" s="288"/>
      <c r="AC29" s="288"/>
      <c r="AD29" s="288"/>
      <c r="AE29" s="288"/>
      <c r="AF29" s="42"/>
      <c r="AG29" s="42"/>
      <c r="AH29" s="42"/>
      <c r="AI29" s="42"/>
      <c r="AJ29" s="42"/>
      <c r="AK29" s="287">
        <f>ROUND(AV94, 2)</f>
        <v>0</v>
      </c>
      <c r="AL29" s="288"/>
      <c r="AM29" s="288"/>
      <c r="AN29" s="288"/>
      <c r="AO29" s="288"/>
      <c r="AP29" s="42"/>
      <c r="AQ29" s="42"/>
      <c r="AR29" s="43"/>
      <c r="BE29" s="277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9">
        <v>0.15</v>
      </c>
      <c r="M30" s="288"/>
      <c r="N30" s="288"/>
      <c r="O30" s="288"/>
      <c r="P30" s="288"/>
      <c r="Q30" s="42"/>
      <c r="R30" s="42"/>
      <c r="S30" s="42"/>
      <c r="T30" s="42"/>
      <c r="U30" s="42"/>
      <c r="V30" s="42"/>
      <c r="W30" s="287">
        <f>ROUND(BA94, 2)</f>
        <v>0</v>
      </c>
      <c r="X30" s="288"/>
      <c r="Y30" s="288"/>
      <c r="Z30" s="288"/>
      <c r="AA30" s="288"/>
      <c r="AB30" s="288"/>
      <c r="AC30" s="288"/>
      <c r="AD30" s="288"/>
      <c r="AE30" s="288"/>
      <c r="AF30" s="42"/>
      <c r="AG30" s="42"/>
      <c r="AH30" s="42"/>
      <c r="AI30" s="42"/>
      <c r="AJ30" s="42"/>
      <c r="AK30" s="287">
        <f>ROUND(AW94, 2)</f>
        <v>0</v>
      </c>
      <c r="AL30" s="288"/>
      <c r="AM30" s="288"/>
      <c r="AN30" s="288"/>
      <c r="AO30" s="288"/>
      <c r="AP30" s="42"/>
      <c r="AQ30" s="42"/>
      <c r="AR30" s="43"/>
      <c r="BE30" s="277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9">
        <v>0.21</v>
      </c>
      <c r="M31" s="288"/>
      <c r="N31" s="288"/>
      <c r="O31" s="288"/>
      <c r="P31" s="288"/>
      <c r="Q31" s="42"/>
      <c r="R31" s="42"/>
      <c r="S31" s="42"/>
      <c r="T31" s="42"/>
      <c r="U31" s="42"/>
      <c r="V31" s="42"/>
      <c r="W31" s="287">
        <f>ROUND(BB94, 2)</f>
        <v>0</v>
      </c>
      <c r="X31" s="288"/>
      <c r="Y31" s="288"/>
      <c r="Z31" s="288"/>
      <c r="AA31" s="288"/>
      <c r="AB31" s="288"/>
      <c r="AC31" s="288"/>
      <c r="AD31" s="288"/>
      <c r="AE31" s="288"/>
      <c r="AF31" s="42"/>
      <c r="AG31" s="42"/>
      <c r="AH31" s="42"/>
      <c r="AI31" s="42"/>
      <c r="AJ31" s="42"/>
      <c r="AK31" s="287">
        <v>0</v>
      </c>
      <c r="AL31" s="288"/>
      <c r="AM31" s="288"/>
      <c r="AN31" s="288"/>
      <c r="AO31" s="288"/>
      <c r="AP31" s="42"/>
      <c r="AQ31" s="42"/>
      <c r="AR31" s="43"/>
      <c r="BE31" s="277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9">
        <v>0.15</v>
      </c>
      <c r="M32" s="288"/>
      <c r="N32" s="288"/>
      <c r="O32" s="288"/>
      <c r="P32" s="288"/>
      <c r="Q32" s="42"/>
      <c r="R32" s="42"/>
      <c r="S32" s="42"/>
      <c r="T32" s="42"/>
      <c r="U32" s="42"/>
      <c r="V32" s="42"/>
      <c r="W32" s="287">
        <f>ROUND(BC94, 2)</f>
        <v>0</v>
      </c>
      <c r="X32" s="288"/>
      <c r="Y32" s="288"/>
      <c r="Z32" s="288"/>
      <c r="AA32" s="288"/>
      <c r="AB32" s="288"/>
      <c r="AC32" s="288"/>
      <c r="AD32" s="288"/>
      <c r="AE32" s="288"/>
      <c r="AF32" s="42"/>
      <c r="AG32" s="42"/>
      <c r="AH32" s="42"/>
      <c r="AI32" s="42"/>
      <c r="AJ32" s="42"/>
      <c r="AK32" s="287">
        <v>0</v>
      </c>
      <c r="AL32" s="288"/>
      <c r="AM32" s="288"/>
      <c r="AN32" s="288"/>
      <c r="AO32" s="288"/>
      <c r="AP32" s="42"/>
      <c r="AQ32" s="42"/>
      <c r="AR32" s="43"/>
      <c r="BE32" s="277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9">
        <v>0</v>
      </c>
      <c r="M33" s="288"/>
      <c r="N33" s="288"/>
      <c r="O33" s="288"/>
      <c r="P33" s="288"/>
      <c r="Q33" s="42"/>
      <c r="R33" s="42"/>
      <c r="S33" s="42"/>
      <c r="T33" s="42"/>
      <c r="U33" s="42"/>
      <c r="V33" s="42"/>
      <c r="W33" s="287">
        <f>ROUND(BD94, 2)</f>
        <v>0</v>
      </c>
      <c r="X33" s="288"/>
      <c r="Y33" s="288"/>
      <c r="Z33" s="288"/>
      <c r="AA33" s="288"/>
      <c r="AB33" s="288"/>
      <c r="AC33" s="288"/>
      <c r="AD33" s="288"/>
      <c r="AE33" s="288"/>
      <c r="AF33" s="42"/>
      <c r="AG33" s="42"/>
      <c r="AH33" s="42"/>
      <c r="AI33" s="42"/>
      <c r="AJ33" s="42"/>
      <c r="AK33" s="287">
        <v>0</v>
      </c>
      <c r="AL33" s="288"/>
      <c r="AM33" s="288"/>
      <c r="AN33" s="288"/>
      <c r="AO33" s="288"/>
      <c r="AP33" s="42"/>
      <c r="AQ33" s="42"/>
      <c r="AR33" s="43"/>
      <c r="BE33" s="277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76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93" t="s">
        <v>48</v>
      </c>
      <c r="Y35" s="291"/>
      <c r="Z35" s="291"/>
      <c r="AA35" s="291"/>
      <c r="AB35" s="291"/>
      <c r="AC35" s="46"/>
      <c r="AD35" s="46"/>
      <c r="AE35" s="46"/>
      <c r="AF35" s="46"/>
      <c r="AG35" s="46"/>
      <c r="AH35" s="46"/>
      <c r="AI35" s="46"/>
      <c r="AJ35" s="46"/>
      <c r="AK35" s="290">
        <f>SUM(AK26:AK33)</f>
        <v>0</v>
      </c>
      <c r="AL35" s="291"/>
      <c r="AM35" s="291"/>
      <c r="AN35" s="291"/>
      <c r="AO35" s="29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51075-2021/II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72" t="str">
        <f>K6</f>
        <v>PD – PJD na ul. Opavská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Ostrava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301" t="str">
        <f>IF(AN8= "","",AN8)</f>
        <v>21. 2. 2020</v>
      </c>
      <c r="AN87" s="301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DPO,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302" t="str">
        <f>IF(E17="","",E17)</f>
        <v>Projekt 2010, s.r.o.</v>
      </c>
      <c r="AN89" s="303"/>
      <c r="AO89" s="303"/>
      <c r="AP89" s="303"/>
      <c r="AQ89" s="37"/>
      <c r="AR89" s="40"/>
      <c r="AS89" s="306" t="s">
        <v>56</v>
      </c>
      <c r="AT89" s="30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302" t="str">
        <f>IF(E20="","",E20)</f>
        <v>Jakub Nevyjel</v>
      </c>
      <c r="AN90" s="303"/>
      <c r="AO90" s="303"/>
      <c r="AP90" s="303"/>
      <c r="AQ90" s="37"/>
      <c r="AR90" s="40"/>
      <c r="AS90" s="308"/>
      <c r="AT90" s="30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10"/>
      <c r="AT91" s="31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67" t="s">
        <v>57</v>
      </c>
      <c r="D92" s="268"/>
      <c r="E92" s="268"/>
      <c r="F92" s="268"/>
      <c r="G92" s="268"/>
      <c r="H92" s="74"/>
      <c r="I92" s="271" t="s">
        <v>58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98" t="s">
        <v>59</v>
      </c>
      <c r="AH92" s="268"/>
      <c r="AI92" s="268"/>
      <c r="AJ92" s="268"/>
      <c r="AK92" s="268"/>
      <c r="AL92" s="268"/>
      <c r="AM92" s="268"/>
      <c r="AN92" s="271" t="s">
        <v>60</v>
      </c>
      <c r="AO92" s="268"/>
      <c r="AP92" s="304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74">
        <f>ROUND(AG95,2)</f>
        <v>0</v>
      </c>
      <c r="AH94" s="274"/>
      <c r="AI94" s="274"/>
      <c r="AJ94" s="274"/>
      <c r="AK94" s="274"/>
      <c r="AL94" s="274"/>
      <c r="AM94" s="274"/>
      <c r="AN94" s="312">
        <f t="shared" ref="AN94:AN106" si="0">SUM(AG94,AT94)</f>
        <v>0</v>
      </c>
      <c r="AO94" s="312"/>
      <c r="AP94" s="312"/>
      <c r="AQ94" s="86" t="s">
        <v>1</v>
      </c>
      <c r="AR94" s="87"/>
      <c r="AS94" s="88">
        <f>ROUND(AS95,2)</f>
        <v>0</v>
      </c>
      <c r="AT94" s="89">
        <f t="shared" ref="AT94:AT106" si="1">ROUND(SUM(AV94:AW94),2)</f>
        <v>0</v>
      </c>
      <c r="AU94" s="90">
        <f>ROUND(AU95,5)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ROUND(AZ95,2)</f>
        <v>0</v>
      </c>
      <c r="BA94" s="89">
        <f>ROUND(BA95,2)</f>
        <v>0</v>
      </c>
      <c r="BB94" s="89">
        <f>ROUND(BB95,2)</f>
        <v>0</v>
      </c>
      <c r="BC94" s="89">
        <f>ROUND(BC95,2)</f>
        <v>0</v>
      </c>
      <c r="BD94" s="91">
        <f>ROUND(BD95,2)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B95" s="94"/>
      <c r="C95" s="95"/>
      <c r="D95" s="269" t="s">
        <v>80</v>
      </c>
      <c r="E95" s="269"/>
      <c r="F95" s="269"/>
      <c r="G95" s="269"/>
      <c r="H95" s="269"/>
      <c r="I95" s="9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99">
        <f>ROUND(AG96+SUM(AG97:AG100)+AG102+AG105+AG106,2)</f>
        <v>0</v>
      </c>
      <c r="AH95" s="300"/>
      <c r="AI95" s="300"/>
      <c r="AJ95" s="300"/>
      <c r="AK95" s="300"/>
      <c r="AL95" s="300"/>
      <c r="AM95" s="300"/>
      <c r="AN95" s="305">
        <f t="shared" si="0"/>
        <v>0</v>
      </c>
      <c r="AO95" s="300"/>
      <c r="AP95" s="300"/>
      <c r="AQ95" s="97" t="s">
        <v>82</v>
      </c>
      <c r="AR95" s="98"/>
      <c r="AS95" s="99">
        <f>ROUND(AS96+SUM(AS97:AS100)+AS102+AS105+AS106,2)</f>
        <v>0</v>
      </c>
      <c r="AT95" s="100">
        <f t="shared" si="1"/>
        <v>0</v>
      </c>
      <c r="AU95" s="101">
        <f>ROUND(AU96+SUM(AU97:AU100)+AU102+AU105+AU106,5)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ROUND(AZ96+SUM(AZ97:AZ100)+AZ102+AZ105+AZ106,2)</f>
        <v>0</v>
      </c>
      <c r="BA95" s="100">
        <f>ROUND(BA96+SUM(BA97:BA100)+BA102+BA105+BA106,2)</f>
        <v>0</v>
      </c>
      <c r="BB95" s="100">
        <f>ROUND(BB96+SUM(BB97:BB100)+BB102+BB105+BB106,2)</f>
        <v>0</v>
      </c>
      <c r="BC95" s="100">
        <f>ROUND(BC96+SUM(BC97:BC100)+BC102+BC105+BC106,2)</f>
        <v>0</v>
      </c>
      <c r="BD95" s="102">
        <f>ROUND(BD96+SUM(BD97:BD100)+BD102+BD105+BD106,2)</f>
        <v>0</v>
      </c>
      <c r="BS95" s="103" t="s">
        <v>75</v>
      </c>
      <c r="BT95" s="103" t="s">
        <v>83</v>
      </c>
      <c r="BU95" s="103" t="s">
        <v>77</v>
      </c>
      <c r="BV95" s="103" t="s">
        <v>78</v>
      </c>
      <c r="BW95" s="103" t="s">
        <v>84</v>
      </c>
      <c r="BX95" s="103" t="s">
        <v>5</v>
      </c>
      <c r="CL95" s="103" t="s">
        <v>1</v>
      </c>
      <c r="CM95" s="103" t="s">
        <v>85</v>
      </c>
    </row>
    <row r="96" spans="1:91" s="4" customFormat="1" ht="16.5" customHeight="1">
      <c r="A96" s="104" t="s">
        <v>86</v>
      </c>
      <c r="B96" s="59"/>
      <c r="C96" s="105"/>
      <c r="D96" s="105"/>
      <c r="E96" s="270" t="s">
        <v>76</v>
      </c>
      <c r="F96" s="270"/>
      <c r="G96" s="270"/>
      <c r="H96" s="270"/>
      <c r="I96" s="270"/>
      <c r="J96" s="105"/>
      <c r="K96" s="270" t="s">
        <v>87</v>
      </c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95">
        <f>'0 - Ostatní a vedlejší ná...'!J32</f>
        <v>0</v>
      </c>
      <c r="AH96" s="296"/>
      <c r="AI96" s="296"/>
      <c r="AJ96" s="296"/>
      <c r="AK96" s="296"/>
      <c r="AL96" s="296"/>
      <c r="AM96" s="296"/>
      <c r="AN96" s="295">
        <f t="shared" si="0"/>
        <v>0</v>
      </c>
      <c r="AO96" s="296"/>
      <c r="AP96" s="296"/>
      <c r="AQ96" s="106" t="s">
        <v>88</v>
      </c>
      <c r="AR96" s="61"/>
      <c r="AS96" s="107">
        <v>0</v>
      </c>
      <c r="AT96" s="108">
        <f t="shared" si="1"/>
        <v>0</v>
      </c>
      <c r="AU96" s="109">
        <f>'0 - Ostatní a vedlejší ná...'!P122</f>
        <v>0</v>
      </c>
      <c r="AV96" s="108">
        <f>'0 - Ostatní a vedlejší ná...'!J35</f>
        <v>0</v>
      </c>
      <c r="AW96" s="108">
        <f>'0 - Ostatní a vedlejší ná...'!J36</f>
        <v>0</v>
      </c>
      <c r="AX96" s="108">
        <f>'0 - Ostatní a vedlejší ná...'!J37</f>
        <v>0</v>
      </c>
      <c r="AY96" s="108">
        <f>'0 - Ostatní a vedlejší ná...'!J38</f>
        <v>0</v>
      </c>
      <c r="AZ96" s="108">
        <f>'0 - Ostatní a vedlejší ná...'!F35</f>
        <v>0</v>
      </c>
      <c r="BA96" s="108">
        <f>'0 - Ostatní a vedlejší ná...'!F36</f>
        <v>0</v>
      </c>
      <c r="BB96" s="108">
        <f>'0 - Ostatní a vedlejší ná...'!F37</f>
        <v>0</v>
      </c>
      <c r="BC96" s="108">
        <f>'0 - Ostatní a vedlejší ná...'!F38</f>
        <v>0</v>
      </c>
      <c r="BD96" s="110">
        <f>'0 - Ostatní a vedlejší ná...'!F39</f>
        <v>0</v>
      </c>
      <c r="BT96" s="111" t="s">
        <v>85</v>
      </c>
      <c r="BV96" s="111" t="s">
        <v>78</v>
      </c>
      <c r="BW96" s="111" t="s">
        <v>89</v>
      </c>
      <c r="BX96" s="111" t="s">
        <v>84</v>
      </c>
      <c r="CL96" s="111" t="s">
        <v>1</v>
      </c>
    </row>
    <row r="97" spans="1:90" s="4" customFormat="1" ht="16.5" customHeight="1">
      <c r="A97" s="104" t="s">
        <v>86</v>
      </c>
      <c r="B97" s="59"/>
      <c r="C97" s="105"/>
      <c r="D97" s="105"/>
      <c r="E97" s="270" t="s">
        <v>90</v>
      </c>
      <c r="F97" s="270"/>
      <c r="G97" s="270"/>
      <c r="H97" s="270"/>
      <c r="I97" s="270"/>
      <c r="J97" s="105"/>
      <c r="K97" s="270" t="s">
        <v>91</v>
      </c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95">
        <f>'1b - SO 101 - Úpravy poze...'!J32</f>
        <v>0</v>
      </c>
      <c r="AH97" s="296"/>
      <c r="AI97" s="296"/>
      <c r="AJ97" s="296"/>
      <c r="AK97" s="296"/>
      <c r="AL97" s="296"/>
      <c r="AM97" s="296"/>
      <c r="AN97" s="295">
        <f t="shared" si="0"/>
        <v>0</v>
      </c>
      <c r="AO97" s="296"/>
      <c r="AP97" s="296"/>
      <c r="AQ97" s="106" t="s">
        <v>88</v>
      </c>
      <c r="AR97" s="61"/>
      <c r="AS97" s="107">
        <v>0</v>
      </c>
      <c r="AT97" s="108">
        <f t="shared" si="1"/>
        <v>0</v>
      </c>
      <c r="AU97" s="109">
        <f>'1b - SO 101 - Úpravy poze...'!P126</f>
        <v>0</v>
      </c>
      <c r="AV97" s="108">
        <f>'1b - SO 101 - Úpravy poze...'!J35</f>
        <v>0</v>
      </c>
      <c r="AW97" s="108">
        <f>'1b - SO 101 - Úpravy poze...'!J36</f>
        <v>0</v>
      </c>
      <c r="AX97" s="108">
        <f>'1b - SO 101 - Úpravy poze...'!J37</f>
        <v>0</v>
      </c>
      <c r="AY97" s="108">
        <f>'1b - SO 101 - Úpravy poze...'!J38</f>
        <v>0</v>
      </c>
      <c r="AZ97" s="108">
        <f>'1b - SO 101 - Úpravy poze...'!F35</f>
        <v>0</v>
      </c>
      <c r="BA97" s="108">
        <f>'1b - SO 101 - Úpravy poze...'!F36</f>
        <v>0</v>
      </c>
      <c r="BB97" s="108">
        <f>'1b - SO 101 - Úpravy poze...'!F37</f>
        <v>0</v>
      </c>
      <c r="BC97" s="108">
        <f>'1b - SO 101 - Úpravy poze...'!F38</f>
        <v>0</v>
      </c>
      <c r="BD97" s="110">
        <f>'1b - SO 101 - Úpravy poze...'!F39</f>
        <v>0</v>
      </c>
      <c r="BT97" s="111" t="s">
        <v>85</v>
      </c>
      <c r="BV97" s="111" t="s">
        <v>78</v>
      </c>
      <c r="BW97" s="111" t="s">
        <v>92</v>
      </c>
      <c r="BX97" s="111" t="s">
        <v>84</v>
      </c>
      <c r="CL97" s="111" t="s">
        <v>1</v>
      </c>
    </row>
    <row r="98" spans="1:90" s="4" customFormat="1" ht="16.5" customHeight="1">
      <c r="A98" s="104" t="s">
        <v>86</v>
      </c>
      <c r="B98" s="59"/>
      <c r="C98" s="105"/>
      <c r="D98" s="105"/>
      <c r="E98" s="270" t="s">
        <v>93</v>
      </c>
      <c r="F98" s="270"/>
      <c r="G98" s="270"/>
      <c r="H98" s="270"/>
      <c r="I98" s="270"/>
      <c r="J98" s="105"/>
      <c r="K98" s="270" t="s">
        <v>94</v>
      </c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95">
        <f>'2b - SO 301 - Zavlažovací...'!J32</f>
        <v>0</v>
      </c>
      <c r="AH98" s="296"/>
      <c r="AI98" s="296"/>
      <c r="AJ98" s="296"/>
      <c r="AK98" s="296"/>
      <c r="AL98" s="296"/>
      <c r="AM98" s="296"/>
      <c r="AN98" s="295">
        <f t="shared" si="0"/>
        <v>0</v>
      </c>
      <c r="AO98" s="296"/>
      <c r="AP98" s="296"/>
      <c r="AQ98" s="106" t="s">
        <v>88</v>
      </c>
      <c r="AR98" s="61"/>
      <c r="AS98" s="107">
        <v>0</v>
      </c>
      <c r="AT98" s="108">
        <f t="shared" si="1"/>
        <v>0</v>
      </c>
      <c r="AU98" s="109">
        <f>'2b - SO 301 - Zavlažovací...'!P130</f>
        <v>0</v>
      </c>
      <c r="AV98" s="108">
        <f>'2b - SO 301 - Zavlažovací...'!J35</f>
        <v>0</v>
      </c>
      <c r="AW98" s="108">
        <f>'2b - SO 301 - Zavlažovací...'!J36</f>
        <v>0</v>
      </c>
      <c r="AX98" s="108">
        <f>'2b - SO 301 - Zavlažovací...'!J37</f>
        <v>0</v>
      </c>
      <c r="AY98" s="108">
        <f>'2b - SO 301 - Zavlažovací...'!J38</f>
        <v>0</v>
      </c>
      <c r="AZ98" s="108">
        <f>'2b - SO 301 - Zavlažovací...'!F35</f>
        <v>0</v>
      </c>
      <c r="BA98" s="108">
        <f>'2b - SO 301 - Zavlažovací...'!F36</f>
        <v>0</v>
      </c>
      <c r="BB98" s="108">
        <f>'2b - SO 301 - Zavlažovací...'!F37</f>
        <v>0</v>
      </c>
      <c r="BC98" s="108">
        <f>'2b - SO 301 - Zavlažovací...'!F38</f>
        <v>0</v>
      </c>
      <c r="BD98" s="110">
        <f>'2b - SO 301 - Zavlažovací...'!F39</f>
        <v>0</v>
      </c>
      <c r="BT98" s="111" t="s">
        <v>85</v>
      </c>
      <c r="BV98" s="111" t="s">
        <v>78</v>
      </c>
      <c r="BW98" s="111" t="s">
        <v>95</v>
      </c>
      <c r="BX98" s="111" t="s">
        <v>84</v>
      </c>
      <c r="CL98" s="111" t="s">
        <v>1</v>
      </c>
    </row>
    <row r="99" spans="1:90" s="4" customFormat="1" ht="16.5" customHeight="1">
      <c r="A99" s="104" t="s">
        <v>86</v>
      </c>
      <c r="B99" s="59"/>
      <c r="C99" s="105"/>
      <c r="D99" s="105"/>
      <c r="E99" s="270" t="s">
        <v>96</v>
      </c>
      <c r="F99" s="270"/>
      <c r="G99" s="270"/>
      <c r="H99" s="270"/>
      <c r="I99" s="270"/>
      <c r="J99" s="105"/>
      <c r="K99" s="270" t="s">
        <v>97</v>
      </c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95">
        <f>'3b - SO 302 - Přípojky vo...'!J32</f>
        <v>0</v>
      </c>
      <c r="AH99" s="296"/>
      <c r="AI99" s="296"/>
      <c r="AJ99" s="296"/>
      <c r="AK99" s="296"/>
      <c r="AL99" s="296"/>
      <c r="AM99" s="296"/>
      <c r="AN99" s="295">
        <f t="shared" si="0"/>
        <v>0</v>
      </c>
      <c r="AO99" s="296"/>
      <c r="AP99" s="296"/>
      <c r="AQ99" s="106" t="s">
        <v>88</v>
      </c>
      <c r="AR99" s="61"/>
      <c r="AS99" s="107">
        <v>0</v>
      </c>
      <c r="AT99" s="108">
        <f t="shared" si="1"/>
        <v>0</v>
      </c>
      <c r="AU99" s="109">
        <f>'3b - SO 302 - Přípojky vo...'!P125</f>
        <v>0</v>
      </c>
      <c r="AV99" s="108">
        <f>'3b - SO 302 - Přípojky vo...'!J35</f>
        <v>0</v>
      </c>
      <c r="AW99" s="108">
        <f>'3b - SO 302 - Přípojky vo...'!J36</f>
        <v>0</v>
      </c>
      <c r="AX99" s="108">
        <f>'3b - SO 302 - Přípojky vo...'!J37</f>
        <v>0</v>
      </c>
      <c r="AY99" s="108">
        <f>'3b - SO 302 - Přípojky vo...'!J38</f>
        <v>0</v>
      </c>
      <c r="AZ99" s="108">
        <f>'3b - SO 302 - Přípojky vo...'!F35</f>
        <v>0</v>
      </c>
      <c r="BA99" s="108">
        <f>'3b - SO 302 - Přípojky vo...'!F36</f>
        <v>0</v>
      </c>
      <c r="BB99" s="108">
        <f>'3b - SO 302 - Přípojky vo...'!F37</f>
        <v>0</v>
      </c>
      <c r="BC99" s="108">
        <f>'3b - SO 302 - Přípojky vo...'!F38</f>
        <v>0</v>
      </c>
      <c r="BD99" s="110">
        <f>'3b - SO 302 - Přípojky vo...'!F39</f>
        <v>0</v>
      </c>
      <c r="BT99" s="111" t="s">
        <v>85</v>
      </c>
      <c r="BV99" s="111" t="s">
        <v>78</v>
      </c>
      <c r="BW99" s="111" t="s">
        <v>98</v>
      </c>
      <c r="BX99" s="111" t="s">
        <v>84</v>
      </c>
      <c r="CL99" s="111" t="s">
        <v>1</v>
      </c>
    </row>
    <row r="100" spans="1:90" s="4" customFormat="1" ht="23.25" customHeight="1">
      <c r="B100" s="59"/>
      <c r="C100" s="105"/>
      <c r="D100" s="105"/>
      <c r="E100" s="270" t="s">
        <v>99</v>
      </c>
      <c r="F100" s="270"/>
      <c r="G100" s="270"/>
      <c r="H100" s="270"/>
      <c r="I100" s="270"/>
      <c r="J100" s="105"/>
      <c r="K100" s="270" t="s">
        <v>100</v>
      </c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97">
        <f>ROUND(AG101,2)</f>
        <v>0</v>
      </c>
      <c r="AH100" s="296"/>
      <c r="AI100" s="296"/>
      <c r="AJ100" s="296"/>
      <c r="AK100" s="296"/>
      <c r="AL100" s="296"/>
      <c r="AM100" s="296"/>
      <c r="AN100" s="295">
        <f t="shared" si="0"/>
        <v>0</v>
      </c>
      <c r="AO100" s="296"/>
      <c r="AP100" s="296"/>
      <c r="AQ100" s="106" t="s">
        <v>88</v>
      </c>
      <c r="AR100" s="61"/>
      <c r="AS100" s="107">
        <f>ROUND(AS101,2)</f>
        <v>0</v>
      </c>
      <c r="AT100" s="108">
        <f t="shared" si="1"/>
        <v>0</v>
      </c>
      <c r="AU100" s="109">
        <f>ROUND(AU101,5)</f>
        <v>0</v>
      </c>
      <c r="AV100" s="108">
        <f>ROUND(AZ100*L29,2)</f>
        <v>0</v>
      </c>
      <c r="AW100" s="108">
        <f>ROUND(BA100*L30,2)</f>
        <v>0</v>
      </c>
      <c r="AX100" s="108">
        <f>ROUND(BB100*L29,2)</f>
        <v>0</v>
      </c>
      <c r="AY100" s="108">
        <f>ROUND(BC100*L30,2)</f>
        <v>0</v>
      </c>
      <c r="AZ100" s="108">
        <f>ROUND(AZ101,2)</f>
        <v>0</v>
      </c>
      <c r="BA100" s="108">
        <f>ROUND(BA101,2)</f>
        <v>0</v>
      </c>
      <c r="BB100" s="108">
        <f>ROUND(BB101,2)</f>
        <v>0</v>
      </c>
      <c r="BC100" s="108">
        <f>ROUND(BC101,2)</f>
        <v>0</v>
      </c>
      <c r="BD100" s="110">
        <f>ROUND(BD101,2)</f>
        <v>0</v>
      </c>
      <c r="BS100" s="111" t="s">
        <v>75</v>
      </c>
      <c r="BT100" s="111" t="s">
        <v>85</v>
      </c>
      <c r="BU100" s="111" t="s">
        <v>77</v>
      </c>
      <c r="BV100" s="111" t="s">
        <v>78</v>
      </c>
      <c r="BW100" s="111" t="s">
        <v>101</v>
      </c>
      <c r="BX100" s="111" t="s">
        <v>84</v>
      </c>
      <c r="CL100" s="111" t="s">
        <v>1</v>
      </c>
    </row>
    <row r="101" spans="1:90" s="4" customFormat="1" ht="16.5" customHeight="1">
      <c r="A101" s="104" t="s">
        <v>86</v>
      </c>
      <c r="B101" s="59"/>
      <c r="C101" s="105"/>
      <c r="D101" s="105"/>
      <c r="E101" s="105"/>
      <c r="F101" s="270" t="s">
        <v>102</v>
      </c>
      <c r="G101" s="270"/>
      <c r="H101" s="270"/>
      <c r="I101" s="270"/>
      <c r="J101" s="270"/>
      <c r="K101" s="105"/>
      <c r="L101" s="270" t="s">
        <v>103</v>
      </c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95">
        <f>'4.1b - Lokalita A'!J34</f>
        <v>0</v>
      </c>
      <c r="AH101" s="296"/>
      <c r="AI101" s="296"/>
      <c r="AJ101" s="296"/>
      <c r="AK101" s="296"/>
      <c r="AL101" s="296"/>
      <c r="AM101" s="296"/>
      <c r="AN101" s="295">
        <f t="shared" si="0"/>
        <v>0</v>
      </c>
      <c r="AO101" s="296"/>
      <c r="AP101" s="296"/>
      <c r="AQ101" s="106" t="s">
        <v>88</v>
      </c>
      <c r="AR101" s="61"/>
      <c r="AS101" s="107">
        <v>0</v>
      </c>
      <c r="AT101" s="108">
        <f t="shared" si="1"/>
        <v>0</v>
      </c>
      <c r="AU101" s="109">
        <f>'4.1b - Lokalita A'!P131</f>
        <v>0</v>
      </c>
      <c r="AV101" s="108">
        <f>'4.1b - Lokalita A'!J37</f>
        <v>0</v>
      </c>
      <c r="AW101" s="108">
        <f>'4.1b - Lokalita A'!J38</f>
        <v>0</v>
      </c>
      <c r="AX101" s="108">
        <f>'4.1b - Lokalita A'!J39</f>
        <v>0</v>
      </c>
      <c r="AY101" s="108">
        <f>'4.1b - Lokalita A'!J40</f>
        <v>0</v>
      </c>
      <c r="AZ101" s="108">
        <f>'4.1b - Lokalita A'!F37</f>
        <v>0</v>
      </c>
      <c r="BA101" s="108">
        <f>'4.1b - Lokalita A'!F38</f>
        <v>0</v>
      </c>
      <c r="BB101" s="108">
        <f>'4.1b - Lokalita A'!F39</f>
        <v>0</v>
      </c>
      <c r="BC101" s="108">
        <f>'4.1b - Lokalita A'!F40</f>
        <v>0</v>
      </c>
      <c r="BD101" s="110">
        <f>'4.1b - Lokalita A'!F41</f>
        <v>0</v>
      </c>
      <c r="BT101" s="111" t="s">
        <v>104</v>
      </c>
      <c r="BV101" s="111" t="s">
        <v>78</v>
      </c>
      <c r="BW101" s="111" t="s">
        <v>105</v>
      </c>
      <c r="BX101" s="111" t="s">
        <v>101</v>
      </c>
      <c r="CL101" s="111" t="s">
        <v>1</v>
      </c>
    </row>
    <row r="102" spans="1:90" s="4" customFormat="1" ht="16.5" customHeight="1">
      <c r="B102" s="59"/>
      <c r="C102" s="105"/>
      <c r="D102" s="105"/>
      <c r="E102" s="270" t="s">
        <v>106</v>
      </c>
      <c r="F102" s="270"/>
      <c r="G102" s="270"/>
      <c r="H102" s="270"/>
      <c r="I102" s="270"/>
      <c r="J102" s="105"/>
      <c r="K102" s="270" t="s">
        <v>107</v>
      </c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97">
        <f>ROUND(SUM(AG103:AG104),2)</f>
        <v>0</v>
      </c>
      <c r="AH102" s="296"/>
      <c r="AI102" s="296"/>
      <c r="AJ102" s="296"/>
      <c r="AK102" s="296"/>
      <c r="AL102" s="296"/>
      <c r="AM102" s="296"/>
      <c r="AN102" s="295">
        <f t="shared" si="0"/>
        <v>0</v>
      </c>
      <c r="AO102" s="296"/>
      <c r="AP102" s="296"/>
      <c r="AQ102" s="106" t="s">
        <v>88</v>
      </c>
      <c r="AR102" s="61"/>
      <c r="AS102" s="107">
        <f>ROUND(SUM(AS103:AS104),2)</f>
        <v>0</v>
      </c>
      <c r="AT102" s="108">
        <f t="shared" si="1"/>
        <v>0</v>
      </c>
      <c r="AU102" s="109">
        <f>ROUND(SUM(AU103:AU104),5)</f>
        <v>0</v>
      </c>
      <c r="AV102" s="108">
        <f>ROUND(AZ102*L29,2)</f>
        <v>0</v>
      </c>
      <c r="AW102" s="108">
        <f>ROUND(BA102*L30,2)</f>
        <v>0</v>
      </c>
      <c r="AX102" s="108">
        <f>ROUND(BB102*L29,2)</f>
        <v>0</v>
      </c>
      <c r="AY102" s="108">
        <f>ROUND(BC102*L30,2)</f>
        <v>0</v>
      </c>
      <c r="AZ102" s="108">
        <f>ROUND(SUM(AZ103:AZ104),2)</f>
        <v>0</v>
      </c>
      <c r="BA102" s="108">
        <f>ROUND(SUM(BA103:BA104),2)</f>
        <v>0</v>
      </c>
      <c r="BB102" s="108">
        <f>ROUND(SUM(BB103:BB104),2)</f>
        <v>0</v>
      </c>
      <c r="BC102" s="108">
        <f>ROUND(SUM(BC103:BC104),2)</f>
        <v>0</v>
      </c>
      <c r="BD102" s="110">
        <f>ROUND(SUM(BD103:BD104),2)</f>
        <v>0</v>
      </c>
      <c r="BS102" s="111" t="s">
        <v>75</v>
      </c>
      <c r="BT102" s="111" t="s">
        <v>85</v>
      </c>
      <c r="BU102" s="111" t="s">
        <v>77</v>
      </c>
      <c r="BV102" s="111" t="s">
        <v>78</v>
      </c>
      <c r="BW102" s="111" t="s">
        <v>108</v>
      </c>
      <c r="BX102" s="111" t="s">
        <v>84</v>
      </c>
      <c r="CL102" s="111" t="s">
        <v>1</v>
      </c>
    </row>
    <row r="103" spans="1:90" s="4" customFormat="1" ht="16.5" customHeight="1">
      <c r="A103" s="104" t="s">
        <v>86</v>
      </c>
      <c r="B103" s="59"/>
      <c r="C103" s="105"/>
      <c r="D103" s="105"/>
      <c r="E103" s="105"/>
      <c r="F103" s="270" t="s">
        <v>109</v>
      </c>
      <c r="G103" s="270"/>
      <c r="H103" s="270"/>
      <c r="I103" s="270"/>
      <c r="J103" s="270"/>
      <c r="K103" s="105"/>
      <c r="L103" s="270" t="s">
        <v>110</v>
      </c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95">
        <f>'5b.1 - Tramvajový svršek'!J34</f>
        <v>0</v>
      </c>
      <c r="AH103" s="296"/>
      <c r="AI103" s="296"/>
      <c r="AJ103" s="296"/>
      <c r="AK103" s="296"/>
      <c r="AL103" s="296"/>
      <c r="AM103" s="296"/>
      <c r="AN103" s="295">
        <f t="shared" si="0"/>
        <v>0</v>
      </c>
      <c r="AO103" s="296"/>
      <c r="AP103" s="296"/>
      <c r="AQ103" s="106" t="s">
        <v>88</v>
      </c>
      <c r="AR103" s="61"/>
      <c r="AS103" s="107">
        <v>0</v>
      </c>
      <c r="AT103" s="108">
        <f t="shared" si="1"/>
        <v>0</v>
      </c>
      <c r="AU103" s="109">
        <f>'5b.1 - Tramvajový svršek'!P132</f>
        <v>0</v>
      </c>
      <c r="AV103" s="108">
        <f>'5b.1 - Tramvajový svršek'!J37</f>
        <v>0</v>
      </c>
      <c r="AW103" s="108">
        <f>'5b.1 - Tramvajový svršek'!J38</f>
        <v>0</v>
      </c>
      <c r="AX103" s="108">
        <f>'5b.1 - Tramvajový svršek'!J39</f>
        <v>0</v>
      </c>
      <c r="AY103" s="108">
        <f>'5b.1 - Tramvajový svršek'!J40</f>
        <v>0</v>
      </c>
      <c r="AZ103" s="108">
        <f>'5b.1 - Tramvajový svršek'!F37</f>
        <v>0</v>
      </c>
      <c r="BA103" s="108">
        <f>'5b.1 - Tramvajový svršek'!F38</f>
        <v>0</v>
      </c>
      <c r="BB103" s="108">
        <f>'5b.1 - Tramvajový svršek'!F39</f>
        <v>0</v>
      </c>
      <c r="BC103" s="108">
        <f>'5b.1 - Tramvajový svršek'!F40</f>
        <v>0</v>
      </c>
      <c r="BD103" s="110">
        <f>'5b.1 - Tramvajový svršek'!F41</f>
        <v>0</v>
      </c>
      <c r="BT103" s="111" t="s">
        <v>104</v>
      </c>
      <c r="BV103" s="111" t="s">
        <v>78</v>
      </c>
      <c r="BW103" s="111" t="s">
        <v>111</v>
      </c>
      <c r="BX103" s="111" t="s">
        <v>108</v>
      </c>
      <c r="CL103" s="111" t="s">
        <v>1</v>
      </c>
    </row>
    <row r="104" spans="1:90" s="4" customFormat="1" ht="16.5" customHeight="1">
      <c r="A104" s="104" t="s">
        <v>86</v>
      </c>
      <c r="B104" s="59"/>
      <c r="C104" s="105"/>
      <c r="D104" s="105"/>
      <c r="E104" s="105"/>
      <c r="F104" s="270" t="s">
        <v>112</v>
      </c>
      <c r="G104" s="270"/>
      <c r="H104" s="270"/>
      <c r="I104" s="270"/>
      <c r="J104" s="270"/>
      <c r="K104" s="105"/>
      <c r="L104" s="270" t="s">
        <v>113</v>
      </c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95">
        <f>'5b.2 - Tramvajový spodek'!J34</f>
        <v>0</v>
      </c>
      <c r="AH104" s="296"/>
      <c r="AI104" s="296"/>
      <c r="AJ104" s="296"/>
      <c r="AK104" s="296"/>
      <c r="AL104" s="296"/>
      <c r="AM104" s="296"/>
      <c r="AN104" s="295">
        <f t="shared" si="0"/>
        <v>0</v>
      </c>
      <c r="AO104" s="296"/>
      <c r="AP104" s="296"/>
      <c r="AQ104" s="106" t="s">
        <v>88</v>
      </c>
      <c r="AR104" s="61"/>
      <c r="AS104" s="107">
        <v>0</v>
      </c>
      <c r="AT104" s="108">
        <f t="shared" si="1"/>
        <v>0</v>
      </c>
      <c r="AU104" s="109">
        <f>'5b.2 - Tramvajový spodek'!P134</f>
        <v>0</v>
      </c>
      <c r="AV104" s="108">
        <f>'5b.2 - Tramvajový spodek'!J37</f>
        <v>0</v>
      </c>
      <c r="AW104" s="108">
        <f>'5b.2 - Tramvajový spodek'!J38</f>
        <v>0</v>
      </c>
      <c r="AX104" s="108">
        <f>'5b.2 - Tramvajový spodek'!J39</f>
        <v>0</v>
      </c>
      <c r="AY104" s="108">
        <f>'5b.2 - Tramvajový spodek'!J40</f>
        <v>0</v>
      </c>
      <c r="AZ104" s="108">
        <f>'5b.2 - Tramvajový spodek'!F37</f>
        <v>0</v>
      </c>
      <c r="BA104" s="108">
        <f>'5b.2 - Tramvajový spodek'!F38</f>
        <v>0</v>
      </c>
      <c r="BB104" s="108">
        <f>'5b.2 - Tramvajový spodek'!F39</f>
        <v>0</v>
      </c>
      <c r="BC104" s="108">
        <f>'5b.2 - Tramvajový spodek'!F40</f>
        <v>0</v>
      </c>
      <c r="BD104" s="110">
        <f>'5b.2 - Tramvajový spodek'!F41</f>
        <v>0</v>
      </c>
      <c r="BT104" s="111" t="s">
        <v>104</v>
      </c>
      <c r="BV104" s="111" t="s">
        <v>78</v>
      </c>
      <c r="BW104" s="111" t="s">
        <v>114</v>
      </c>
      <c r="BX104" s="111" t="s">
        <v>108</v>
      </c>
      <c r="CL104" s="111" t="s">
        <v>1</v>
      </c>
    </row>
    <row r="105" spans="1:90" s="4" customFormat="1" ht="16.5" customHeight="1">
      <c r="A105" s="104" t="s">
        <v>86</v>
      </c>
      <c r="B105" s="59"/>
      <c r="C105" s="105"/>
      <c r="D105" s="105"/>
      <c r="E105" s="270" t="s">
        <v>115</v>
      </c>
      <c r="F105" s="270"/>
      <c r="G105" s="270"/>
      <c r="H105" s="270"/>
      <c r="I105" s="270"/>
      <c r="J105" s="105"/>
      <c r="K105" s="270" t="s">
        <v>116</v>
      </c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95">
        <f>'6b - SO 652 - Úpravy trak...'!J32</f>
        <v>0</v>
      </c>
      <c r="AH105" s="296"/>
      <c r="AI105" s="296"/>
      <c r="AJ105" s="296"/>
      <c r="AK105" s="296"/>
      <c r="AL105" s="296"/>
      <c r="AM105" s="296"/>
      <c r="AN105" s="295">
        <f t="shared" si="0"/>
        <v>0</v>
      </c>
      <c r="AO105" s="296"/>
      <c r="AP105" s="296"/>
      <c r="AQ105" s="106" t="s">
        <v>88</v>
      </c>
      <c r="AR105" s="61"/>
      <c r="AS105" s="107">
        <v>0</v>
      </c>
      <c r="AT105" s="108">
        <f t="shared" si="1"/>
        <v>0</v>
      </c>
      <c r="AU105" s="109">
        <f>'6b - SO 652 - Úpravy trak...'!P129</f>
        <v>0</v>
      </c>
      <c r="AV105" s="108">
        <f>'6b - SO 652 - Úpravy trak...'!J35</f>
        <v>0</v>
      </c>
      <c r="AW105" s="108">
        <f>'6b - SO 652 - Úpravy trak...'!J36</f>
        <v>0</v>
      </c>
      <c r="AX105" s="108">
        <f>'6b - SO 652 - Úpravy trak...'!J37</f>
        <v>0</v>
      </c>
      <c r="AY105" s="108">
        <f>'6b - SO 652 - Úpravy trak...'!J38</f>
        <v>0</v>
      </c>
      <c r="AZ105" s="108">
        <f>'6b - SO 652 - Úpravy trak...'!F35</f>
        <v>0</v>
      </c>
      <c r="BA105" s="108">
        <f>'6b - SO 652 - Úpravy trak...'!F36</f>
        <v>0</v>
      </c>
      <c r="BB105" s="108">
        <f>'6b - SO 652 - Úpravy trak...'!F37</f>
        <v>0</v>
      </c>
      <c r="BC105" s="108">
        <f>'6b - SO 652 - Úpravy trak...'!F38</f>
        <v>0</v>
      </c>
      <c r="BD105" s="110">
        <f>'6b - SO 652 - Úpravy trak...'!F39</f>
        <v>0</v>
      </c>
      <c r="BT105" s="111" t="s">
        <v>85</v>
      </c>
      <c r="BV105" s="111" t="s">
        <v>78</v>
      </c>
      <c r="BW105" s="111" t="s">
        <v>117</v>
      </c>
      <c r="BX105" s="111" t="s">
        <v>84</v>
      </c>
      <c r="CL105" s="111" t="s">
        <v>1</v>
      </c>
    </row>
    <row r="106" spans="1:90" s="4" customFormat="1" ht="16.5" customHeight="1">
      <c r="A106" s="104" t="s">
        <v>86</v>
      </c>
      <c r="B106" s="59"/>
      <c r="C106" s="105"/>
      <c r="D106" s="105"/>
      <c r="E106" s="270" t="s">
        <v>118</v>
      </c>
      <c r="F106" s="270"/>
      <c r="G106" s="270"/>
      <c r="H106" s="270"/>
      <c r="I106" s="270"/>
      <c r="J106" s="105"/>
      <c r="K106" s="270" t="s">
        <v>119</v>
      </c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95">
        <f>'7b - SO 653 - Úprava tram...'!J32</f>
        <v>0</v>
      </c>
      <c r="AH106" s="296"/>
      <c r="AI106" s="296"/>
      <c r="AJ106" s="296"/>
      <c r="AK106" s="296"/>
      <c r="AL106" s="296"/>
      <c r="AM106" s="296"/>
      <c r="AN106" s="295">
        <f t="shared" si="0"/>
        <v>0</v>
      </c>
      <c r="AO106" s="296"/>
      <c r="AP106" s="296"/>
      <c r="AQ106" s="106" t="s">
        <v>88</v>
      </c>
      <c r="AR106" s="61"/>
      <c r="AS106" s="112">
        <v>0</v>
      </c>
      <c r="AT106" s="113">
        <f t="shared" si="1"/>
        <v>0</v>
      </c>
      <c r="AU106" s="114">
        <f>'7b - SO 653 - Úprava tram...'!P132</f>
        <v>0</v>
      </c>
      <c r="AV106" s="113">
        <f>'7b - SO 653 - Úprava tram...'!J35</f>
        <v>0</v>
      </c>
      <c r="AW106" s="113">
        <f>'7b - SO 653 - Úprava tram...'!J36</f>
        <v>0</v>
      </c>
      <c r="AX106" s="113">
        <f>'7b - SO 653 - Úprava tram...'!J37</f>
        <v>0</v>
      </c>
      <c r="AY106" s="113">
        <f>'7b - SO 653 - Úprava tram...'!J38</f>
        <v>0</v>
      </c>
      <c r="AZ106" s="113">
        <f>'7b - SO 653 - Úprava tram...'!F35</f>
        <v>0</v>
      </c>
      <c r="BA106" s="113">
        <f>'7b - SO 653 - Úprava tram...'!F36</f>
        <v>0</v>
      </c>
      <c r="BB106" s="113">
        <f>'7b - SO 653 - Úprava tram...'!F37</f>
        <v>0</v>
      </c>
      <c r="BC106" s="113">
        <f>'7b - SO 653 - Úprava tram...'!F38</f>
        <v>0</v>
      </c>
      <c r="BD106" s="115">
        <f>'7b - SO 653 - Úprava tram...'!F39</f>
        <v>0</v>
      </c>
      <c r="BT106" s="111" t="s">
        <v>85</v>
      </c>
      <c r="BV106" s="111" t="s">
        <v>78</v>
      </c>
      <c r="BW106" s="111" t="s">
        <v>120</v>
      </c>
      <c r="BX106" s="111" t="s">
        <v>84</v>
      </c>
      <c r="CL106" s="111" t="s">
        <v>1</v>
      </c>
    </row>
    <row r="107" spans="1:90" s="2" customFormat="1" ht="30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40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90" s="2" customFormat="1" ht="6.95" customHeight="1">
      <c r="A108" s="35"/>
      <c r="B108" s="55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40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</sheetData>
  <sheetProtection algorithmName="SHA-512" hashValue="bDo9hXz5Oqw3IjWFoFENf6JUA0oKap0V+dgLbGj/jPEPsaiY4jRpQl00Ngfz8cTxuIgfu/i+u+ZQF6D9vMGG+g==" saltValue="GftNUx7XVb3ONFDsM6OLjUu9GV5760YkiQFHTclrSFwla3I4l1RMq6RLbSR0LBq6rwr04zo3ZJgm0TjxNVcwHw==" spinCount="100000" sheet="1" objects="1" scenarios="1" formatColumns="0" formatRows="0"/>
  <mergeCells count="86">
    <mergeCell ref="AS89:AT91"/>
    <mergeCell ref="AN105:AP105"/>
    <mergeCell ref="AG105:AM105"/>
    <mergeCell ref="AN106:AP106"/>
    <mergeCell ref="AG106:AM106"/>
    <mergeCell ref="AN94:AP94"/>
    <mergeCell ref="AR2:BE2"/>
    <mergeCell ref="AG97:AM97"/>
    <mergeCell ref="AG104:AM104"/>
    <mergeCell ref="AG103:AM103"/>
    <mergeCell ref="AG102:AM102"/>
    <mergeCell ref="AG92:AM92"/>
    <mergeCell ref="AG100:AM100"/>
    <mergeCell ref="AG101:AM101"/>
    <mergeCell ref="AG96:AM96"/>
    <mergeCell ref="AG95:AM95"/>
    <mergeCell ref="AG98:AM98"/>
    <mergeCell ref="AG99:AM99"/>
    <mergeCell ref="AM87:AN87"/>
    <mergeCell ref="AM89:AP89"/>
    <mergeCell ref="AM90:AP90"/>
    <mergeCell ref="AN104:AP104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L85:AO85"/>
    <mergeCell ref="E105:I105"/>
    <mergeCell ref="K105:AF105"/>
    <mergeCell ref="E106:I106"/>
    <mergeCell ref="K106:AF106"/>
    <mergeCell ref="AG94:AM94"/>
    <mergeCell ref="AN103:AP103"/>
    <mergeCell ref="AN96:AP96"/>
    <mergeCell ref="AN102:AP102"/>
    <mergeCell ref="AN101:AP101"/>
    <mergeCell ref="AN92:AP92"/>
    <mergeCell ref="AN97:AP97"/>
    <mergeCell ref="AN100:AP100"/>
    <mergeCell ref="AN95:AP95"/>
    <mergeCell ref="AN99:AP99"/>
    <mergeCell ref="AN98:AP98"/>
    <mergeCell ref="E102:I102"/>
    <mergeCell ref="F103:J103"/>
    <mergeCell ref="F101:J101"/>
    <mergeCell ref="F104:J104"/>
    <mergeCell ref="I92:AF92"/>
    <mergeCell ref="J95:AF95"/>
    <mergeCell ref="K100:AF100"/>
    <mergeCell ref="K97:AF97"/>
    <mergeCell ref="K99:AF99"/>
    <mergeCell ref="K102:AF102"/>
    <mergeCell ref="K96:AF96"/>
    <mergeCell ref="K98:AF98"/>
    <mergeCell ref="L101:AF101"/>
    <mergeCell ref="L103:AF103"/>
    <mergeCell ref="L104:AF104"/>
    <mergeCell ref="C92:G92"/>
    <mergeCell ref="D95:H95"/>
    <mergeCell ref="E100:I100"/>
    <mergeCell ref="E97:I97"/>
    <mergeCell ref="E96:I96"/>
    <mergeCell ref="E99:I99"/>
    <mergeCell ref="E98:I98"/>
  </mergeCells>
  <hyperlinks>
    <hyperlink ref="A96" location="'0 - Ostatní a vedlejší ná...'!C2" display="/"/>
    <hyperlink ref="A97" location="'1b - SO 101 - Úpravy poze...'!C2" display="/"/>
    <hyperlink ref="A98" location="'2b - SO 301 - Zavlažovací...'!C2" display="/"/>
    <hyperlink ref="A99" location="'3b - SO 302 - Přípojky vo...'!C2" display="/"/>
    <hyperlink ref="A101" location="'4.1b - Lokalita A'!C2" display="/"/>
    <hyperlink ref="A103" location="'5b.1 - Tramvajový svršek'!C2" display="/"/>
    <hyperlink ref="A104" location="'5b.2 - Tramvajový spodek'!C2" display="/"/>
    <hyperlink ref="A105" location="'6b - SO 652 - Úpravy trak...'!C2" display="/"/>
    <hyperlink ref="A106" location="'7b - SO 653 - Úprava tram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89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125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ROUND(J122,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ROUND((SUM(BE122:BE204)),  2)</f>
        <v>0</v>
      </c>
      <c r="G35" s="35"/>
      <c r="H35" s="35"/>
      <c r="I35" s="131">
        <v>0.21</v>
      </c>
      <c r="J35" s="130">
        <f>ROUND(((SUM(BE122:BE204))*I35),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ROUND((SUM(BF122:BF204)),  2)</f>
        <v>0</v>
      </c>
      <c r="G36" s="35"/>
      <c r="H36" s="35"/>
      <c r="I36" s="131">
        <v>0.15</v>
      </c>
      <c r="J36" s="130">
        <f>ROUND(((SUM(BF122:BF204))*I36),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ROUND((SUM(BG122:BG204)),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ROUND((SUM(BH122:BH204)),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ROUND((SUM(BI122:BI204)),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0 - Ostatní a vedlejší náklady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J122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131</v>
      </c>
      <c r="E99" s="157"/>
      <c r="F99" s="157"/>
      <c r="G99" s="157"/>
      <c r="H99" s="157"/>
      <c r="I99" s="157"/>
      <c r="J99" s="158">
        <f>J123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132</v>
      </c>
      <c r="E100" s="157"/>
      <c r="F100" s="157"/>
      <c r="G100" s="157"/>
      <c r="H100" s="157"/>
      <c r="I100" s="157"/>
      <c r="J100" s="158">
        <f>J162</f>
        <v>0</v>
      </c>
      <c r="K100" s="155"/>
      <c r="L100" s="159"/>
    </row>
    <row r="101" spans="1:47" s="2" customFormat="1" ht="21.7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47" s="2" customFormat="1" ht="6.95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2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pans="1:47" s="2" customFormat="1" ht="6.95" customHeight="1">
      <c r="A106" s="35"/>
      <c r="B106" s="57"/>
      <c r="C106" s="58"/>
      <c r="D106" s="58"/>
      <c r="E106" s="58"/>
      <c r="F106" s="58"/>
      <c r="G106" s="58"/>
      <c r="H106" s="58"/>
      <c r="I106" s="58"/>
      <c r="J106" s="58"/>
      <c r="K106" s="58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47" s="2" customFormat="1" ht="24.95" customHeight="1">
      <c r="A107" s="35"/>
      <c r="B107" s="36"/>
      <c r="C107" s="24" t="s">
        <v>133</v>
      </c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47" s="2" customFormat="1" ht="6.9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12" customHeight="1">
      <c r="A109" s="35"/>
      <c r="B109" s="36"/>
      <c r="C109" s="30" t="s">
        <v>16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16.5" customHeight="1">
      <c r="A110" s="35"/>
      <c r="B110" s="36"/>
      <c r="C110" s="37"/>
      <c r="D110" s="37"/>
      <c r="E110" s="320" t="str">
        <f>E7</f>
        <v>PD – PJD na ul. Opavská</v>
      </c>
      <c r="F110" s="321"/>
      <c r="G110" s="321"/>
      <c r="H110" s="321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1" customFormat="1" ht="12" customHeight="1">
      <c r="B111" s="22"/>
      <c r="C111" s="30" t="s">
        <v>122</v>
      </c>
      <c r="D111" s="23"/>
      <c r="E111" s="23"/>
      <c r="F111" s="23"/>
      <c r="G111" s="23"/>
      <c r="H111" s="23"/>
      <c r="I111" s="23"/>
      <c r="J111" s="23"/>
      <c r="K111" s="23"/>
      <c r="L111" s="21"/>
    </row>
    <row r="112" spans="1:47" s="2" customFormat="1" ht="16.5" customHeight="1">
      <c r="A112" s="35"/>
      <c r="B112" s="36"/>
      <c r="C112" s="37"/>
      <c r="D112" s="37"/>
      <c r="E112" s="320" t="s">
        <v>123</v>
      </c>
      <c r="F112" s="322"/>
      <c r="G112" s="322"/>
      <c r="H112" s="322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124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272" t="str">
        <f>E11</f>
        <v>0 - Ostatní a vedlejší náklady</v>
      </c>
      <c r="F114" s="322"/>
      <c r="G114" s="322"/>
      <c r="H114" s="322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20</v>
      </c>
      <c r="D116" s="37"/>
      <c r="E116" s="37"/>
      <c r="F116" s="28" t="str">
        <f>F14</f>
        <v>Ostrava</v>
      </c>
      <c r="G116" s="37"/>
      <c r="H116" s="37"/>
      <c r="I116" s="30" t="s">
        <v>22</v>
      </c>
      <c r="J116" s="67" t="str">
        <f>IF(J14="","",J14)</f>
        <v>21. 2. 2020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2" customHeight="1">
      <c r="A118" s="35"/>
      <c r="B118" s="36"/>
      <c r="C118" s="30" t="s">
        <v>24</v>
      </c>
      <c r="D118" s="37"/>
      <c r="E118" s="37"/>
      <c r="F118" s="28" t="str">
        <f>E17</f>
        <v>DPO, a.s.</v>
      </c>
      <c r="G118" s="37"/>
      <c r="H118" s="37"/>
      <c r="I118" s="30" t="s">
        <v>30</v>
      </c>
      <c r="J118" s="33" t="str">
        <f>E23</f>
        <v>Projekt 2010, s.r.o.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28</v>
      </c>
      <c r="D119" s="37"/>
      <c r="E119" s="37"/>
      <c r="F119" s="28" t="str">
        <f>IF(E20="","",E20)</f>
        <v>Vyplň údaj</v>
      </c>
      <c r="G119" s="37"/>
      <c r="H119" s="37"/>
      <c r="I119" s="30" t="s">
        <v>33</v>
      </c>
      <c r="J119" s="33" t="str">
        <f>E26</f>
        <v>Jakub Nevyjel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0" customFormat="1" ht="29.25" customHeight="1">
      <c r="A121" s="160"/>
      <c r="B121" s="161"/>
      <c r="C121" s="162" t="s">
        <v>134</v>
      </c>
      <c r="D121" s="163" t="s">
        <v>61</v>
      </c>
      <c r="E121" s="163" t="s">
        <v>57</v>
      </c>
      <c r="F121" s="163" t="s">
        <v>58</v>
      </c>
      <c r="G121" s="163" t="s">
        <v>135</v>
      </c>
      <c r="H121" s="163" t="s">
        <v>136</v>
      </c>
      <c r="I121" s="163" t="s">
        <v>137</v>
      </c>
      <c r="J121" s="164" t="s">
        <v>128</v>
      </c>
      <c r="K121" s="165" t="s">
        <v>138</v>
      </c>
      <c r="L121" s="166"/>
      <c r="M121" s="76" t="s">
        <v>1</v>
      </c>
      <c r="N121" s="77" t="s">
        <v>40</v>
      </c>
      <c r="O121" s="77" t="s">
        <v>139</v>
      </c>
      <c r="P121" s="77" t="s">
        <v>140</v>
      </c>
      <c r="Q121" s="77" t="s">
        <v>141</v>
      </c>
      <c r="R121" s="77" t="s">
        <v>142</v>
      </c>
      <c r="S121" s="77" t="s">
        <v>143</v>
      </c>
      <c r="T121" s="78" t="s">
        <v>144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pans="1:65" s="2" customFormat="1" ht="22.9" customHeight="1">
      <c r="A122" s="35"/>
      <c r="B122" s="36"/>
      <c r="C122" s="83" t="s">
        <v>145</v>
      </c>
      <c r="D122" s="37"/>
      <c r="E122" s="37"/>
      <c r="F122" s="37"/>
      <c r="G122" s="37"/>
      <c r="H122" s="37"/>
      <c r="I122" s="37"/>
      <c r="J122" s="167">
        <f>BK122</f>
        <v>0</v>
      </c>
      <c r="K122" s="37"/>
      <c r="L122" s="40"/>
      <c r="M122" s="79"/>
      <c r="N122" s="168"/>
      <c r="O122" s="80"/>
      <c r="P122" s="169">
        <f>P123+P162</f>
        <v>0</v>
      </c>
      <c r="Q122" s="80"/>
      <c r="R122" s="169">
        <f>R123+R162</f>
        <v>0</v>
      </c>
      <c r="S122" s="80"/>
      <c r="T122" s="170">
        <f>T123+T162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75</v>
      </c>
      <c r="AU122" s="18" t="s">
        <v>130</v>
      </c>
      <c r="BK122" s="171">
        <f>BK123+BK162</f>
        <v>0</v>
      </c>
    </row>
    <row r="123" spans="1:65" s="11" customFormat="1" ht="25.9" customHeight="1">
      <c r="B123" s="172"/>
      <c r="C123" s="173"/>
      <c r="D123" s="174" t="s">
        <v>75</v>
      </c>
      <c r="E123" s="175" t="s">
        <v>146</v>
      </c>
      <c r="F123" s="175" t="s">
        <v>147</v>
      </c>
      <c r="G123" s="173"/>
      <c r="H123" s="173"/>
      <c r="I123" s="176"/>
      <c r="J123" s="177">
        <f>BK123</f>
        <v>0</v>
      </c>
      <c r="K123" s="173"/>
      <c r="L123" s="178"/>
      <c r="M123" s="179"/>
      <c r="N123" s="180"/>
      <c r="O123" s="180"/>
      <c r="P123" s="181">
        <f>SUM(P124:P161)</f>
        <v>0</v>
      </c>
      <c r="Q123" s="180"/>
      <c r="R123" s="181">
        <f>SUM(R124:R161)</f>
        <v>0</v>
      </c>
      <c r="S123" s="180"/>
      <c r="T123" s="182">
        <f>SUM(T124:T161)</f>
        <v>0</v>
      </c>
      <c r="AR123" s="183" t="s">
        <v>148</v>
      </c>
      <c r="AT123" s="184" t="s">
        <v>75</v>
      </c>
      <c r="AU123" s="184" t="s">
        <v>76</v>
      </c>
      <c r="AY123" s="183" t="s">
        <v>149</v>
      </c>
      <c r="BK123" s="185">
        <f>SUM(BK124:BK161)</f>
        <v>0</v>
      </c>
    </row>
    <row r="124" spans="1:65" s="2" customFormat="1" ht="37.9" customHeight="1">
      <c r="A124" s="35"/>
      <c r="B124" s="36"/>
      <c r="C124" s="186" t="s">
        <v>83</v>
      </c>
      <c r="D124" s="186" t="s">
        <v>150</v>
      </c>
      <c r="E124" s="187" t="s">
        <v>151</v>
      </c>
      <c r="F124" s="188" t="s">
        <v>152</v>
      </c>
      <c r="G124" s="189" t="s">
        <v>153</v>
      </c>
      <c r="H124" s="190">
        <v>1</v>
      </c>
      <c r="I124" s="191"/>
      <c r="J124" s="192">
        <f>ROUND(I124*H124,2)</f>
        <v>0</v>
      </c>
      <c r="K124" s="193"/>
      <c r="L124" s="40"/>
      <c r="M124" s="194" t="s">
        <v>1</v>
      </c>
      <c r="N124" s="195" t="s">
        <v>41</v>
      </c>
      <c r="O124" s="72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8" t="s">
        <v>154</v>
      </c>
      <c r="AT124" s="198" t="s">
        <v>150</v>
      </c>
      <c r="AU124" s="198" t="s">
        <v>83</v>
      </c>
      <c r="AY124" s="18" t="s">
        <v>149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8" t="s">
        <v>83</v>
      </c>
      <c r="BK124" s="199">
        <f>ROUND(I124*H124,2)</f>
        <v>0</v>
      </c>
      <c r="BL124" s="18" t="s">
        <v>154</v>
      </c>
      <c r="BM124" s="198" t="s">
        <v>155</v>
      </c>
    </row>
    <row r="125" spans="1:65" s="12" customFormat="1" ht="11.25">
      <c r="B125" s="200"/>
      <c r="C125" s="201"/>
      <c r="D125" s="202" t="s">
        <v>156</v>
      </c>
      <c r="E125" s="203" t="s">
        <v>1</v>
      </c>
      <c r="F125" s="204" t="s">
        <v>83</v>
      </c>
      <c r="G125" s="201"/>
      <c r="H125" s="205">
        <v>1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156</v>
      </c>
      <c r="AU125" s="211" t="s">
        <v>83</v>
      </c>
      <c r="AV125" s="12" t="s">
        <v>85</v>
      </c>
      <c r="AW125" s="12" t="s">
        <v>32</v>
      </c>
      <c r="AX125" s="12" t="s">
        <v>83</v>
      </c>
      <c r="AY125" s="211" t="s">
        <v>149</v>
      </c>
    </row>
    <row r="126" spans="1:65" s="13" customFormat="1" ht="11.25">
      <c r="B126" s="212"/>
      <c r="C126" s="213"/>
      <c r="D126" s="202" t="s">
        <v>156</v>
      </c>
      <c r="E126" s="214" t="s">
        <v>1</v>
      </c>
      <c r="F126" s="215" t="s">
        <v>157</v>
      </c>
      <c r="G126" s="213"/>
      <c r="H126" s="214" t="s">
        <v>1</v>
      </c>
      <c r="I126" s="216"/>
      <c r="J126" s="213"/>
      <c r="K126" s="213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156</v>
      </c>
      <c r="AU126" s="221" t="s">
        <v>83</v>
      </c>
      <c r="AV126" s="13" t="s">
        <v>83</v>
      </c>
      <c r="AW126" s="13" t="s">
        <v>32</v>
      </c>
      <c r="AX126" s="13" t="s">
        <v>76</v>
      </c>
      <c r="AY126" s="221" t="s">
        <v>149</v>
      </c>
    </row>
    <row r="127" spans="1:65" s="13" customFormat="1" ht="33.75">
      <c r="B127" s="212"/>
      <c r="C127" s="213"/>
      <c r="D127" s="202" t="s">
        <v>156</v>
      </c>
      <c r="E127" s="214" t="s">
        <v>1</v>
      </c>
      <c r="F127" s="215" t="s">
        <v>158</v>
      </c>
      <c r="G127" s="213"/>
      <c r="H127" s="214" t="s">
        <v>1</v>
      </c>
      <c r="I127" s="216"/>
      <c r="J127" s="213"/>
      <c r="K127" s="213"/>
      <c r="L127" s="217"/>
      <c r="M127" s="218"/>
      <c r="N127" s="219"/>
      <c r="O127" s="219"/>
      <c r="P127" s="219"/>
      <c r="Q127" s="219"/>
      <c r="R127" s="219"/>
      <c r="S127" s="219"/>
      <c r="T127" s="220"/>
      <c r="AT127" s="221" t="s">
        <v>156</v>
      </c>
      <c r="AU127" s="221" t="s">
        <v>83</v>
      </c>
      <c r="AV127" s="13" t="s">
        <v>83</v>
      </c>
      <c r="AW127" s="13" t="s">
        <v>32</v>
      </c>
      <c r="AX127" s="13" t="s">
        <v>76</v>
      </c>
      <c r="AY127" s="221" t="s">
        <v>149</v>
      </c>
    </row>
    <row r="128" spans="1:65" s="13" customFormat="1" ht="22.5">
      <c r="B128" s="212"/>
      <c r="C128" s="213"/>
      <c r="D128" s="202" t="s">
        <v>156</v>
      </c>
      <c r="E128" s="214" t="s">
        <v>1</v>
      </c>
      <c r="F128" s="215" t="s">
        <v>159</v>
      </c>
      <c r="G128" s="213"/>
      <c r="H128" s="214" t="s">
        <v>1</v>
      </c>
      <c r="I128" s="216"/>
      <c r="J128" s="213"/>
      <c r="K128" s="213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156</v>
      </c>
      <c r="AU128" s="221" t="s">
        <v>83</v>
      </c>
      <c r="AV128" s="13" t="s">
        <v>83</v>
      </c>
      <c r="AW128" s="13" t="s">
        <v>32</v>
      </c>
      <c r="AX128" s="13" t="s">
        <v>76</v>
      </c>
      <c r="AY128" s="221" t="s">
        <v>149</v>
      </c>
    </row>
    <row r="129" spans="1:65" s="2" customFormat="1" ht="24.2" customHeight="1">
      <c r="A129" s="35"/>
      <c r="B129" s="36"/>
      <c r="C129" s="186" t="s">
        <v>85</v>
      </c>
      <c r="D129" s="186" t="s">
        <v>150</v>
      </c>
      <c r="E129" s="187" t="s">
        <v>160</v>
      </c>
      <c r="F129" s="188" t="s">
        <v>161</v>
      </c>
      <c r="G129" s="189" t="s">
        <v>153</v>
      </c>
      <c r="H129" s="190">
        <v>1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154</v>
      </c>
      <c r="AT129" s="198" t="s">
        <v>150</v>
      </c>
      <c r="AU129" s="198" t="s">
        <v>83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154</v>
      </c>
      <c r="BM129" s="198" t="s">
        <v>162</v>
      </c>
    </row>
    <row r="130" spans="1:65" s="12" customFormat="1" ht="11.25">
      <c r="B130" s="200"/>
      <c r="C130" s="201"/>
      <c r="D130" s="202" t="s">
        <v>156</v>
      </c>
      <c r="E130" s="203" t="s">
        <v>1</v>
      </c>
      <c r="F130" s="204" t="s">
        <v>83</v>
      </c>
      <c r="G130" s="201"/>
      <c r="H130" s="205">
        <v>1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156</v>
      </c>
      <c r="AU130" s="211" t="s">
        <v>83</v>
      </c>
      <c r="AV130" s="12" t="s">
        <v>85</v>
      </c>
      <c r="AW130" s="12" t="s">
        <v>32</v>
      </c>
      <c r="AX130" s="12" t="s">
        <v>83</v>
      </c>
      <c r="AY130" s="21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157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83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22.5">
      <c r="B132" s="212"/>
      <c r="C132" s="213"/>
      <c r="D132" s="202" t="s">
        <v>156</v>
      </c>
      <c r="E132" s="214" t="s">
        <v>1</v>
      </c>
      <c r="F132" s="215" t="s">
        <v>163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83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2" customFormat="1" ht="21.75" customHeight="1">
      <c r="A133" s="35"/>
      <c r="B133" s="36"/>
      <c r="C133" s="186" t="s">
        <v>104</v>
      </c>
      <c r="D133" s="186" t="s">
        <v>150</v>
      </c>
      <c r="E133" s="187" t="s">
        <v>164</v>
      </c>
      <c r="F133" s="188" t="s">
        <v>165</v>
      </c>
      <c r="G133" s="189" t="s">
        <v>153</v>
      </c>
      <c r="H133" s="190">
        <v>1</v>
      </c>
      <c r="I133" s="191"/>
      <c r="J133" s="192">
        <f>ROUND(I133*H133,2)</f>
        <v>0</v>
      </c>
      <c r="K133" s="193"/>
      <c r="L133" s="40"/>
      <c r="M133" s="194" t="s">
        <v>1</v>
      </c>
      <c r="N133" s="195" t="s">
        <v>41</v>
      </c>
      <c r="O133" s="72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154</v>
      </c>
      <c r="AT133" s="198" t="s">
        <v>150</v>
      </c>
      <c r="AU133" s="198" t="s">
        <v>83</v>
      </c>
      <c r="AY133" s="18" t="s">
        <v>149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8" t="s">
        <v>83</v>
      </c>
      <c r="BK133" s="199">
        <f>ROUND(I133*H133,2)</f>
        <v>0</v>
      </c>
      <c r="BL133" s="18" t="s">
        <v>154</v>
      </c>
      <c r="BM133" s="198" t="s">
        <v>166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83</v>
      </c>
      <c r="G134" s="201"/>
      <c r="H134" s="205">
        <v>1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83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157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83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22.5">
      <c r="B136" s="212"/>
      <c r="C136" s="213"/>
      <c r="D136" s="202" t="s">
        <v>156</v>
      </c>
      <c r="E136" s="214" t="s">
        <v>1</v>
      </c>
      <c r="F136" s="215" t="s">
        <v>167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83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2" customFormat="1" ht="16.5" customHeight="1">
      <c r="A137" s="35"/>
      <c r="B137" s="36"/>
      <c r="C137" s="186" t="s">
        <v>168</v>
      </c>
      <c r="D137" s="186" t="s">
        <v>150</v>
      </c>
      <c r="E137" s="187" t="s">
        <v>169</v>
      </c>
      <c r="F137" s="188" t="s">
        <v>170</v>
      </c>
      <c r="G137" s="189" t="s">
        <v>153</v>
      </c>
      <c r="H137" s="190">
        <v>1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154</v>
      </c>
      <c r="AT137" s="198" t="s">
        <v>150</v>
      </c>
      <c r="AU137" s="198" t="s">
        <v>83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154</v>
      </c>
      <c r="BM137" s="198" t="s">
        <v>171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83</v>
      </c>
      <c r="G138" s="201"/>
      <c r="H138" s="205">
        <v>1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83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157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83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172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83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22.5">
      <c r="B141" s="212"/>
      <c r="C141" s="213"/>
      <c r="D141" s="202" t="s">
        <v>156</v>
      </c>
      <c r="E141" s="214" t="s">
        <v>1</v>
      </c>
      <c r="F141" s="215" t="s">
        <v>173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83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22.5">
      <c r="B142" s="212"/>
      <c r="C142" s="213"/>
      <c r="D142" s="202" t="s">
        <v>156</v>
      </c>
      <c r="E142" s="214" t="s">
        <v>1</v>
      </c>
      <c r="F142" s="215" t="s">
        <v>174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83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2" customFormat="1" ht="16.5" customHeight="1">
      <c r="A143" s="35"/>
      <c r="B143" s="36"/>
      <c r="C143" s="186" t="s">
        <v>148</v>
      </c>
      <c r="D143" s="186" t="s">
        <v>150</v>
      </c>
      <c r="E143" s="187" t="s">
        <v>175</v>
      </c>
      <c r="F143" s="188" t="s">
        <v>176</v>
      </c>
      <c r="G143" s="189" t="s">
        <v>177</v>
      </c>
      <c r="H143" s="190">
        <v>1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178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83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83</v>
      </c>
      <c r="AV144" s="12" t="s">
        <v>85</v>
      </c>
      <c r="AW144" s="12" t="s">
        <v>32</v>
      </c>
      <c r="AX144" s="12" t="s">
        <v>83</v>
      </c>
      <c r="AY144" s="211" t="s">
        <v>149</v>
      </c>
    </row>
    <row r="145" spans="1:65" s="13" customFormat="1" ht="22.5">
      <c r="B145" s="212"/>
      <c r="C145" s="213"/>
      <c r="D145" s="202" t="s">
        <v>156</v>
      </c>
      <c r="E145" s="214" t="s">
        <v>1</v>
      </c>
      <c r="F145" s="215" t="s">
        <v>179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83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181</v>
      </c>
      <c r="F146" s="188" t="s">
        <v>182</v>
      </c>
      <c r="G146" s="189" t="s">
        <v>183</v>
      </c>
      <c r="H146" s="190">
        <v>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154</v>
      </c>
      <c r="AT146" s="198" t="s">
        <v>150</v>
      </c>
      <c r="AU146" s="198" t="s">
        <v>83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154</v>
      </c>
      <c r="BM146" s="198" t="s">
        <v>184</v>
      </c>
    </row>
    <row r="147" spans="1:65" s="12" customFormat="1" ht="11.25">
      <c r="B147" s="200"/>
      <c r="C147" s="201"/>
      <c r="D147" s="202" t="s">
        <v>156</v>
      </c>
      <c r="E147" s="203" t="s">
        <v>1</v>
      </c>
      <c r="F147" s="204" t="s">
        <v>85</v>
      </c>
      <c r="G147" s="201"/>
      <c r="H147" s="205">
        <v>2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156</v>
      </c>
      <c r="AU147" s="211" t="s">
        <v>83</v>
      </c>
      <c r="AV147" s="12" t="s">
        <v>85</v>
      </c>
      <c r="AW147" s="12" t="s">
        <v>32</v>
      </c>
      <c r="AX147" s="12" t="s">
        <v>83</v>
      </c>
      <c r="AY147" s="21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185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83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2" customFormat="1" ht="24.2" customHeight="1">
      <c r="A149" s="35"/>
      <c r="B149" s="36"/>
      <c r="C149" s="186" t="s">
        <v>186</v>
      </c>
      <c r="D149" s="186" t="s">
        <v>150</v>
      </c>
      <c r="E149" s="187" t="s">
        <v>187</v>
      </c>
      <c r="F149" s="188" t="s">
        <v>188</v>
      </c>
      <c r="G149" s="189" t="s">
        <v>189</v>
      </c>
      <c r="H149" s="190">
        <v>1</v>
      </c>
      <c r="I149" s="191"/>
      <c r="J149" s="192">
        <f>ROUND(I149*H149,2)</f>
        <v>0</v>
      </c>
      <c r="K149" s="193"/>
      <c r="L149" s="40"/>
      <c r="M149" s="194" t="s">
        <v>1</v>
      </c>
      <c r="N149" s="195" t="s">
        <v>41</v>
      </c>
      <c r="O149" s="72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154</v>
      </c>
      <c r="AT149" s="198" t="s">
        <v>150</v>
      </c>
      <c r="AU149" s="198" t="s">
        <v>83</v>
      </c>
      <c r="AY149" s="18" t="s">
        <v>149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8" t="s">
        <v>83</v>
      </c>
      <c r="BK149" s="199">
        <f>ROUND(I149*H149,2)</f>
        <v>0</v>
      </c>
      <c r="BL149" s="18" t="s">
        <v>154</v>
      </c>
      <c r="BM149" s="198" t="s">
        <v>190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83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83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13" customFormat="1" ht="22.5">
      <c r="B151" s="212"/>
      <c r="C151" s="213"/>
      <c r="D151" s="202" t="s">
        <v>156</v>
      </c>
      <c r="E151" s="214" t="s">
        <v>1</v>
      </c>
      <c r="F151" s="215" t="s">
        <v>191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83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2" customFormat="1" ht="16.5" customHeight="1">
      <c r="A152" s="35"/>
      <c r="B152" s="36"/>
      <c r="C152" s="186" t="s">
        <v>192</v>
      </c>
      <c r="D152" s="186" t="s">
        <v>150</v>
      </c>
      <c r="E152" s="187" t="s">
        <v>193</v>
      </c>
      <c r="F152" s="188" t="s">
        <v>194</v>
      </c>
      <c r="G152" s="189" t="s">
        <v>153</v>
      </c>
      <c r="H152" s="190">
        <v>1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83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195</v>
      </c>
    </row>
    <row r="153" spans="1:65" s="12" customFormat="1" ht="11.25">
      <c r="B153" s="200"/>
      <c r="C153" s="201"/>
      <c r="D153" s="202" t="s">
        <v>156</v>
      </c>
      <c r="E153" s="203" t="s">
        <v>1</v>
      </c>
      <c r="F153" s="204" t="s">
        <v>83</v>
      </c>
      <c r="G153" s="201"/>
      <c r="H153" s="205">
        <v>1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156</v>
      </c>
      <c r="AU153" s="211" t="s">
        <v>83</v>
      </c>
      <c r="AV153" s="12" t="s">
        <v>85</v>
      </c>
      <c r="AW153" s="12" t="s">
        <v>32</v>
      </c>
      <c r="AX153" s="12" t="s">
        <v>83</v>
      </c>
      <c r="AY153" s="21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157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83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33.75">
      <c r="B155" s="212"/>
      <c r="C155" s="213"/>
      <c r="D155" s="202" t="s">
        <v>156</v>
      </c>
      <c r="E155" s="214" t="s">
        <v>1</v>
      </c>
      <c r="F155" s="215" t="s">
        <v>196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83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33.75">
      <c r="B156" s="212"/>
      <c r="C156" s="213"/>
      <c r="D156" s="202" t="s">
        <v>156</v>
      </c>
      <c r="E156" s="214" t="s">
        <v>1</v>
      </c>
      <c r="F156" s="215" t="s">
        <v>197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83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33.75">
      <c r="B157" s="212"/>
      <c r="C157" s="213"/>
      <c r="D157" s="202" t="s">
        <v>156</v>
      </c>
      <c r="E157" s="214" t="s">
        <v>1</v>
      </c>
      <c r="F157" s="215" t="s">
        <v>198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83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199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83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22.5">
      <c r="B159" s="212"/>
      <c r="C159" s="213"/>
      <c r="D159" s="202" t="s">
        <v>156</v>
      </c>
      <c r="E159" s="214" t="s">
        <v>1</v>
      </c>
      <c r="F159" s="215" t="s">
        <v>200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83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22.5">
      <c r="B160" s="212"/>
      <c r="C160" s="213"/>
      <c r="D160" s="202" t="s">
        <v>156</v>
      </c>
      <c r="E160" s="214" t="s">
        <v>1</v>
      </c>
      <c r="F160" s="215" t="s">
        <v>201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83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2" customFormat="1" ht="16.5" customHeight="1">
      <c r="A161" s="35"/>
      <c r="B161" s="36"/>
      <c r="C161" s="186" t="s">
        <v>202</v>
      </c>
      <c r="D161" s="186" t="s">
        <v>150</v>
      </c>
      <c r="E161" s="187" t="s">
        <v>203</v>
      </c>
      <c r="F161" s="188" t="s">
        <v>204</v>
      </c>
      <c r="G161" s="189" t="s">
        <v>177</v>
      </c>
      <c r="H161" s="190">
        <v>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205</v>
      </c>
    </row>
    <row r="162" spans="1:65" s="11" customFormat="1" ht="25.9" customHeight="1">
      <c r="B162" s="172"/>
      <c r="C162" s="173"/>
      <c r="D162" s="174" t="s">
        <v>75</v>
      </c>
      <c r="E162" s="175" t="s">
        <v>206</v>
      </c>
      <c r="F162" s="175" t="s">
        <v>207</v>
      </c>
      <c r="G162" s="173"/>
      <c r="H162" s="173"/>
      <c r="I162" s="176"/>
      <c r="J162" s="177">
        <f>BK162</f>
        <v>0</v>
      </c>
      <c r="K162" s="173"/>
      <c r="L162" s="178"/>
      <c r="M162" s="179"/>
      <c r="N162" s="180"/>
      <c r="O162" s="180"/>
      <c r="P162" s="181">
        <f>SUM(P163:P204)</f>
        <v>0</v>
      </c>
      <c r="Q162" s="180"/>
      <c r="R162" s="181">
        <f>SUM(R163:R204)</f>
        <v>0</v>
      </c>
      <c r="S162" s="180"/>
      <c r="T162" s="182">
        <f>SUM(T163:T204)</f>
        <v>0</v>
      </c>
      <c r="AR162" s="183" t="s">
        <v>168</v>
      </c>
      <c r="AT162" s="184" t="s">
        <v>75</v>
      </c>
      <c r="AU162" s="184" t="s">
        <v>76</v>
      </c>
      <c r="AY162" s="183" t="s">
        <v>149</v>
      </c>
      <c r="BK162" s="185">
        <f>SUM(BK163:BK204)</f>
        <v>0</v>
      </c>
    </row>
    <row r="163" spans="1:65" s="2" customFormat="1" ht="16.5" customHeight="1">
      <c r="A163" s="35"/>
      <c r="B163" s="36"/>
      <c r="C163" s="186" t="s">
        <v>208</v>
      </c>
      <c r="D163" s="186" t="s">
        <v>150</v>
      </c>
      <c r="E163" s="187" t="s">
        <v>209</v>
      </c>
      <c r="F163" s="188" t="s">
        <v>210</v>
      </c>
      <c r="G163" s="189" t="s">
        <v>153</v>
      </c>
      <c r="H163" s="190">
        <v>1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154</v>
      </c>
      <c r="AT163" s="198" t="s">
        <v>150</v>
      </c>
      <c r="AU163" s="198" t="s">
        <v>83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154</v>
      </c>
      <c r="BM163" s="198" t="s">
        <v>211</v>
      </c>
    </row>
    <row r="164" spans="1:65" s="12" customFormat="1" ht="11.25">
      <c r="B164" s="200"/>
      <c r="C164" s="201"/>
      <c r="D164" s="202" t="s">
        <v>156</v>
      </c>
      <c r="E164" s="203" t="s">
        <v>1</v>
      </c>
      <c r="F164" s="204" t="s">
        <v>83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156</v>
      </c>
      <c r="AU164" s="211" t="s">
        <v>83</v>
      </c>
      <c r="AV164" s="12" t="s">
        <v>85</v>
      </c>
      <c r="AW164" s="12" t="s">
        <v>32</v>
      </c>
      <c r="AX164" s="12" t="s">
        <v>83</v>
      </c>
      <c r="AY164" s="21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157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83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22.5">
      <c r="B166" s="212"/>
      <c r="C166" s="213"/>
      <c r="D166" s="202" t="s">
        <v>156</v>
      </c>
      <c r="E166" s="214" t="s">
        <v>1</v>
      </c>
      <c r="F166" s="215" t="s">
        <v>212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83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22.5">
      <c r="B167" s="212"/>
      <c r="C167" s="213"/>
      <c r="D167" s="202" t="s">
        <v>156</v>
      </c>
      <c r="E167" s="214" t="s">
        <v>1</v>
      </c>
      <c r="F167" s="215" t="s">
        <v>213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83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33.75">
      <c r="B168" s="212"/>
      <c r="C168" s="213"/>
      <c r="D168" s="202" t="s">
        <v>156</v>
      </c>
      <c r="E168" s="214" t="s">
        <v>1</v>
      </c>
      <c r="F168" s="215" t="s">
        <v>214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83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2" customFormat="1" ht="16.5" customHeight="1">
      <c r="A169" s="35"/>
      <c r="B169" s="36"/>
      <c r="C169" s="186" t="s">
        <v>215</v>
      </c>
      <c r="D169" s="186" t="s">
        <v>150</v>
      </c>
      <c r="E169" s="187" t="s">
        <v>216</v>
      </c>
      <c r="F169" s="188" t="s">
        <v>217</v>
      </c>
      <c r="G169" s="189" t="s">
        <v>153</v>
      </c>
      <c r="H169" s="190">
        <v>1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154</v>
      </c>
      <c r="AT169" s="198" t="s">
        <v>150</v>
      </c>
      <c r="AU169" s="198" t="s">
        <v>83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154</v>
      </c>
      <c r="BM169" s="198" t="s">
        <v>218</v>
      </c>
    </row>
    <row r="170" spans="1:65" s="12" customFormat="1" ht="11.25">
      <c r="B170" s="200"/>
      <c r="C170" s="201"/>
      <c r="D170" s="202" t="s">
        <v>156</v>
      </c>
      <c r="E170" s="203" t="s">
        <v>1</v>
      </c>
      <c r="F170" s="204" t="s">
        <v>83</v>
      </c>
      <c r="G170" s="201"/>
      <c r="H170" s="205">
        <v>1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156</v>
      </c>
      <c r="AU170" s="211" t="s">
        <v>83</v>
      </c>
      <c r="AV170" s="12" t="s">
        <v>85</v>
      </c>
      <c r="AW170" s="12" t="s">
        <v>32</v>
      </c>
      <c r="AX170" s="12" t="s">
        <v>83</v>
      </c>
      <c r="AY170" s="21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157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83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22.5">
      <c r="B172" s="212"/>
      <c r="C172" s="213"/>
      <c r="D172" s="202" t="s">
        <v>156</v>
      </c>
      <c r="E172" s="214" t="s">
        <v>1</v>
      </c>
      <c r="F172" s="215" t="s">
        <v>219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83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33.75">
      <c r="B173" s="212"/>
      <c r="C173" s="213"/>
      <c r="D173" s="202" t="s">
        <v>156</v>
      </c>
      <c r="E173" s="214" t="s">
        <v>1</v>
      </c>
      <c r="F173" s="215" t="s">
        <v>220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83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22.5">
      <c r="B174" s="212"/>
      <c r="C174" s="213"/>
      <c r="D174" s="202" t="s">
        <v>156</v>
      </c>
      <c r="E174" s="214" t="s">
        <v>1</v>
      </c>
      <c r="F174" s="215" t="s">
        <v>221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83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22.5">
      <c r="B175" s="212"/>
      <c r="C175" s="213"/>
      <c r="D175" s="202" t="s">
        <v>156</v>
      </c>
      <c r="E175" s="214" t="s">
        <v>1</v>
      </c>
      <c r="F175" s="215" t="s">
        <v>174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83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2" customFormat="1" ht="24.2" customHeight="1">
      <c r="A176" s="35"/>
      <c r="B176" s="36"/>
      <c r="C176" s="186" t="s">
        <v>222</v>
      </c>
      <c r="D176" s="186" t="s">
        <v>150</v>
      </c>
      <c r="E176" s="187" t="s">
        <v>223</v>
      </c>
      <c r="F176" s="188" t="s">
        <v>224</v>
      </c>
      <c r="G176" s="189" t="s">
        <v>153</v>
      </c>
      <c r="H176" s="190">
        <v>1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154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154</v>
      </c>
      <c r="BM176" s="198" t="s">
        <v>225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83</v>
      </c>
      <c r="G177" s="201"/>
      <c r="H177" s="205">
        <v>1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83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157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83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33.75">
      <c r="B179" s="212"/>
      <c r="C179" s="213"/>
      <c r="D179" s="202" t="s">
        <v>156</v>
      </c>
      <c r="E179" s="214" t="s">
        <v>1</v>
      </c>
      <c r="F179" s="215" t="s">
        <v>226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83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22.5">
      <c r="B180" s="212"/>
      <c r="C180" s="213"/>
      <c r="D180" s="202" t="s">
        <v>156</v>
      </c>
      <c r="E180" s="214" t="s">
        <v>1</v>
      </c>
      <c r="F180" s="215" t="s">
        <v>227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83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2" customFormat="1" ht="24.2" customHeight="1">
      <c r="A181" s="35"/>
      <c r="B181" s="36"/>
      <c r="C181" s="186" t="s">
        <v>228</v>
      </c>
      <c r="D181" s="186" t="s">
        <v>150</v>
      </c>
      <c r="E181" s="187" t="s">
        <v>229</v>
      </c>
      <c r="F181" s="188" t="s">
        <v>230</v>
      </c>
      <c r="G181" s="189" t="s">
        <v>153</v>
      </c>
      <c r="H181" s="190">
        <v>1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154</v>
      </c>
      <c r="AT181" s="198" t="s">
        <v>150</v>
      </c>
      <c r="AU181" s="198" t="s">
        <v>83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154</v>
      </c>
      <c r="BM181" s="198" t="s">
        <v>231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83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83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13" customFormat="1" ht="11.25">
      <c r="B183" s="212"/>
      <c r="C183" s="213"/>
      <c r="D183" s="202" t="s">
        <v>156</v>
      </c>
      <c r="E183" s="214" t="s">
        <v>1</v>
      </c>
      <c r="F183" s="215" t="s">
        <v>157</v>
      </c>
      <c r="G183" s="213"/>
      <c r="H183" s="214" t="s">
        <v>1</v>
      </c>
      <c r="I183" s="216"/>
      <c r="J183" s="213"/>
      <c r="K183" s="213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156</v>
      </c>
      <c r="AU183" s="221" t="s">
        <v>83</v>
      </c>
      <c r="AV183" s="13" t="s">
        <v>83</v>
      </c>
      <c r="AW183" s="13" t="s">
        <v>32</v>
      </c>
      <c r="AX183" s="13" t="s">
        <v>76</v>
      </c>
      <c r="AY183" s="221" t="s">
        <v>149</v>
      </c>
    </row>
    <row r="184" spans="1:65" s="13" customFormat="1" ht="22.5">
      <c r="B184" s="212"/>
      <c r="C184" s="213"/>
      <c r="D184" s="202" t="s">
        <v>156</v>
      </c>
      <c r="E184" s="214" t="s">
        <v>1</v>
      </c>
      <c r="F184" s="215" t="s">
        <v>232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83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33.75">
      <c r="B185" s="212"/>
      <c r="C185" s="213"/>
      <c r="D185" s="202" t="s">
        <v>156</v>
      </c>
      <c r="E185" s="214" t="s">
        <v>1</v>
      </c>
      <c r="F185" s="215" t="s">
        <v>233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83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22.5">
      <c r="B186" s="212"/>
      <c r="C186" s="213"/>
      <c r="D186" s="202" t="s">
        <v>156</v>
      </c>
      <c r="E186" s="214" t="s">
        <v>1</v>
      </c>
      <c r="F186" s="215" t="s">
        <v>234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83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235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83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2" customFormat="1" ht="16.5" customHeight="1">
      <c r="A188" s="35"/>
      <c r="B188" s="36"/>
      <c r="C188" s="186" t="s">
        <v>236</v>
      </c>
      <c r="D188" s="186" t="s">
        <v>150</v>
      </c>
      <c r="E188" s="187" t="s">
        <v>237</v>
      </c>
      <c r="F188" s="188" t="s">
        <v>238</v>
      </c>
      <c r="G188" s="189" t="s">
        <v>177</v>
      </c>
      <c r="H188" s="190">
        <v>1</v>
      </c>
      <c r="I188" s="191"/>
      <c r="J188" s="192">
        <f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154</v>
      </c>
      <c r="AT188" s="198" t="s">
        <v>150</v>
      </c>
      <c r="AU188" s="198" t="s">
        <v>83</v>
      </c>
      <c r="AY188" s="18" t="s">
        <v>149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8" t="s">
        <v>83</v>
      </c>
      <c r="BK188" s="199">
        <f>ROUND(I188*H188,2)</f>
        <v>0</v>
      </c>
      <c r="BL188" s="18" t="s">
        <v>154</v>
      </c>
      <c r="BM188" s="198" t="s">
        <v>239</v>
      </c>
    </row>
    <row r="189" spans="1:65" s="2" customFormat="1" ht="24.2" customHeight="1">
      <c r="A189" s="35"/>
      <c r="B189" s="36"/>
      <c r="C189" s="186" t="s">
        <v>8</v>
      </c>
      <c r="D189" s="186" t="s">
        <v>150</v>
      </c>
      <c r="E189" s="187" t="s">
        <v>240</v>
      </c>
      <c r="F189" s="188" t="s">
        <v>241</v>
      </c>
      <c r="G189" s="189" t="s">
        <v>153</v>
      </c>
      <c r="H189" s="190">
        <v>1</v>
      </c>
      <c r="I189" s="191"/>
      <c r="J189" s="192">
        <f>ROUND(I189*H189,2)</f>
        <v>0</v>
      </c>
      <c r="K189" s="193"/>
      <c r="L189" s="40"/>
      <c r="M189" s="194" t="s">
        <v>1</v>
      </c>
      <c r="N189" s="195" t="s">
        <v>41</v>
      </c>
      <c r="O189" s="72"/>
      <c r="P189" s="196">
        <f>O189*H189</f>
        <v>0</v>
      </c>
      <c r="Q189" s="196">
        <v>0</v>
      </c>
      <c r="R189" s="196">
        <f>Q189*H189</f>
        <v>0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154</v>
      </c>
      <c r="AT189" s="198" t="s">
        <v>150</v>
      </c>
      <c r="AU189" s="198" t="s">
        <v>83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154</v>
      </c>
      <c r="BM189" s="198" t="s">
        <v>242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83</v>
      </c>
      <c r="G190" s="201"/>
      <c r="H190" s="205">
        <v>1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83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157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83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3" customFormat="1" ht="33.75">
      <c r="B192" s="212"/>
      <c r="C192" s="213"/>
      <c r="D192" s="202" t="s">
        <v>156</v>
      </c>
      <c r="E192" s="214" t="s">
        <v>1</v>
      </c>
      <c r="F192" s="215" t="s">
        <v>243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83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2" customFormat="1" ht="24.2" customHeight="1">
      <c r="A193" s="35"/>
      <c r="B193" s="36"/>
      <c r="C193" s="186" t="s">
        <v>244</v>
      </c>
      <c r="D193" s="186" t="s">
        <v>150</v>
      </c>
      <c r="E193" s="187" t="s">
        <v>245</v>
      </c>
      <c r="F193" s="188" t="s">
        <v>246</v>
      </c>
      <c r="G193" s="189" t="s">
        <v>177</v>
      </c>
      <c r="H193" s="190">
        <v>1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154</v>
      </c>
      <c r="AT193" s="198" t="s">
        <v>150</v>
      </c>
      <c r="AU193" s="198" t="s">
        <v>83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154</v>
      </c>
      <c r="BM193" s="198" t="s">
        <v>247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83</v>
      </c>
      <c r="G194" s="201"/>
      <c r="H194" s="205">
        <v>1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83</v>
      </c>
      <c r="AV194" s="12" t="s">
        <v>85</v>
      </c>
      <c r="AW194" s="12" t="s">
        <v>32</v>
      </c>
      <c r="AX194" s="12" t="s">
        <v>83</v>
      </c>
      <c r="AY194" s="21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157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83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3" customFormat="1" ht="33.75">
      <c r="B196" s="212"/>
      <c r="C196" s="213"/>
      <c r="D196" s="202" t="s">
        <v>156</v>
      </c>
      <c r="E196" s="214" t="s">
        <v>1</v>
      </c>
      <c r="F196" s="215" t="s">
        <v>248</v>
      </c>
      <c r="G196" s="213"/>
      <c r="H196" s="214" t="s">
        <v>1</v>
      </c>
      <c r="I196" s="216"/>
      <c r="J196" s="213"/>
      <c r="K196" s="213"/>
      <c r="L196" s="217"/>
      <c r="M196" s="218"/>
      <c r="N196" s="219"/>
      <c r="O196" s="219"/>
      <c r="P196" s="219"/>
      <c r="Q196" s="219"/>
      <c r="R196" s="219"/>
      <c r="S196" s="219"/>
      <c r="T196" s="220"/>
      <c r="AT196" s="221" t="s">
        <v>156</v>
      </c>
      <c r="AU196" s="221" t="s">
        <v>83</v>
      </c>
      <c r="AV196" s="13" t="s">
        <v>83</v>
      </c>
      <c r="AW196" s="13" t="s">
        <v>32</v>
      </c>
      <c r="AX196" s="13" t="s">
        <v>76</v>
      </c>
      <c r="AY196" s="221" t="s">
        <v>149</v>
      </c>
    </row>
    <row r="197" spans="1:65" s="13" customFormat="1" ht="22.5">
      <c r="B197" s="212"/>
      <c r="C197" s="213"/>
      <c r="D197" s="202" t="s">
        <v>156</v>
      </c>
      <c r="E197" s="214" t="s">
        <v>1</v>
      </c>
      <c r="F197" s="215" t="s">
        <v>249</v>
      </c>
      <c r="G197" s="213"/>
      <c r="H197" s="214" t="s">
        <v>1</v>
      </c>
      <c r="I197" s="216"/>
      <c r="J197" s="213"/>
      <c r="K197" s="213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156</v>
      </c>
      <c r="AU197" s="221" t="s">
        <v>83</v>
      </c>
      <c r="AV197" s="13" t="s">
        <v>83</v>
      </c>
      <c r="AW197" s="13" t="s">
        <v>32</v>
      </c>
      <c r="AX197" s="13" t="s">
        <v>76</v>
      </c>
      <c r="AY197" s="221" t="s">
        <v>149</v>
      </c>
    </row>
    <row r="198" spans="1:65" s="2" customFormat="1" ht="24.2" customHeight="1">
      <c r="A198" s="35"/>
      <c r="B198" s="36"/>
      <c r="C198" s="186" t="s">
        <v>250</v>
      </c>
      <c r="D198" s="186" t="s">
        <v>150</v>
      </c>
      <c r="E198" s="187" t="s">
        <v>251</v>
      </c>
      <c r="F198" s="188" t="s">
        <v>252</v>
      </c>
      <c r="G198" s="189" t="s">
        <v>153</v>
      </c>
      <c r="H198" s="190">
        <v>1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154</v>
      </c>
      <c r="AT198" s="198" t="s">
        <v>150</v>
      </c>
      <c r="AU198" s="198" t="s">
        <v>83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154</v>
      </c>
      <c r="BM198" s="198" t="s">
        <v>253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83</v>
      </c>
      <c r="G199" s="201"/>
      <c r="H199" s="205">
        <v>1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83</v>
      </c>
      <c r="AV199" s="12" t="s">
        <v>85</v>
      </c>
      <c r="AW199" s="12" t="s">
        <v>32</v>
      </c>
      <c r="AX199" s="12" t="s">
        <v>83</v>
      </c>
      <c r="AY199" s="211" t="s">
        <v>149</v>
      </c>
    </row>
    <row r="200" spans="1:65" s="13" customFormat="1" ht="11.25">
      <c r="B200" s="212"/>
      <c r="C200" s="213"/>
      <c r="D200" s="202" t="s">
        <v>156</v>
      </c>
      <c r="E200" s="214" t="s">
        <v>1</v>
      </c>
      <c r="F200" s="215" t="s">
        <v>157</v>
      </c>
      <c r="G200" s="213"/>
      <c r="H200" s="214" t="s">
        <v>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156</v>
      </c>
      <c r="AU200" s="221" t="s">
        <v>83</v>
      </c>
      <c r="AV200" s="13" t="s">
        <v>83</v>
      </c>
      <c r="AW200" s="13" t="s">
        <v>32</v>
      </c>
      <c r="AX200" s="13" t="s">
        <v>76</v>
      </c>
      <c r="AY200" s="221" t="s">
        <v>149</v>
      </c>
    </row>
    <row r="201" spans="1:65" s="13" customFormat="1" ht="22.5">
      <c r="B201" s="212"/>
      <c r="C201" s="213"/>
      <c r="D201" s="202" t="s">
        <v>156</v>
      </c>
      <c r="E201" s="214" t="s">
        <v>1</v>
      </c>
      <c r="F201" s="215" t="s">
        <v>254</v>
      </c>
      <c r="G201" s="213"/>
      <c r="H201" s="214" t="s">
        <v>1</v>
      </c>
      <c r="I201" s="216"/>
      <c r="J201" s="213"/>
      <c r="K201" s="213"/>
      <c r="L201" s="217"/>
      <c r="M201" s="218"/>
      <c r="N201" s="219"/>
      <c r="O201" s="219"/>
      <c r="P201" s="219"/>
      <c r="Q201" s="219"/>
      <c r="R201" s="219"/>
      <c r="S201" s="219"/>
      <c r="T201" s="220"/>
      <c r="AT201" s="221" t="s">
        <v>156</v>
      </c>
      <c r="AU201" s="221" t="s">
        <v>83</v>
      </c>
      <c r="AV201" s="13" t="s">
        <v>83</v>
      </c>
      <c r="AW201" s="13" t="s">
        <v>32</v>
      </c>
      <c r="AX201" s="13" t="s">
        <v>76</v>
      </c>
      <c r="AY201" s="221" t="s">
        <v>149</v>
      </c>
    </row>
    <row r="202" spans="1:65" s="13" customFormat="1" ht="22.5">
      <c r="B202" s="212"/>
      <c r="C202" s="213"/>
      <c r="D202" s="202" t="s">
        <v>156</v>
      </c>
      <c r="E202" s="214" t="s">
        <v>1</v>
      </c>
      <c r="F202" s="215" t="s">
        <v>255</v>
      </c>
      <c r="G202" s="213"/>
      <c r="H202" s="214" t="s">
        <v>1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156</v>
      </c>
      <c r="AU202" s="221" t="s">
        <v>83</v>
      </c>
      <c r="AV202" s="13" t="s">
        <v>83</v>
      </c>
      <c r="AW202" s="13" t="s">
        <v>32</v>
      </c>
      <c r="AX202" s="13" t="s">
        <v>76</v>
      </c>
      <c r="AY202" s="221" t="s">
        <v>149</v>
      </c>
    </row>
    <row r="203" spans="1:65" s="13" customFormat="1" ht="33.75">
      <c r="B203" s="212"/>
      <c r="C203" s="213"/>
      <c r="D203" s="202" t="s">
        <v>156</v>
      </c>
      <c r="E203" s="214" t="s">
        <v>1</v>
      </c>
      <c r="F203" s="215" t="s">
        <v>256</v>
      </c>
      <c r="G203" s="213"/>
      <c r="H203" s="214" t="s">
        <v>1</v>
      </c>
      <c r="I203" s="216"/>
      <c r="J203" s="213"/>
      <c r="K203" s="213"/>
      <c r="L203" s="217"/>
      <c r="M203" s="218"/>
      <c r="N203" s="219"/>
      <c r="O203" s="219"/>
      <c r="P203" s="219"/>
      <c r="Q203" s="219"/>
      <c r="R203" s="219"/>
      <c r="S203" s="219"/>
      <c r="T203" s="220"/>
      <c r="AT203" s="221" t="s">
        <v>156</v>
      </c>
      <c r="AU203" s="221" t="s">
        <v>83</v>
      </c>
      <c r="AV203" s="13" t="s">
        <v>83</v>
      </c>
      <c r="AW203" s="13" t="s">
        <v>32</v>
      </c>
      <c r="AX203" s="13" t="s">
        <v>76</v>
      </c>
      <c r="AY203" s="221" t="s">
        <v>149</v>
      </c>
    </row>
    <row r="204" spans="1:65" s="2" customFormat="1" ht="33" customHeight="1">
      <c r="A204" s="35"/>
      <c r="B204" s="36"/>
      <c r="C204" s="186" t="s">
        <v>257</v>
      </c>
      <c r="D204" s="186" t="s">
        <v>150</v>
      </c>
      <c r="E204" s="187" t="s">
        <v>258</v>
      </c>
      <c r="F204" s="188" t="s">
        <v>259</v>
      </c>
      <c r="G204" s="189" t="s">
        <v>177</v>
      </c>
      <c r="H204" s="190">
        <v>1</v>
      </c>
      <c r="I204" s="191"/>
      <c r="J204" s="192">
        <f>ROUND(I204*H204,2)</f>
        <v>0</v>
      </c>
      <c r="K204" s="193"/>
      <c r="L204" s="40"/>
      <c r="M204" s="222" t="s">
        <v>1</v>
      </c>
      <c r="N204" s="223" t="s">
        <v>41</v>
      </c>
      <c r="O204" s="224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154</v>
      </c>
      <c r="AT204" s="198" t="s">
        <v>150</v>
      </c>
      <c r="AU204" s="198" t="s">
        <v>83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154</v>
      </c>
      <c r="BM204" s="198" t="s">
        <v>260</v>
      </c>
    </row>
    <row r="205" spans="1:65" s="2" customFormat="1" ht="6.95" customHeight="1">
      <c r="A205" s="35"/>
      <c r="B205" s="55"/>
      <c r="C205" s="56"/>
      <c r="D205" s="56"/>
      <c r="E205" s="56"/>
      <c r="F205" s="56"/>
      <c r="G205" s="56"/>
      <c r="H205" s="56"/>
      <c r="I205" s="56"/>
      <c r="J205" s="56"/>
      <c r="K205" s="56"/>
      <c r="L205" s="40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</row>
  </sheetData>
  <sheetProtection algorithmName="SHA-512" hashValue="1j/44TgTWRTDjBzJzY+2KJ4zvm/I5wm8vHDogDMPgA24V7pn1jVyIWl7SXoR00ABAlVLQsFj+ts9DvxmbH6aaw==" saltValue="NtYmnthHkLn49OjIH1gvrdScMP0oRPoFjOe08tqCos8XrKzh1kjuvzHzF/GIzwHF1ohdWJE5WaGwXYvLvwj9wg==" spinCount="100000" sheet="1" objects="1" scenarios="1" formatColumns="0" formatRows="0" autoFilter="0"/>
  <autoFilter ref="C121:K20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92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261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ROUND(J126,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ROUND((SUM(BE126:BE206)),  2)</f>
        <v>0</v>
      </c>
      <c r="G35" s="35"/>
      <c r="H35" s="35"/>
      <c r="I35" s="131">
        <v>0.21</v>
      </c>
      <c r="J35" s="130">
        <f>ROUND(((SUM(BE126:BE206))*I35),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ROUND((SUM(BF126:BF206)),  2)</f>
        <v>0</v>
      </c>
      <c r="G36" s="35"/>
      <c r="H36" s="35"/>
      <c r="I36" s="131">
        <v>0.15</v>
      </c>
      <c r="J36" s="130">
        <f>ROUND(((SUM(BF126:BF206))*I36),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ROUND((SUM(BG126:BG206)),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ROUND((SUM(BH126:BH206)),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ROUND((SUM(BI126:BI206)),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1b - SO 101 - Úpravy pozemních komunikací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J126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J127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J128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264</v>
      </c>
      <c r="E101" s="229"/>
      <c r="F101" s="229"/>
      <c r="G101" s="229"/>
      <c r="H101" s="229"/>
      <c r="I101" s="229"/>
      <c r="J101" s="230">
        <f>J160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265</v>
      </c>
      <c r="E102" s="229"/>
      <c r="F102" s="229"/>
      <c r="G102" s="229"/>
      <c r="H102" s="229"/>
      <c r="I102" s="229"/>
      <c r="J102" s="230">
        <f>J189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266</v>
      </c>
      <c r="E103" s="229"/>
      <c r="F103" s="229"/>
      <c r="G103" s="229"/>
      <c r="H103" s="229"/>
      <c r="I103" s="229"/>
      <c r="J103" s="230">
        <f>J199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267</v>
      </c>
      <c r="E104" s="229"/>
      <c r="F104" s="229"/>
      <c r="G104" s="229"/>
      <c r="H104" s="229"/>
      <c r="I104" s="229"/>
      <c r="J104" s="230">
        <f>J205</f>
        <v>0</v>
      </c>
      <c r="K104" s="105"/>
      <c r="L104" s="231"/>
    </row>
    <row r="105" spans="1:47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47" s="2" customFormat="1" ht="6.95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47" s="2" customFormat="1" ht="6.95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24.95" customHeight="1">
      <c r="A111" s="35"/>
      <c r="B111" s="36"/>
      <c r="C111" s="24" t="s">
        <v>133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3" s="2" customFormat="1" ht="12" customHeight="1">
      <c r="A113" s="35"/>
      <c r="B113" s="36"/>
      <c r="C113" s="30" t="s">
        <v>16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16.5" customHeight="1">
      <c r="A114" s="35"/>
      <c r="B114" s="36"/>
      <c r="C114" s="37"/>
      <c r="D114" s="37"/>
      <c r="E114" s="320" t="str">
        <f>E7</f>
        <v>PD – PJD na ul. Opavská</v>
      </c>
      <c r="F114" s="321"/>
      <c r="G114" s="321"/>
      <c r="H114" s="32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1" customFormat="1" ht="12" customHeight="1">
      <c r="B115" s="22"/>
      <c r="C115" s="30" t="s">
        <v>122</v>
      </c>
      <c r="D115" s="23"/>
      <c r="E115" s="23"/>
      <c r="F115" s="23"/>
      <c r="G115" s="23"/>
      <c r="H115" s="23"/>
      <c r="I115" s="23"/>
      <c r="J115" s="23"/>
      <c r="K115" s="23"/>
      <c r="L115" s="21"/>
    </row>
    <row r="116" spans="1:63" s="2" customFormat="1" ht="16.5" customHeight="1">
      <c r="A116" s="35"/>
      <c r="B116" s="36"/>
      <c r="C116" s="37"/>
      <c r="D116" s="37"/>
      <c r="E116" s="320" t="s">
        <v>123</v>
      </c>
      <c r="F116" s="322"/>
      <c r="G116" s="322"/>
      <c r="H116" s="322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124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272" t="str">
        <f>E11</f>
        <v>1b - SO 101 - Úpravy pozemních komunikací</v>
      </c>
      <c r="F118" s="322"/>
      <c r="G118" s="322"/>
      <c r="H118" s="322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6.95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2" customHeight="1">
      <c r="A120" s="35"/>
      <c r="B120" s="36"/>
      <c r="C120" s="30" t="s">
        <v>20</v>
      </c>
      <c r="D120" s="37"/>
      <c r="E120" s="37"/>
      <c r="F120" s="28" t="str">
        <f>F14</f>
        <v>Ostrava</v>
      </c>
      <c r="G120" s="37"/>
      <c r="H120" s="37"/>
      <c r="I120" s="30" t="s">
        <v>22</v>
      </c>
      <c r="J120" s="67" t="str">
        <f>IF(J14="","",J14)</f>
        <v>21. 2. 2020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5.2" customHeight="1">
      <c r="A122" s="35"/>
      <c r="B122" s="36"/>
      <c r="C122" s="30" t="s">
        <v>24</v>
      </c>
      <c r="D122" s="37"/>
      <c r="E122" s="37"/>
      <c r="F122" s="28" t="str">
        <f>E17</f>
        <v>DPO, a.s.</v>
      </c>
      <c r="G122" s="37"/>
      <c r="H122" s="37"/>
      <c r="I122" s="30" t="s">
        <v>30</v>
      </c>
      <c r="J122" s="33" t="str">
        <f>E23</f>
        <v>Projekt 2010, s.r.o.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2" customHeight="1">
      <c r="A123" s="35"/>
      <c r="B123" s="36"/>
      <c r="C123" s="30" t="s">
        <v>28</v>
      </c>
      <c r="D123" s="37"/>
      <c r="E123" s="37"/>
      <c r="F123" s="28" t="str">
        <f>IF(E20="","",E20)</f>
        <v>Vyplň údaj</v>
      </c>
      <c r="G123" s="37"/>
      <c r="H123" s="37"/>
      <c r="I123" s="30" t="s">
        <v>33</v>
      </c>
      <c r="J123" s="33" t="str">
        <f>E26</f>
        <v>Jakub Nevyjel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0.3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10" customFormat="1" ht="29.25" customHeight="1">
      <c r="A125" s="160"/>
      <c r="B125" s="161"/>
      <c r="C125" s="162" t="s">
        <v>134</v>
      </c>
      <c r="D125" s="163" t="s">
        <v>61</v>
      </c>
      <c r="E125" s="163" t="s">
        <v>57</v>
      </c>
      <c r="F125" s="163" t="s">
        <v>58</v>
      </c>
      <c r="G125" s="163" t="s">
        <v>135</v>
      </c>
      <c r="H125" s="163" t="s">
        <v>136</v>
      </c>
      <c r="I125" s="163" t="s">
        <v>137</v>
      </c>
      <c r="J125" s="164" t="s">
        <v>128</v>
      </c>
      <c r="K125" s="165" t="s">
        <v>138</v>
      </c>
      <c r="L125" s="166"/>
      <c r="M125" s="76" t="s">
        <v>1</v>
      </c>
      <c r="N125" s="77" t="s">
        <v>40</v>
      </c>
      <c r="O125" s="77" t="s">
        <v>139</v>
      </c>
      <c r="P125" s="77" t="s">
        <v>140</v>
      </c>
      <c r="Q125" s="77" t="s">
        <v>141</v>
      </c>
      <c r="R125" s="77" t="s">
        <v>142</v>
      </c>
      <c r="S125" s="77" t="s">
        <v>143</v>
      </c>
      <c r="T125" s="78" t="s">
        <v>144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pans="1:63" s="2" customFormat="1" ht="22.9" customHeight="1">
      <c r="A126" s="35"/>
      <c r="B126" s="36"/>
      <c r="C126" s="83" t="s">
        <v>145</v>
      </c>
      <c r="D126" s="37"/>
      <c r="E126" s="37"/>
      <c r="F126" s="37"/>
      <c r="G126" s="37"/>
      <c r="H126" s="37"/>
      <c r="I126" s="37"/>
      <c r="J126" s="167">
        <f>BK126</f>
        <v>0</v>
      </c>
      <c r="K126" s="37"/>
      <c r="L126" s="40"/>
      <c r="M126" s="79"/>
      <c r="N126" s="168"/>
      <c r="O126" s="80"/>
      <c r="P126" s="169">
        <f>P127</f>
        <v>0</v>
      </c>
      <c r="Q126" s="80"/>
      <c r="R126" s="169">
        <f>R127</f>
        <v>319.08665500000001</v>
      </c>
      <c r="S126" s="80"/>
      <c r="T126" s="170">
        <f>T127</f>
        <v>16.867999999999999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75</v>
      </c>
      <c r="AU126" s="18" t="s">
        <v>130</v>
      </c>
      <c r="BK126" s="171">
        <f>BK127</f>
        <v>0</v>
      </c>
    </row>
    <row r="127" spans="1:63" s="11" customFormat="1" ht="25.9" customHeight="1">
      <c r="B127" s="172"/>
      <c r="C127" s="173"/>
      <c r="D127" s="174" t="s">
        <v>75</v>
      </c>
      <c r="E127" s="175" t="s">
        <v>268</v>
      </c>
      <c r="F127" s="175" t="s">
        <v>269</v>
      </c>
      <c r="G127" s="173"/>
      <c r="H127" s="173"/>
      <c r="I127" s="176"/>
      <c r="J127" s="177">
        <f>BK127</f>
        <v>0</v>
      </c>
      <c r="K127" s="173"/>
      <c r="L127" s="178"/>
      <c r="M127" s="179"/>
      <c r="N127" s="180"/>
      <c r="O127" s="180"/>
      <c r="P127" s="181">
        <f>P128+P160+P189+P199+P205</f>
        <v>0</v>
      </c>
      <c r="Q127" s="180"/>
      <c r="R127" s="181">
        <f>R128+R160+R189+R199+R205</f>
        <v>319.08665500000001</v>
      </c>
      <c r="S127" s="180"/>
      <c r="T127" s="182">
        <f>T128+T160+T189+T199+T205</f>
        <v>16.867999999999999</v>
      </c>
      <c r="AR127" s="183" t="s">
        <v>83</v>
      </c>
      <c r="AT127" s="184" t="s">
        <v>75</v>
      </c>
      <c r="AU127" s="184" t="s">
        <v>76</v>
      </c>
      <c r="AY127" s="183" t="s">
        <v>149</v>
      </c>
      <c r="BK127" s="185">
        <f>BK128+BK160+BK189+BK199+BK205</f>
        <v>0</v>
      </c>
    </row>
    <row r="128" spans="1:63" s="11" customFormat="1" ht="22.9" customHeight="1">
      <c r="B128" s="172"/>
      <c r="C128" s="173"/>
      <c r="D128" s="174" t="s">
        <v>75</v>
      </c>
      <c r="E128" s="232" t="s">
        <v>83</v>
      </c>
      <c r="F128" s="232" t="s">
        <v>270</v>
      </c>
      <c r="G128" s="173"/>
      <c r="H128" s="173"/>
      <c r="I128" s="176"/>
      <c r="J128" s="233">
        <f>BK128</f>
        <v>0</v>
      </c>
      <c r="K128" s="173"/>
      <c r="L128" s="178"/>
      <c r="M128" s="179"/>
      <c r="N128" s="180"/>
      <c r="O128" s="180"/>
      <c r="P128" s="181">
        <f>SUM(P129:P159)</f>
        <v>0</v>
      </c>
      <c r="Q128" s="180"/>
      <c r="R128" s="181">
        <f>SUM(R129:R159)</f>
        <v>312.32926500000002</v>
      </c>
      <c r="S128" s="180"/>
      <c r="T128" s="182">
        <f>SUM(T129:T159)</f>
        <v>16.867999999999999</v>
      </c>
      <c r="AR128" s="183" t="s">
        <v>83</v>
      </c>
      <c r="AT128" s="184" t="s">
        <v>75</v>
      </c>
      <c r="AU128" s="184" t="s">
        <v>83</v>
      </c>
      <c r="AY128" s="183" t="s">
        <v>149</v>
      </c>
      <c r="BK128" s="185">
        <f>SUM(BK129:BK159)</f>
        <v>0</v>
      </c>
    </row>
    <row r="129" spans="1:65" s="2" customFormat="1" ht="24.2" customHeight="1">
      <c r="A129" s="35"/>
      <c r="B129" s="36"/>
      <c r="C129" s="186" t="s">
        <v>83</v>
      </c>
      <c r="D129" s="186" t="s">
        <v>150</v>
      </c>
      <c r="E129" s="187" t="s">
        <v>271</v>
      </c>
      <c r="F129" s="188" t="s">
        <v>272</v>
      </c>
      <c r="G129" s="189" t="s">
        <v>273</v>
      </c>
      <c r="H129" s="190">
        <v>25</v>
      </c>
      <c r="I129" s="191"/>
      <c r="J129" s="192">
        <f>ROUND(I129*H129,2)</f>
        <v>0</v>
      </c>
      <c r="K129" s="193"/>
      <c r="L129" s="40"/>
      <c r="M129" s="194" t="s">
        <v>1</v>
      </c>
      <c r="N129" s="195" t="s">
        <v>41</v>
      </c>
      <c r="O129" s="72"/>
      <c r="P129" s="196">
        <f>O129*H129</f>
        <v>0</v>
      </c>
      <c r="Q129" s="196">
        <v>0</v>
      </c>
      <c r="R129" s="196">
        <f>Q129*H129</f>
        <v>0</v>
      </c>
      <c r="S129" s="196">
        <v>0.26</v>
      </c>
      <c r="T129" s="197">
        <f>S129*H129</f>
        <v>6.5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168</v>
      </c>
      <c r="AT129" s="198" t="s">
        <v>150</v>
      </c>
      <c r="AU129" s="198" t="s">
        <v>85</v>
      </c>
      <c r="AY129" s="18" t="s">
        <v>149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8" t="s">
        <v>83</v>
      </c>
      <c r="BK129" s="199">
        <f>ROUND(I129*H129,2)</f>
        <v>0</v>
      </c>
      <c r="BL129" s="18" t="s">
        <v>168</v>
      </c>
      <c r="BM129" s="198" t="s">
        <v>274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275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276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277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2" customFormat="1" ht="11.25">
      <c r="B133" s="200"/>
      <c r="C133" s="201"/>
      <c r="D133" s="202" t="s">
        <v>156</v>
      </c>
      <c r="E133" s="203" t="s">
        <v>1</v>
      </c>
      <c r="F133" s="204" t="s">
        <v>278</v>
      </c>
      <c r="G133" s="201"/>
      <c r="H133" s="205">
        <v>25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156</v>
      </c>
      <c r="AU133" s="211" t="s">
        <v>85</v>
      </c>
      <c r="AV133" s="12" t="s">
        <v>85</v>
      </c>
      <c r="AW133" s="12" t="s">
        <v>32</v>
      </c>
      <c r="AX133" s="12" t="s">
        <v>83</v>
      </c>
      <c r="AY133" s="211" t="s">
        <v>149</v>
      </c>
    </row>
    <row r="134" spans="1:65" s="2" customFormat="1" ht="24.2" customHeight="1">
      <c r="A134" s="35"/>
      <c r="B134" s="36"/>
      <c r="C134" s="186" t="s">
        <v>85</v>
      </c>
      <c r="D134" s="186" t="s">
        <v>150</v>
      </c>
      <c r="E134" s="187" t="s">
        <v>279</v>
      </c>
      <c r="F134" s="188" t="s">
        <v>280</v>
      </c>
      <c r="G134" s="189" t="s">
        <v>273</v>
      </c>
      <c r="H134" s="190">
        <v>27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4.0000000000000003E-5</v>
      </c>
      <c r="R134" s="196">
        <f>Q134*H134</f>
        <v>1.08E-3</v>
      </c>
      <c r="S134" s="196">
        <v>0.128</v>
      </c>
      <c r="T134" s="197">
        <f>S134*H134</f>
        <v>3.456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281</v>
      </c>
    </row>
    <row r="135" spans="1:65" s="13" customFormat="1" ht="11.25">
      <c r="B135" s="212"/>
      <c r="C135" s="213"/>
      <c r="D135" s="202" t="s">
        <v>156</v>
      </c>
      <c r="E135" s="214" t="s">
        <v>1</v>
      </c>
      <c r="F135" s="215" t="s">
        <v>275</v>
      </c>
      <c r="G135" s="213"/>
      <c r="H135" s="214" t="s">
        <v>1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156</v>
      </c>
      <c r="AU135" s="221" t="s">
        <v>85</v>
      </c>
      <c r="AV135" s="13" t="s">
        <v>83</v>
      </c>
      <c r="AW135" s="13" t="s">
        <v>32</v>
      </c>
      <c r="AX135" s="13" t="s">
        <v>76</v>
      </c>
      <c r="AY135" s="22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276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277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2" customFormat="1" ht="11.25">
      <c r="B138" s="200"/>
      <c r="C138" s="201"/>
      <c r="D138" s="202" t="s">
        <v>156</v>
      </c>
      <c r="E138" s="203" t="s">
        <v>1</v>
      </c>
      <c r="F138" s="204" t="s">
        <v>282</v>
      </c>
      <c r="G138" s="201"/>
      <c r="H138" s="205">
        <v>27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156</v>
      </c>
      <c r="AU138" s="211" t="s">
        <v>85</v>
      </c>
      <c r="AV138" s="12" t="s">
        <v>85</v>
      </c>
      <c r="AW138" s="12" t="s">
        <v>32</v>
      </c>
      <c r="AX138" s="12" t="s">
        <v>83</v>
      </c>
      <c r="AY138" s="211" t="s">
        <v>149</v>
      </c>
    </row>
    <row r="139" spans="1:65" s="2" customFormat="1" ht="24.2" customHeight="1">
      <c r="A139" s="35"/>
      <c r="B139" s="36"/>
      <c r="C139" s="186" t="s">
        <v>104</v>
      </c>
      <c r="D139" s="186" t="s">
        <v>150</v>
      </c>
      <c r="E139" s="187" t="s">
        <v>283</v>
      </c>
      <c r="F139" s="188" t="s">
        <v>284</v>
      </c>
      <c r="G139" s="189" t="s">
        <v>273</v>
      </c>
      <c r="H139" s="190">
        <v>27</v>
      </c>
      <c r="I139" s="191"/>
      <c r="J139" s="192">
        <f>ROUND(I139*H139,2)</f>
        <v>0</v>
      </c>
      <c r="K139" s="193"/>
      <c r="L139" s="40"/>
      <c r="M139" s="194" t="s">
        <v>1</v>
      </c>
      <c r="N139" s="195" t="s">
        <v>41</v>
      </c>
      <c r="O139" s="72"/>
      <c r="P139" s="196">
        <f>O139*H139</f>
        <v>0</v>
      </c>
      <c r="Q139" s="196">
        <v>8.0000000000000007E-5</v>
      </c>
      <c r="R139" s="196">
        <f>Q139*H139</f>
        <v>2.16E-3</v>
      </c>
      <c r="S139" s="196">
        <v>0.25600000000000001</v>
      </c>
      <c r="T139" s="197">
        <f>S139*H139</f>
        <v>6.9119999999999999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168</v>
      </c>
      <c r="AT139" s="198" t="s">
        <v>150</v>
      </c>
      <c r="AU139" s="198" t="s">
        <v>85</v>
      </c>
      <c r="AY139" s="18" t="s">
        <v>149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8" t="s">
        <v>83</v>
      </c>
      <c r="BK139" s="199">
        <f>ROUND(I139*H139,2)</f>
        <v>0</v>
      </c>
      <c r="BL139" s="18" t="s">
        <v>168</v>
      </c>
      <c r="BM139" s="198" t="s">
        <v>285</v>
      </c>
    </row>
    <row r="140" spans="1:65" s="2" customFormat="1" ht="37.9" customHeight="1">
      <c r="A140" s="35"/>
      <c r="B140" s="36"/>
      <c r="C140" s="186" t="s">
        <v>168</v>
      </c>
      <c r="D140" s="186" t="s">
        <v>150</v>
      </c>
      <c r="E140" s="187" t="s">
        <v>286</v>
      </c>
      <c r="F140" s="188" t="s">
        <v>287</v>
      </c>
      <c r="G140" s="189" t="s">
        <v>288</v>
      </c>
      <c r="H140" s="190">
        <v>15.99</v>
      </c>
      <c r="I140" s="191"/>
      <c r="J140" s="192">
        <f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85</v>
      </c>
      <c r="AY140" s="18" t="s">
        <v>149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8" t="s">
        <v>83</v>
      </c>
      <c r="BK140" s="199">
        <f>ROUND(I140*H140,2)</f>
        <v>0</v>
      </c>
      <c r="BL140" s="18" t="s">
        <v>168</v>
      </c>
      <c r="BM140" s="198" t="s">
        <v>289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275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276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277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2" customFormat="1" ht="11.25">
      <c r="B144" s="200"/>
      <c r="C144" s="201"/>
      <c r="D144" s="202" t="s">
        <v>156</v>
      </c>
      <c r="E144" s="203" t="s">
        <v>1</v>
      </c>
      <c r="F144" s="204" t="s">
        <v>290</v>
      </c>
      <c r="G144" s="201"/>
      <c r="H144" s="205">
        <v>9.99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156</v>
      </c>
      <c r="AU144" s="211" t="s">
        <v>85</v>
      </c>
      <c r="AV144" s="12" t="s">
        <v>85</v>
      </c>
      <c r="AW144" s="12" t="s">
        <v>32</v>
      </c>
      <c r="AX144" s="12" t="s">
        <v>76</v>
      </c>
      <c r="AY144" s="211" t="s">
        <v>149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291</v>
      </c>
      <c r="G145" s="201"/>
      <c r="H145" s="205">
        <v>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76</v>
      </c>
      <c r="AY145" s="211" t="s">
        <v>149</v>
      </c>
    </row>
    <row r="146" spans="1:65" s="15" customFormat="1" ht="11.25">
      <c r="B146" s="234"/>
      <c r="C146" s="235"/>
      <c r="D146" s="202" t="s">
        <v>156</v>
      </c>
      <c r="E146" s="236" t="s">
        <v>1</v>
      </c>
      <c r="F146" s="237" t="s">
        <v>292</v>
      </c>
      <c r="G146" s="235"/>
      <c r="H146" s="238">
        <v>15.99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AT146" s="244" t="s">
        <v>156</v>
      </c>
      <c r="AU146" s="244" t="s">
        <v>85</v>
      </c>
      <c r="AV146" s="15" t="s">
        <v>168</v>
      </c>
      <c r="AW146" s="15" t="s">
        <v>32</v>
      </c>
      <c r="AX146" s="15" t="s">
        <v>83</v>
      </c>
      <c r="AY146" s="244" t="s">
        <v>149</v>
      </c>
    </row>
    <row r="147" spans="1:65" s="2" customFormat="1" ht="33" customHeight="1">
      <c r="A147" s="35"/>
      <c r="B147" s="36"/>
      <c r="C147" s="186" t="s">
        <v>148</v>
      </c>
      <c r="D147" s="186" t="s">
        <v>150</v>
      </c>
      <c r="E147" s="187" t="s">
        <v>293</v>
      </c>
      <c r="F147" s="188" t="s">
        <v>294</v>
      </c>
      <c r="G147" s="189" t="s">
        <v>288</v>
      </c>
      <c r="H147" s="190">
        <v>15.99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295</v>
      </c>
    </row>
    <row r="148" spans="1:65" s="2" customFormat="1" ht="24.2" customHeight="1">
      <c r="A148" s="35"/>
      <c r="B148" s="36"/>
      <c r="C148" s="186" t="s">
        <v>180</v>
      </c>
      <c r="D148" s="186" t="s">
        <v>150</v>
      </c>
      <c r="E148" s="187" t="s">
        <v>296</v>
      </c>
      <c r="F148" s="188" t="s">
        <v>297</v>
      </c>
      <c r="G148" s="189" t="s">
        <v>298</v>
      </c>
      <c r="H148" s="190">
        <v>28.782</v>
      </c>
      <c r="I148" s="191"/>
      <c r="J148" s="192">
        <f>ROUND(I148*H148,2)</f>
        <v>0</v>
      </c>
      <c r="K148" s="193"/>
      <c r="L148" s="40"/>
      <c r="M148" s="194" t="s">
        <v>1</v>
      </c>
      <c r="N148" s="195" t="s">
        <v>41</v>
      </c>
      <c r="O148" s="72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85</v>
      </c>
      <c r="AY148" s="18" t="s">
        <v>149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8" t="s">
        <v>83</v>
      </c>
      <c r="BK148" s="199">
        <f>ROUND(I148*H148,2)</f>
        <v>0</v>
      </c>
      <c r="BL148" s="18" t="s">
        <v>168</v>
      </c>
      <c r="BM148" s="198" t="s">
        <v>299</v>
      </c>
    </row>
    <row r="149" spans="1:65" s="12" customFormat="1" ht="11.25">
      <c r="B149" s="200"/>
      <c r="C149" s="201"/>
      <c r="D149" s="202" t="s">
        <v>156</v>
      </c>
      <c r="E149" s="203" t="s">
        <v>1</v>
      </c>
      <c r="F149" s="204" t="s">
        <v>300</v>
      </c>
      <c r="G149" s="201"/>
      <c r="H149" s="205">
        <v>28.782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156</v>
      </c>
      <c r="AU149" s="211" t="s">
        <v>85</v>
      </c>
      <c r="AV149" s="12" t="s">
        <v>85</v>
      </c>
      <c r="AW149" s="12" t="s">
        <v>32</v>
      </c>
      <c r="AX149" s="12" t="s">
        <v>83</v>
      </c>
      <c r="AY149" s="211" t="s">
        <v>149</v>
      </c>
    </row>
    <row r="150" spans="1:65" s="2" customFormat="1" ht="33" customHeight="1">
      <c r="A150" s="35"/>
      <c r="B150" s="36"/>
      <c r="C150" s="186" t="s">
        <v>186</v>
      </c>
      <c r="D150" s="186" t="s">
        <v>150</v>
      </c>
      <c r="E150" s="187" t="s">
        <v>301</v>
      </c>
      <c r="F150" s="188" t="s">
        <v>302</v>
      </c>
      <c r="G150" s="189" t="s">
        <v>273</v>
      </c>
      <c r="H150" s="190">
        <v>1735</v>
      </c>
      <c r="I150" s="191"/>
      <c r="J150" s="192">
        <f>ROUND(I150*H150,2)</f>
        <v>0</v>
      </c>
      <c r="K150" s="193"/>
      <c r="L150" s="40"/>
      <c r="M150" s="194" t="s">
        <v>1</v>
      </c>
      <c r="N150" s="195" t="s">
        <v>41</v>
      </c>
      <c r="O150" s="72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85</v>
      </c>
      <c r="AY150" s="18" t="s">
        <v>149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8" t="s">
        <v>83</v>
      </c>
      <c r="BK150" s="199">
        <f>ROUND(I150*H150,2)</f>
        <v>0</v>
      </c>
      <c r="BL150" s="18" t="s">
        <v>168</v>
      </c>
      <c r="BM150" s="198" t="s">
        <v>303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275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276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277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2" customFormat="1" ht="22.5">
      <c r="B154" s="200"/>
      <c r="C154" s="201"/>
      <c r="D154" s="202" t="s">
        <v>156</v>
      </c>
      <c r="E154" s="203" t="s">
        <v>1</v>
      </c>
      <c r="F154" s="204" t="s">
        <v>304</v>
      </c>
      <c r="G154" s="201"/>
      <c r="H154" s="205">
        <v>1735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16.5" customHeight="1">
      <c r="A155" s="35"/>
      <c r="B155" s="36"/>
      <c r="C155" s="245" t="s">
        <v>192</v>
      </c>
      <c r="D155" s="245" t="s">
        <v>305</v>
      </c>
      <c r="E155" s="246" t="s">
        <v>306</v>
      </c>
      <c r="F155" s="247" t="s">
        <v>307</v>
      </c>
      <c r="G155" s="248" t="s">
        <v>298</v>
      </c>
      <c r="H155" s="249">
        <v>312.3</v>
      </c>
      <c r="I155" s="250"/>
      <c r="J155" s="251">
        <f>ROUND(I155*H155,2)</f>
        <v>0</v>
      </c>
      <c r="K155" s="252"/>
      <c r="L155" s="253"/>
      <c r="M155" s="254" t="s">
        <v>1</v>
      </c>
      <c r="N155" s="255" t="s">
        <v>41</v>
      </c>
      <c r="O155" s="72"/>
      <c r="P155" s="196">
        <f>O155*H155</f>
        <v>0</v>
      </c>
      <c r="Q155" s="196">
        <v>1</v>
      </c>
      <c r="R155" s="196">
        <f>Q155*H155</f>
        <v>312.3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192</v>
      </c>
      <c r="AT155" s="198" t="s">
        <v>305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308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309</v>
      </c>
      <c r="G156" s="201"/>
      <c r="H156" s="205">
        <v>312.3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24.2" customHeight="1">
      <c r="A157" s="35"/>
      <c r="B157" s="36"/>
      <c r="C157" s="186" t="s">
        <v>202</v>
      </c>
      <c r="D157" s="186" t="s">
        <v>150</v>
      </c>
      <c r="E157" s="187" t="s">
        <v>310</v>
      </c>
      <c r="F157" s="188" t="s">
        <v>311</v>
      </c>
      <c r="G157" s="189" t="s">
        <v>273</v>
      </c>
      <c r="H157" s="190">
        <v>1735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312</v>
      </c>
    </row>
    <row r="158" spans="1:65" s="2" customFormat="1" ht="16.5" customHeight="1">
      <c r="A158" s="35"/>
      <c r="B158" s="36"/>
      <c r="C158" s="245" t="s">
        <v>208</v>
      </c>
      <c r="D158" s="245" t="s">
        <v>305</v>
      </c>
      <c r="E158" s="246" t="s">
        <v>313</v>
      </c>
      <c r="F158" s="247" t="s">
        <v>314</v>
      </c>
      <c r="G158" s="248" t="s">
        <v>315</v>
      </c>
      <c r="H158" s="249">
        <v>26.024999999999999</v>
      </c>
      <c r="I158" s="250"/>
      <c r="J158" s="251">
        <f>ROUND(I158*H158,2)</f>
        <v>0</v>
      </c>
      <c r="K158" s="252"/>
      <c r="L158" s="253"/>
      <c r="M158" s="254" t="s">
        <v>1</v>
      </c>
      <c r="N158" s="255" t="s">
        <v>41</v>
      </c>
      <c r="O158" s="72"/>
      <c r="P158" s="196">
        <f>O158*H158</f>
        <v>0</v>
      </c>
      <c r="Q158" s="196">
        <v>1E-3</v>
      </c>
      <c r="R158" s="196">
        <f>Q158*H158</f>
        <v>2.6025E-2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192</v>
      </c>
      <c r="AT158" s="198" t="s">
        <v>305</v>
      </c>
      <c r="AU158" s="198" t="s">
        <v>85</v>
      </c>
      <c r="AY158" s="18" t="s">
        <v>149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8" t="s">
        <v>83</v>
      </c>
      <c r="BK158" s="199">
        <f>ROUND(I158*H158,2)</f>
        <v>0</v>
      </c>
      <c r="BL158" s="18" t="s">
        <v>168</v>
      </c>
      <c r="BM158" s="198" t="s">
        <v>316</v>
      </c>
    </row>
    <row r="159" spans="1:65" s="12" customFormat="1" ht="11.25">
      <c r="B159" s="200"/>
      <c r="C159" s="201"/>
      <c r="D159" s="202" t="s">
        <v>156</v>
      </c>
      <c r="E159" s="201"/>
      <c r="F159" s="204" t="s">
        <v>317</v>
      </c>
      <c r="G159" s="201"/>
      <c r="H159" s="205">
        <v>26.024999999999999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156</v>
      </c>
      <c r="AU159" s="211" t="s">
        <v>85</v>
      </c>
      <c r="AV159" s="12" t="s">
        <v>85</v>
      </c>
      <c r="AW159" s="12" t="s">
        <v>4</v>
      </c>
      <c r="AX159" s="12" t="s">
        <v>83</v>
      </c>
      <c r="AY159" s="211" t="s">
        <v>149</v>
      </c>
    </row>
    <row r="160" spans="1:65" s="11" customFormat="1" ht="22.9" customHeight="1">
      <c r="B160" s="172"/>
      <c r="C160" s="173"/>
      <c r="D160" s="174" t="s">
        <v>75</v>
      </c>
      <c r="E160" s="232" t="s">
        <v>148</v>
      </c>
      <c r="F160" s="232" t="s">
        <v>318</v>
      </c>
      <c r="G160" s="173"/>
      <c r="H160" s="173"/>
      <c r="I160" s="176"/>
      <c r="J160" s="233">
        <f>BK160</f>
        <v>0</v>
      </c>
      <c r="K160" s="173"/>
      <c r="L160" s="178"/>
      <c r="M160" s="179"/>
      <c r="N160" s="180"/>
      <c r="O160" s="180"/>
      <c r="P160" s="181">
        <f>SUM(P161:P188)</f>
        <v>0</v>
      </c>
      <c r="Q160" s="180"/>
      <c r="R160" s="181">
        <f>SUM(R161:R188)</f>
        <v>6.7464499999999994</v>
      </c>
      <c r="S160" s="180"/>
      <c r="T160" s="182">
        <f>SUM(T161:T188)</f>
        <v>0</v>
      </c>
      <c r="AR160" s="183" t="s">
        <v>83</v>
      </c>
      <c r="AT160" s="184" t="s">
        <v>75</v>
      </c>
      <c r="AU160" s="184" t="s">
        <v>83</v>
      </c>
      <c r="AY160" s="183" t="s">
        <v>149</v>
      </c>
      <c r="BK160" s="185">
        <f>SUM(BK161:BK188)</f>
        <v>0</v>
      </c>
    </row>
    <row r="161" spans="1:65" s="2" customFormat="1" ht="16.5" customHeight="1">
      <c r="A161" s="35"/>
      <c r="B161" s="36"/>
      <c r="C161" s="186" t="s">
        <v>215</v>
      </c>
      <c r="D161" s="186" t="s">
        <v>150</v>
      </c>
      <c r="E161" s="187" t="s">
        <v>319</v>
      </c>
      <c r="F161" s="188" t="s">
        <v>320</v>
      </c>
      <c r="G161" s="189" t="s">
        <v>273</v>
      </c>
      <c r="H161" s="190">
        <v>25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321</v>
      </c>
    </row>
    <row r="162" spans="1:65" s="2" customFormat="1" ht="16.5" customHeight="1">
      <c r="A162" s="35"/>
      <c r="B162" s="36"/>
      <c r="C162" s="186" t="s">
        <v>222</v>
      </c>
      <c r="D162" s="186" t="s">
        <v>150</v>
      </c>
      <c r="E162" s="187" t="s">
        <v>322</v>
      </c>
      <c r="F162" s="188" t="s">
        <v>323</v>
      </c>
      <c r="G162" s="189" t="s">
        <v>273</v>
      </c>
      <c r="H162" s="190">
        <v>40.200000000000003</v>
      </c>
      <c r="I162" s="191"/>
      <c r="J162" s="192">
        <f>ROUND(I162*H162,2)</f>
        <v>0</v>
      </c>
      <c r="K162" s="193"/>
      <c r="L162" s="40"/>
      <c r="M162" s="194" t="s">
        <v>1</v>
      </c>
      <c r="N162" s="195" t="s">
        <v>41</v>
      </c>
      <c r="O162" s="72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324</v>
      </c>
    </row>
    <row r="163" spans="1:65" s="2" customFormat="1" ht="33" customHeight="1">
      <c r="A163" s="35"/>
      <c r="B163" s="36"/>
      <c r="C163" s="186" t="s">
        <v>228</v>
      </c>
      <c r="D163" s="186" t="s">
        <v>150</v>
      </c>
      <c r="E163" s="187" t="s">
        <v>325</v>
      </c>
      <c r="F163" s="188" t="s">
        <v>326</v>
      </c>
      <c r="G163" s="189" t="s">
        <v>273</v>
      </c>
      <c r="H163" s="190">
        <v>40.200000000000003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327</v>
      </c>
    </row>
    <row r="164" spans="1:65" s="2" customFormat="1" ht="24.2" customHeight="1">
      <c r="A164" s="35"/>
      <c r="B164" s="36"/>
      <c r="C164" s="186" t="s">
        <v>236</v>
      </c>
      <c r="D164" s="186" t="s">
        <v>150</v>
      </c>
      <c r="E164" s="187" t="s">
        <v>328</v>
      </c>
      <c r="F164" s="188" t="s">
        <v>329</v>
      </c>
      <c r="G164" s="189" t="s">
        <v>273</v>
      </c>
      <c r="H164" s="190">
        <v>40.200000000000003</v>
      </c>
      <c r="I164" s="191"/>
      <c r="J164" s="192">
        <f>ROUND(I164*H164,2)</f>
        <v>0</v>
      </c>
      <c r="K164" s="193"/>
      <c r="L164" s="40"/>
      <c r="M164" s="194" t="s">
        <v>1</v>
      </c>
      <c r="N164" s="19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330</v>
      </c>
    </row>
    <row r="165" spans="1:65" s="2" customFormat="1" ht="21.75" customHeight="1">
      <c r="A165" s="35"/>
      <c r="B165" s="36"/>
      <c r="C165" s="186" t="s">
        <v>8</v>
      </c>
      <c r="D165" s="186" t="s">
        <v>150</v>
      </c>
      <c r="E165" s="187" t="s">
        <v>331</v>
      </c>
      <c r="F165" s="188" t="s">
        <v>332</v>
      </c>
      <c r="G165" s="189" t="s">
        <v>273</v>
      </c>
      <c r="H165" s="190">
        <v>80.400000000000006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333</v>
      </c>
    </row>
    <row r="166" spans="1:65" s="12" customFormat="1" ht="11.25">
      <c r="B166" s="200"/>
      <c r="C166" s="201"/>
      <c r="D166" s="202" t="s">
        <v>156</v>
      </c>
      <c r="E166" s="203" t="s">
        <v>1</v>
      </c>
      <c r="F166" s="204" t="s">
        <v>334</v>
      </c>
      <c r="G166" s="201"/>
      <c r="H166" s="205">
        <v>80.400000000000006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156</v>
      </c>
      <c r="AU166" s="211" t="s">
        <v>85</v>
      </c>
      <c r="AV166" s="12" t="s">
        <v>85</v>
      </c>
      <c r="AW166" s="12" t="s">
        <v>32</v>
      </c>
      <c r="AX166" s="12" t="s">
        <v>83</v>
      </c>
      <c r="AY166" s="211" t="s">
        <v>149</v>
      </c>
    </row>
    <row r="167" spans="1:65" s="2" customFormat="1" ht="33" customHeight="1">
      <c r="A167" s="35"/>
      <c r="B167" s="36"/>
      <c r="C167" s="186" t="s">
        <v>244</v>
      </c>
      <c r="D167" s="186" t="s">
        <v>150</v>
      </c>
      <c r="E167" s="187" t="s">
        <v>335</v>
      </c>
      <c r="F167" s="188" t="s">
        <v>336</v>
      </c>
      <c r="G167" s="189" t="s">
        <v>273</v>
      </c>
      <c r="H167" s="190">
        <v>40.200000000000003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337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338</v>
      </c>
      <c r="G171" s="201"/>
      <c r="H171" s="205">
        <v>40.200000000000003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24.2" customHeight="1">
      <c r="A172" s="35"/>
      <c r="B172" s="36"/>
      <c r="C172" s="186" t="s">
        <v>250</v>
      </c>
      <c r="D172" s="186" t="s">
        <v>150</v>
      </c>
      <c r="E172" s="187" t="s">
        <v>339</v>
      </c>
      <c r="F172" s="188" t="s">
        <v>340</v>
      </c>
      <c r="G172" s="189" t="s">
        <v>273</v>
      </c>
      <c r="H172" s="190">
        <v>40.200000000000003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341</v>
      </c>
    </row>
    <row r="173" spans="1:65" s="2" customFormat="1" ht="24.2" customHeight="1">
      <c r="A173" s="35"/>
      <c r="B173" s="36"/>
      <c r="C173" s="186" t="s">
        <v>257</v>
      </c>
      <c r="D173" s="186" t="s">
        <v>150</v>
      </c>
      <c r="E173" s="187" t="s">
        <v>342</v>
      </c>
      <c r="F173" s="188" t="s">
        <v>343</v>
      </c>
      <c r="G173" s="189" t="s">
        <v>273</v>
      </c>
      <c r="H173" s="190">
        <v>25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8.5650000000000004E-2</v>
      </c>
      <c r="R173" s="196">
        <f>Q173*H173</f>
        <v>2.1412500000000003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344</v>
      </c>
    </row>
    <row r="174" spans="1:65" s="2" customFormat="1" ht="16.5" customHeight="1">
      <c r="A174" s="35"/>
      <c r="B174" s="36"/>
      <c r="C174" s="245" t="s">
        <v>345</v>
      </c>
      <c r="D174" s="245" t="s">
        <v>305</v>
      </c>
      <c r="E174" s="246" t="s">
        <v>346</v>
      </c>
      <c r="F174" s="247" t="s">
        <v>347</v>
      </c>
      <c r="G174" s="248" t="s">
        <v>273</v>
      </c>
      <c r="H174" s="249">
        <v>12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0.17599999999999999</v>
      </c>
      <c r="R174" s="196">
        <f>Q174*H174</f>
        <v>2.1120000000000001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348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275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3" customFormat="1" ht="11.25">
      <c r="B176" s="212"/>
      <c r="C176" s="213"/>
      <c r="D176" s="202" t="s">
        <v>156</v>
      </c>
      <c r="E176" s="214" t="s">
        <v>1</v>
      </c>
      <c r="F176" s="215" t="s">
        <v>276</v>
      </c>
      <c r="G176" s="213"/>
      <c r="H176" s="214" t="s">
        <v>1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156</v>
      </c>
      <c r="AU176" s="221" t="s">
        <v>85</v>
      </c>
      <c r="AV176" s="13" t="s">
        <v>83</v>
      </c>
      <c r="AW176" s="13" t="s">
        <v>32</v>
      </c>
      <c r="AX176" s="13" t="s">
        <v>76</v>
      </c>
      <c r="AY176" s="221" t="s">
        <v>149</v>
      </c>
    </row>
    <row r="177" spans="1:65" s="13" customFormat="1" ht="11.25">
      <c r="B177" s="212"/>
      <c r="C177" s="213"/>
      <c r="D177" s="202" t="s">
        <v>156</v>
      </c>
      <c r="E177" s="214" t="s">
        <v>1</v>
      </c>
      <c r="F177" s="215" t="s">
        <v>277</v>
      </c>
      <c r="G177" s="213"/>
      <c r="H177" s="214" t="s">
        <v>1</v>
      </c>
      <c r="I177" s="216"/>
      <c r="J177" s="213"/>
      <c r="K177" s="213"/>
      <c r="L177" s="217"/>
      <c r="M177" s="218"/>
      <c r="N177" s="219"/>
      <c r="O177" s="219"/>
      <c r="P177" s="219"/>
      <c r="Q177" s="219"/>
      <c r="R177" s="219"/>
      <c r="S177" s="219"/>
      <c r="T177" s="220"/>
      <c r="AT177" s="221" t="s">
        <v>156</v>
      </c>
      <c r="AU177" s="221" t="s">
        <v>85</v>
      </c>
      <c r="AV177" s="13" t="s">
        <v>83</v>
      </c>
      <c r="AW177" s="13" t="s">
        <v>32</v>
      </c>
      <c r="AX177" s="13" t="s">
        <v>76</v>
      </c>
      <c r="AY177" s="221" t="s">
        <v>149</v>
      </c>
    </row>
    <row r="178" spans="1:65" s="12" customFormat="1" ht="11.25">
      <c r="B178" s="200"/>
      <c r="C178" s="201"/>
      <c r="D178" s="202" t="s">
        <v>156</v>
      </c>
      <c r="E178" s="203" t="s">
        <v>1</v>
      </c>
      <c r="F178" s="204" t="s">
        <v>349</v>
      </c>
      <c r="G178" s="201"/>
      <c r="H178" s="205">
        <v>12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156</v>
      </c>
      <c r="AU178" s="211" t="s">
        <v>85</v>
      </c>
      <c r="AV178" s="12" t="s">
        <v>85</v>
      </c>
      <c r="AW178" s="12" t="s">
        <v>32</v>
      </c>
      <c r="AX178" s="12" t="s">
        <v>83</v>
      </c>
      <c r="AY178" s="211" t="s">
        <v>149</v>
      </c>
    </row>
    <row r="179" spans="1:65" s="2" customFormat="1" ht="21.75" customHeight="1">
      <c r="A179" s="35"/>
      <c r="B179" s="36"/>
      <c r="C179" s="245" t="s">
        <v>350</v>
      </c>
      <c r="D179" s="245" t="s">
        <v>305</v>
      </c>
      <c r="E179" s="246" t="s">
        <v>351</v>
      </c>
      <c r="F179" s="247" t="s">
        <v>352</v>
      </c>
      <c r="G179" s="248" t="s">
        <v>273</v>
      </c>
      <c r="H179" s="249">
        <v>13</v>
      </c>
      <c r="I179" s="250"/>
      <c r="J179" s="251">
        <f>ROUND(I179*H179,2)</f>
        <v>0</v>
      </c>
      <c r="K179" s="252"/>
      <c r="L179" s="253"/>
      <c r="M179" s="254" t="s">
        <v>1</v>
      </c>
      <c r="N179" s="255" t="s">
        <v>41</v>
      </c>
      <c r="O179" s="72"/>
      <c r="P179" s="196">
        <f>O179*H179</f>
        <v>0</v>
      </c>
      <c r="Q179" s="196">
        <v>0.17599999999999999</v>
      </c>
      <c r="R179" s="196">
        <f>Q179*H179</f>
        <v>2.2879999999999998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192</v>
      </c>
      <c r="AT179" s="198" t="s">
        <v>305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353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275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276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277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354</v>
      </c>
      <c r="G183" s="201"/>
      <c r="H183" s="205">
        <v>13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21.75" customHeight="1">
      <c r="A184" s="35"/>
      <c r="B184" s="36"/>
      <c r="C184" s="186" t="s">
        <v>7</v>
      </c>
      <c r="D184" s="186" t="s">
        <v>150</v>
      </c>
      <c r="E184" s="187" t="s">
        <v>355</v>
      </c>
      <c r="F184" s="188" t="s">
        <v>356</v>
      </c>
      <c r="G184" s="189" t="s">
        <v>357</v>
      </c>
      <c r="H184" s="190">
        <v>57</v>
      </c>
      <c r="I184" s="191"/>
      <c r="J184" s="192">
        <f>ROUND(I184*H184,2)</f>
        <v>0</v>
      </c>
      <c r="K184" s="193"/>
      <c r="L184" s="40"/>
      <c r="M184" s="194" t="s">
        <v>1</v>
      </c>
      <c r="N184" s="195" t="s">
        <v>41</v>
      </c>
      <c r="O184" s="72"/>
      <c r="P184" s="196">
        <f>O184*H184</f>
        <v>0</v>
      </c>
      <c r="Q184" s="196">
        <v>3.5999999999999999E-3</v>
      </c>
      <c r="R184" s="196">
        <f>Q184*H184</f>
        <v>0.20519999999999999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358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275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276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277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359</v>
      </c>
      <c r="G188" s="201"/>
      <c r="H188" s="205">
        <v>57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11" customFormat="1" ht="22.9" customHeight="1">
      <c r="B189" s="172"/>
      <c r="C189" s="173"/>
      <c r="D189" s="174" t="s">
        <v>75</v>
      </c>
      <c r="E189" s="232" t="s">
        <v>202</v>
      </c>
      <c r="F189" s="232" t="s">
        <v>360</v>
      </c>
      <c r="G189" s="173"/>
      <c r="H189" s="173"/>
      <c r="I189" s="176"/>
      <c r="J189" s="233">
        <f>BK189</f>
        <v>0</v>
      </c>
      <c r="K189" s="173"/>
      <c r="L189" s="178"/>
      <c r="M189" s="179"/>
      <c r="N189" s="180"/>
      <c r="O189" s="180"/>
      <c r="P189" s="181">
        <f>SUM(P190:P198)</f>
        <v>0</v>
      </c>
      <c r="Q189" s="180"/>
      <c r="R189" s="181">
        <f>SUM(R190:R198)</f>
        <v>1.0939999999999998E-2</v>
      </c>
      <c r="S189" s="180"/>
      <c r="T189" s="182">
        <f>SUM(T190:T198)</f>
        <v>0</v>
      </c>
      <c r="AR189" s="183" t="s">
        <v>83</v>
      </c>
      <c r="AT189" s="184" t="s">
        <v>75</v>
      </c>
      <c r="AU189" s="184" t="s">
        <v>83</v>
      </c>
      <c r="AY189" s="183" t="s">
        <v>149</v>
      </c>
      <c r="BK189" s="185">
        <f>SUM(BK190:BK198)</f>
        <v>0</v>
      </c>
    </row>
    <row r="190" spans="1:65" s="2" customFormat="1" ht="24.2" customHeight="1">
      <c r="A190" s="35"/>
      <c r="B190" s="36"/>
      <c r="C190" s="186" t="s">
        <v>361</v>
      </c>
      <c r="D190" s="186" t="s">
        <v>150</v>
      </c>
      <c r="E190" s="187" t="s">
        <v>362</v>
      </c>
      <c r="F190" s="188" t="s">
        <v>363</v>
      </c>
      <c r="G190" s="189" t="s">
        <v>357</v>
      </c>
      <c r="H190" s="190">
        <v>69</v>
      </c>
      <c r="I190" s="191"/>
      <c r="J190" s="192">
        <f>ROUND(I190*H190,2)</f>
        <v>0</v>
      </c>
      <c r="K190" s="193"/>
      <c r="L190" s="40"/>
      <c r="M190" s="194" t="s">
        <v>1</v>
      </c>
      <c r="N190" s="195" t="s">
        <v>41</v>
      </c>
      <c r="O190" s="72"/>
      <c r="P190" s="196">
        <f>O190*H190</f>
        <v>0</v>
      </c>
      <c r="Q190" s="196">
        <v>6.9999999999999994E-5</v>
      </c>
      <c r="R190" s="196">
        <f>Q190*H190</f>
        <v>4.8299999999999992E-3</v>
      </c>
      <c r="S190" s="196">
        <v>0</v>
      </c>
      <c r="T190" s="19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>IF(N190="základní",J190,0)</f>
        <v>0</v>
      </c>
      <c r="BF190" s="199">
        <f>IF(N190="snížená",J190,0)</f>
        <v>0</v>
      </c>
      <c r="BG190" s="199">
        <f>IF(N190="zákl. přenesená",J190,0)</f>
        <v>0</v>
      </c>
      <c r="BH190" s="199">
        <f>IF(N190="sníž. přenesená",J190,0)</f>
        <v>0</v>
      </c>
      <c r="BI190" s="199">
        <f>IF(N190="nulová",J190,0)</f>
        <v>0</v>
      </c>
      <c r="BJ190" s="18" t="s">
        <v>83</v>
      </c>
      <c r="BK190" s="199">
        <f>ROUND(I190*H190,2)</f>
        <v>0</v>
      </c>
      <c r="BL190" s="18" t="s">
        <v>168</v>
      </c>
      <c r="BM190" s="198" t="s">
        <v>364</v>
      </c>
    </row>
    <row r="191" spans="1:65" s="13" customFormat="1" ht="11.25">
      <c r="B191" s="212"/>
      <c r="C191" s="213"/>
      <c r="D191" s="202" t="s">
        <v>156</v>
      </c>
      <c r="E191" s="214" t="s">
        <v>1</v>
      </c>
      <c r="F191" s="215" t="s">
        <v>365</v>
      </c>
      <c r="G191" s="213"/>
      <c r="H191" s="214" t="s">
        <v>1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156</v>
      </c>
      <c r="AU191" s="221" t="s">
        <v>85</v>
      </c>
      <c r="AV191" s="13" t="s">
        <v>83</v>
      </c>
      <c r="AW191" s="13" t="s">
        <v>32</v>
      </c>
      <c r="AX191" s="13" t="s">
        <v>76</v>
      </c>
      <c r="AY191" s="221" t="s">
        <v>149</v>
      </c>
    </row>
    <row r="192" spans="1:65" s="12" customFormat="1" ht="11.25">
      <c r="B192" s="200"/>
      <c r="C192" s="201"/>
      <c r="D192" s="202" t="s">
        <v>156</v>
      </c>
      <c r="E192" s="203" t="s">
        <v>1</v>
      </c>
      <c r="F192" s="204" t="s">
        <v>366</v>
      </c>
      <c r="G192" s="201"/>
      <c r="H192" s="205">
        <v>69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156</v>
      </c>
      <c r="AU192" s="211" t="s">
        <v>85</v>
      </c>
      <c r="AV192" s="12" t="s">
        <v>85</v>
      </c>
      <c r="AW192" s="12" t="s">
        <v>32</v>
      </c>
      <c r="AX192" s="12" t="s">
        <v>83</v>
      </c>
      <c r="AY192" s="211" t="s">
        <v>149</v>
      </c>
    </row>
    <row r="193" spans="1:65" s="2" customFormat="1" ht="24.2" customHeight="1">
      <c r="A193" s="35"/>
      <c r="B193" s="36"/>
      <c r="C193" s="186" t="s">
        <v>367</v>
      </c>
      <c r="D193" s="186" t="s">
        <v>150</v>
      </c>
      <c r="E193" s="187" t="s">
        <v>368</v>
      </c>
      <c r="F193" s="188" t="s">
        <v>369</v>
      </c>
      <c r="G193" s="189" t="s">
        <v>357</v>
      </c>
      <c r="H193" s="190">
        <v>47</v>
      </c>
      <c r="I193" s="191"/>
      <c r="J193" s="192">
        <f>ROUND(I193*H193,2)</f>
        <v>0</v>
      </c>
      <c r="K193" s="193"/>
      <c r="L193" s="40"/>
      <c r="M193" s="194" t="s">
        <v>1</v>
      </c>
      <c r="N193" s="195" t="s">
        <v>41</v>
      </c>
      <c r="O193" s="72"/>
      <c r="P193" s="196">
        <f>O193*H193</f>
        <v>0</v>
      </c>
      <c r="Q193" s="196">
        <v>1.2999999999999999E-4</v>
      </c>
      <c r="R193" s="196">
        <f>Q193*H193</f>
        <v>6.1099999999999991E-3</v>
      </c>
      <c r="S193" s="196">
        <v>0</v>
      </c>
      <c r="T193" s="19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85</v>
      </c>
      <c r="AY193" s="18" t="s">
        <v>149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8" t="s">
        <v>83</v>
      </c>
      <c r="BK193" s="199">
        <f>ROUND(I193*H193,2)</f>
        <v>0</v>
      </c>
      <c r="BL193" s="18" t="s">
        <v>168</v>
      </c>
      <c r="BM193" s="198" t="s">
        <v>370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365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371</v>
      </c>
      <c r="G195" s="201"/>
      <c r="H195" s="205">
        <v>47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83</v>
      </c>
      <c r="AY195" s="211" t="s">
        <v>149</v>
      </c>
    </row>
    <row r="196" spans="1:65" s="2" customFormat="1" ht="16.5" customHeight="1">
      <c r="A196" s="35"/>
      <c r="B196" s="36"/>
      <c r="C196" s="186" t="s">
        <v>372</v>
      </c>
      <c r="D196" s="186" t="s">
        <v>150</v>
      </c>
      <c r="E196" s="187" t="s">
        <v>373</v>
      </c>
      <c r="F196" s="188" t="s">
        <v>374</v>
      </c>
      <c r="G196" s="189" t="s">
        <v>357</v>
      </c>
      <c r="H196" s="190">
        <v>116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85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375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376</v>
      </c>
      <c r="G197" s="201"/>
      <c r="H197" s="205">
        <v>116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83</v>
      </c>
      <c r="AY197" s="211" t="s">
        <v>149</v>
      </c>
    </row>
    <row r="198" spans="1:65" s="2" customFormat="1" ht="21.75" customHeight="1">
      <c r="A198" s="35"/>
      <c r="B198" s="36"/>
      <c r="C198" s="186" t="s">
        <v>377</v>
      </c>
      <c r="D198" s="186" t="s">
        <v>150</v>
      </c>
      <c r="E198" s="187" t="s">
        <v>378</v>
      </c>
      <c r="F198" s="188" t="s">
        <v>379</v>
      </c>
      <c r="G198" s="189" t="s">
        <v>357</v>
      </c>
      <c r="H198" s="190">
        <v>57</v>
      </c>
      <c r="I198" s="191"/>
      <c r="J198" s="192">
        <f>ROUND(I198*H198,2)</f>
        <v>0</v>
      </c>
      <c r="K198" s="193"/>
      <c r="L198" s="40"/>
      <c r="M198" s="194" t="s">
        <v>1</v>
      </c>
      <c r="N198" s="195" t="s">
        <v>41</v>
      </c>
      <c r="O198" s="72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8" t="s">
        <v>168</v>
      </c>
      <c r="AT198" s="198" t="s">
        <v>150</v>
      </c>
      <c r="AU198" s="198" t="s">
        <v>85</v>
      </c>
      <c r="AY198" s="18" t="s">
        <v>149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8" t="s">
        <v>83</v>
      </c>
      <c r="BK198" s="199">
        <f>ROUND(I198*H198,2)</f>
        <v>0</v>
      </c>
      <c r="BL198" s="18" t="s">
        <v>168</v>
      </c>
      <c r="BM198" s="198" t="s">
        <v>380</v>
      </c>
    </row>
    <row r="199" spans="1:65" s="11" customFormat="1" ht="22.9" customHeight="1">
      <c r="B199" s="172"/>
      <c r="C199" s="173"/>
      <c r="D199" s="174" t="s">
        <v>75</v>
      </c>
      <c r="E199" s="232" t="s">
        <v>381</v>
      </c>
      <c r="F199" s="232" t="s">
        <v>382</v>
      </c>
      <c r="G199" s="173"/>
      <c r="H199" s="173"/>
      <c r="I199" s="176"/>
      <c r="J199" s="233">
        <f>BK199</f>
        <v>0</v>
      </c>
      <c r="K199" s="173"/>
      <c r="L199" s="178"/>
      <c r="M199" s="179"/>
      <c r="N199" s="180"/>
      <c r="O199" s="180"/>
      <c r="P199" s="181">
        <f>SUM(P200:P204)</f>
        <v>0</v>
      </c>
      <c r="Q199" s="180"/>
      <c r="R199" s="181">
        <f>SUM(R200:R204)</f>
        <v>0</v>
      </c>
      <c r="S199" s="180"/>
      <c r="T199" s="182">
        <f>SUM(T200:T204)</f>
        <v>0</v>
      </c>
      <c r="AR199" s="183" t="s">
        <v>83</v>
      </c>
      <c r="AT199" s="184" t="s">
        <v>75</v>
      </c>
      <c r="AU199" s="184" t="s">
        <v>83</v>
      </c>
      <c r="AY199" s="183" t="s">
        <v>149</v>
      </c>
      <c r="BK199" s="185">
        <f>SUM(BK200:BK204)</f>
        <v>0</v>
      </c>
    </row>
    <row r="200" spans="1:65" s="2" customFormat="1" ht="21.75" customHeight="1">
      <c r="A200" s="35"/>
      <c r="B200" s="36"/>
      <c r="C200" s="186" t="s">
        <v>383</v>
      </c>
      <c r="D200" s="186" t="s">
        <v>150</v>
      </c>
      <c r="E200" s="187" t="s">
        <v>384</v>
      </c>
      <c r="F200" s="188" t="s">
        <v>385</v>
      </c>
      <c r="G200" s="189" t="s">
        <v>298</v>
      </c>
      <c r="H200" s="190">
        <v>16.867999999999999</v>
      </c>
      <c r="I200" s="191"/>
      <c r="J200" s="192">
        <f>ROUND(I200*H200,2)</f>
        <v>0</v>
      </c>
      <c r="K200" s="193"/>
      <c r="L200" s="40"/>
      <c r="M200" s="194" t="s">
        <v>1</v>
      </c>
      <c r="N200" s="195" t="s">
        <v>41</v>
      </c>
      <c r="O200" s="72"/>
      <c r="P200" s="196">
        <f>O200*H200</f>
        <v>0</v>
      </c>
      <c r="Q200" s="196">
        <v>0</v>
      </c>
      <c r="R200" s="196">
        <f>Q200*H200</f>
        <v>0</v>
      </c>
      <c r="S200" s="196">
        <v>0</v>
      </c>
      <c r="T200" s="197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85</v>
      </c>
      <c r="AY200" s="18" t="s">
        <v>149</v>
      </c>
      <c r="BE200" s="199">
        <f>IF(N200="základní",J200,0)</f>
        <v>0</v>
      </c>
      <c r="BF200" s="199">
        <f>IF(N200="snížená",J200,0)</f>
        <v>0</v>
      </c>
      <c r="BG200" s="199">
        <f>IF(N200="zákl. přenesená",J200,0)</f>
        <v>0</v>
      </c>
      <c r="BH200" s="199">
        <f>IF(N200="sníž. přenesená",J200,0)</f>
        <v>0</v>
      </c>
      <c r="BI200" s="199">
        <f>IF(N200="nulová",J200,0)</f>
        <v>0</v>
      </c>
      <c r="BJ200" s="18" t="s">
        <v>83</v>
      </c>
      <c r="BK200" s="199">
        <f>ROUND(I200*H200,2)</f>
        <v>0</v>
      </c>
      <c r="BL200" s="18" t="s">
        <v>168</v>
      </c>
      <c r="BM200" s="198" t="s">
        <v>386</v>
      </c>
    </row>
    <row r="201" spans="1:65" s="2" customFormat="1" ht="24.2" customHeight="1">
      <c r="A201" s="35"/>
      <c r="B201" s="36"/>
      <c r="C201" s="186" t="s">
        <v>387</v>
      </c>
      <c r="D201" s="186" t="s">
        <v>150</v>
      </c>
      <c r="E201" s="187" t="s">
        <v>388</v>
      </c>
      <c r="F201" s="188" t="s">
        <v>389</v>
      </c>
      <c r="G201" s="189" t="s">
        <v>298</v>
      </c>
      <c r="H201" s="190">
        <v>151.81200000000001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390</v>
      </c>
    </row>
    <row r="202" spans="1:65" s="12" customFormat="1" ht="11.25">
      <c r="B202" s="200"/>
      <c r="C202" s="201"/>
      <c r="D202" s="202" t="s">
        <v>156</v>
      </c>
      <c r="E202" s="201"/>
      <c r="F202" s="204" t="s">
        <v>391</v>
      </c>
      <c r="G202" s="201"/>
      <c r="H202" s="205">
        <v>151.81200000000001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156</v>
      </c>
      <c r="AU202" s="211" t="s">
        <v>85</v>
      </c>
      <c r="AV202" s="12" t="s">
        <v>85</v>
      </c>
      <c r="AW202" s="12" t="s">
        <v>4</v>
      </c>
      <c r="AX202" s="12" t="s">
        <v>83</v>
      </c>
      <c r="AY202" s="211" t="s">
        <v>149</v>
      </c>
    </row>
    <row r="203" spans="1:65" s="2" customFormat="1" ht="33" customHeight="1">
      <c r="A203" s="35"/>
      <c r="B203" s="36"/>
      <c r="C203" s="186" t="s">
        <v>392</v>
      </c>
      <c r="D203" s="186" t="s">
        <v>150</v>
      </c>
      <c r="E203" s="187" t="s">
        <v>393</v>
      </c>
      <c r="F203" s="188" t="s">
        <v>394</v>
      </c>
      <c r="G203" s="189" t="s">
        <v>298</v>
      </c>
      <c r="H203" s="190">
        <v>6.5</v>
      </c>
      <c r="I203" s="191"/>
      <c r="J203" s="192">
        <f>ROUND(I203*H203,2)</f>
        <v>0</v>
      </c>
      <c r="K203" s="193"/>
      <c r="L203" s="40"/>
      <c r="M203" s="194" t="s">
        <v>1</v>
      </c>
      <c r="N203" s="195" t="s">
        <v>41</v>
      </c>
      <c r="O203" s="72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85</v>
      </c>
      <c r="AY203" s="18" t="s">
        <v>149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8" t="s">
        <v>83</v>
      </c>
      <c r="BK203" s="199">
        <f>ROUND(I203*H203,2)</f>
        <v>0</v>
      </c>
      <c r="BL203" s="18" t="s">
        <v>168</v>
      </c>
      <c r="BM203" s="198" t="s">
        <v>395</v>
      </c>
    </row>
    <row r="204" spans="1:65" s="2" customFormat="1" ht="33" customHeight="1">
      <c r="A204" s="35"/>
      <c r="B204" s="36"/>
      <c r="C204" s="186" t="s">
        <v>396</v>
      </c>
      <c r="D204" s="186" t="s">
        <v>150</v>
      </c>
      <c r="E204" s="187" t="s">
        <v>397</v>
      </c>
      <c r="F204" s="188" t="s">
        <v>398</v>
      </c>
      <c r="G204" s="189" t="s">
        <v>298</v>
      </c>
      <c r="H204" s="190">
        <v>10.368</v>
      </c>
      <c r="I204" s="191"/>
      <c r="J204" s="192">
        <f>ROUND(I204*H204,2)</f>
        <v>0</v>
      </c>
      <c r="K204" s="193"/>
      <c r="L204" s="40"/>
      <c r="M204" s="194" t="s">
        <v>1</v>
      </c>
      <c r="N204" s="195" t="s">
        <v>41</v>
      </c>
      <c r="O204" s="72"/>
      <c r="P204" s="196">
        <f>O204*H204</f>
        <v>0</v>
      </c>
      <c r="Q204" s="196">
        <v>0</v>
      </c>
      <c r="R204" s="196">
        <f>Q204*H204</f>
        <v>0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399</v>
      </c>
    </row>
    <row r="205" spans="1:65" s="11" customFormat="1" ht="22.9" customHeight="1">
      <c r="B205" s="172"/>
      <c r="C205" s="173"/>
      <c r="D205" s="174" t="s">
        <v>75</v>
      </c>
      <c r="E205" s="232" t="s">
        <v>400</v>
      </c>
      <c r="F205" s="232" t="s">
        <v>401</v>
      </c>
      <c r="G205" s="173"/>
      <c r="H205" s="173"/>
      <c r="I205" s="176"/>
      <c r="J205" s="233">
        <f>BK205</f>
        <v>0</v>
      </c>
      <c r="K205" s="173"/>
      <c r="L205" s="178"/>
      <c r="M205" s="179"/>
      <c r="N205" s="180"/>
      <c r="O205" s="180"/>
      <c r="P205" s="181">
        <f>P206</f>
        <v>0</v>
      </c>
      <c r="Q205" s="180"/>
      <c r="R205" s="181">
        <f>R206</f>
        <v>0</v>
      </c>
      <c r="S205" s="180"/>
      <c r="T205" s="182">
        <f>T206</f>
        <v>0</v>
      </c>
      <c r="AR205" s="183" t="s">
        <v>83</v>
      </c>
      <c r="AT205" s="184" t="s">
        <v>75</v>
      </c>
      <c r="AU205" s="184" t="s">
        <v>83</v>
      </c>
      <c r="AY205" s="183" t="s">
        <v>149</v>
      </c>
      <c r="BK205" s="185">
        <f>BK206</f>
        <v>0</v>
      </c>
    </row>
    <row r="206" spans="1:65" s="2" customFormat="1" ht="24.2" customHeight="1">
      <c r="A206" s="35"/>
      <c r="B206" s="36"/>
      <c r="C206" s="186" t="s">
        <v>402</v>
      </c>
      <c r="D206" s="186" t="s">
        <v>150</v>
      </c>
      <c r="E206" s="187" t="s">
        <v>403</v>
      </c>
      <c r="F206" s="188" t="s">
        <v>404</v>
      </c>
      <c r="G206" s="189" t="s">
        <v>298</v>
      </c>
      <c r="H206" s="190">
        <v>319.08699999999999</v>
      </c>
      <c r="I206" s="191"/>
      <c r="J206" s="192">
        <f>ROUND(I206*H206,2)</f>
        <v>0</v>
      </c>
      <c r="K206" s="193"/>
      <c r="L206" s="40"/>
      <c r="M206" s="222" t="s">
        <v>1</v>
      </c>
      <c r="N206" s="223" t="s">
        <v>41</v>
      </c>
      <c r="O206" s="224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405</v>
      </c>
    </row>
    <row r="207" spans="1:65" s="2" customFormat="1" ht="6.95" customHeight="1">
      <c r="A207" s="35"/>
      <c r="B207" s="55"/>
      <c r="C207" s="56"/>
      <c r="D207" s="56"/>
      <c r="E207" s="56"/>
      <c r="F207" s="56"/>
      <c r="G207" s="56"/>
      <c r="H207" s="56"/>
      <c r="I207" s="56"/>
      <c r="J207" s="56"/>
      <c r="K207" s="56"/>
      <c r="L207" s="40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</row>
  </sheetData>
  <sheetProtection algorithmName="SHA-512" hashValue="F989b55+f2fOjVw4sB4X7xlSW155sMaYQStZQLfIQGhDz3r6IDCTaVw5KE3mZ933bolA9q6MEfqQqxwijMhrtA==" saltValue="bIgu1x+R9ar3UYSFupRrdM9eruAr1N3rujgxbpt8Oo2JPFE03T9Lv/eWpdqhG3CO2cne5lp1LyU39xMwUEWtAw==" spinCount="100000" sheet="1" objects="1" scenarios="1" formatColumns="0" formatRows="0" autoFilter="0"/>
  <autoFilter ref="C125:K206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406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ROUND(J130,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ROUND((SUM(BE130:BE216)),  2)</f>
        <v>0</v>
      </c>
      <c r="G35" s="35"/>
      <c r="H35" s="35"/>
      <c r="I35" s="131">
        <v>0.21</v>
      </c>
      <c r="J35" s="130">
        <f>ROUND(((SUM(BE130:BE216))*I35),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ROUND((SUM(BF130:BF216)),  2)</f>
        <v>0</v>
      </c>
      <c r="G36" s="35"/>
      <c r="H36" s="35"/>
      <c r="I36" s="131">
        <v>0.15</v>
      </c>
      <c r="J36" s="130">
        <f>ROUND(((SUM(BF130:BF216))*I36),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ROUND((SUM(BG130:BG216)),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ROUND((SUM(BH130:BH216)),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ROUND((SUM(BI130:BI216)),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2b - SO 301 - Zavlažovací systém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J130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407</v>
      </c>
      <c r="E99" s="157"/>
      <c r="F99" s="157"/>
      <c r="G99" s="157"/>
      <c r="H99" s="157"/>
      <c r="I99" s="157"/>
      <c r="J99" s="158">
        <f>J131</f>
        <v>0</v>
      </c>
      <c r="K99" s="155"/>
      <c r="L99" s="159"/>
    </row>
    <row r="100" spans="1:47" s="9" customFormat="1" ht="24.95" customHeight="1">
      <c r="B100" s="154"/>
      <c r="C100" s="155"/>
      <c r="D100" s="156" t="s">
        <v>408</v>
      </c>
      <c r="E100" s="157"/>
      <c r="F100" s="157"/>
      <c r="G100" s="157"/>
      <c r="H100" s="157"/>
      <c r="I100" s="157"/>
      <c r="J100" s="158">
        <f>J139</f>
        <v>0</v>
      </c>
      <c r="K100" s="155"/>
      <c r="L100" s="159"/>
    </row>
    <row r="101" spans="1:47" s="9" customFormat="1" ht="24.95" customHeight="1">
      <c r="B101" s="154"/>
      <c r="C101" s="155"/>
      <c r="D101" s="156" t="s">
        <v>409</v>
      </c>
      <c r="E101" s="157"/>
      <c r="F101" s="157"/>
      <c r="G101" s="157"/>
      <c r="H101" s="157"/>
      <c r="I101" s="157"/>
      <c r="J101" s="158">
        <f>J152</f>
        <v>0</v>
      </c>
      <c r="K101" s="155"/>
      <c r="L101" s="159"/>
    </row>
    <row r="102" spans="1:47" s="9" customFormat="1" ht="24.95" customHeight="1">
      <c r="B102" s="154"/>
      <c r="C102" s="155"/>
      <c r="D102" s="156" t="s">
        <v>410</v>
      </c>
      <c r="E102" s="157"/>
      <c r="F102" s="157"/>
      <c r="G102" s="157"/>
      <c r="H102" s="157"/>
      <c r="I102" s="157"/>
      <c r="J102" s="158">
        <f>J172</f>
        <v>0</v>
      </c>
      <c r="K102" s="155"/>
      <c r="L102" s="159"/>
    </row>
    <row r="103" spans="1:47" s="9" customFormat="1" ht="24.95" customHeight="1">
      <c r="B103" s="154"/>
      <c r="C103" s="155"/>
      <c r="D103" s="156" t="s">
        <v>411</v>
      </c>
      <c r="E103" s="157"/>
      <c r="F103" s="157"/>
      <c r="G103" s="157"/>
      <c r="H103" s="157"/>
      <c r="I103" s="157"/>
      <c r="J103" s="158">
        <f>J177</f>
        <v>0</v>
      </c>
      <c r="K103" s="155"/>
      <c r="L103" s="159"/>
    </row>
    <row r="104" spans="1:47" s="9" customFormat="1" ht="24.95" customHeight="1">
      <c r="B104" s="154"/>
      <c r="C104" s="155"/>
      <c r="D104" s="156" t="s">
        <v>412</v>
      </c>
      <c r="E104" s="157"/>
      <c r="F104" s="157"/>
      <c r="G104" s="157"/>
      <c r="H104" s="157"/>
      <c r="I104" s="157"/>
      <c r="J104" s="158">
        <f>J187</f>
        <v>0</v>
      </c>
      <c r="K104" s="155"/>
      <c r="L104" s="159"/>
    </row>
    <row r="105" spans="1:47" s="9" customFormat="1" ht="24.95" customHeight="1">
      <c r="B105" s="154"/>
      <c r="C105" s="155"/>
      <c r="D105" s="156" t="s">
        <v>413</v>
      </c>
      <c r="E105" s="157"/>
      <c r="F105" s="157"/>
      <c r="G105" s="157"/>
      <c r="H105" s="157"/>
      <c r="I105" s="157"/>
      <c r="J105" s="158">
        <f>J195</f>
        <v>0</v>
      </c>
      <c r="K105" s="155"/>
      <c r="L105" s="159"/>
    </row>
    <row r="106" spans="1:47" s="9" customFormat="1" ht="24.95" customHeight="1">
      <c r="B106" s="154"/>
      <c r="C106" s="155"/>
      <c r="D106" s="156" t="s">
        <v>414</v>
      </c>
      <c r="E106" s="157"/>
      <c r="F106" s="157"/>
      <c r="G106" s="157"/>
      <c r="H106" s="157"/>
      <c r="I106" s="157"/>
      <c r="J106" s="158">
        <f>J198</f>
        <v>0</v>
      </c>
      <c r="K106" s="155"/>
      <c r="L106" s="159"/>
    </row>
    <row r="107" spans="1:47" s="9" customFormat="1" ht="24.95" customHeight="1">
      <c r="B107" s="154"/>
      <c r="C107" s="155"/>
      <c r="D107" s="156" t="s">
        <v>415</v>
      </c>
      <c r="E107" s="157"/>
      <c r="F107" s="157"/>
      <c r="G107" s="157"/>
      <c r="H107" s="157"/>
      <c r="I107" s="157"/>
      <c r="J107" s="158">
        <f>J209</f>
        <v>0</v>
      </c>
      <c r="K107" s="155"/>
      <c r="L107" s="159"/>
    </row>
    <row r="108" spans="1:47" s="9" customFormat="1" ht="24.95" customHeight="1">
      <c r="B108" s="154"/>
      <c r="C108" s="155"/>
      <c r="D108" s="156" t="s">
        <v>416</v>
      </c>
      <c r="E108" s="157"/>
      <c r="F108" s="157"/>
      <c r="G108" s="157"/>
      <c r="H108" s="157"/>
      <c r="I108" s="157"/>
      <c r="J108" s="158">
        <f>J211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2" customFormat="1" ht="16.5" customHeight="1">
      <c r="A120" s="35"/>
      <c r="B120" s="36"/>
      <c r="C120" s="37"/>
      <c r="D120" s="37"/>
      <c r="E120" s="320" t="s">
        <v>123</v>
      </c>
      <c r="F120" s="322"/>
      <c r="G120" s="322"/>
      <c r="H120" s="322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124</v>
      </c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272" t="str">
        <f>E11</f>
        <v>2b - SO 301 - Zavlažovací systém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20</v>
      </c>
      <c r="D124" s="37"/>
      <c r="E124" s="37"/>
      <c r="F124" s="28" t="str">
        <f>F14</f>
        <v>Ostrava</v>
      </c>
      <c r="G124" s="37"/>
      <c r="H124" s="37"/>
      <c r="I124" s="30" t="s">
        <v>22</v>
      </c>
      <c r="J124" s="67" t="str">
        <f>IF(J14="","",J14)</f>
        <v>21. 2. 2020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2" customHeight="1">
      <c r="A126" s="35"/>
      <c r="B126" s="36"/>
      <c r="C126" s="30" t="s">
        <v>24</v>
      </c>
      <c r="D126" s="37"/>
      <c r="E126" s="37"/>
      <c r="F126" s="28" t="str">
        <f>E17</f>
        <v>DPO, a.s.</v>
      </c>
      <c r="G126" s="37"/>
      <c r="H126" s="37"/>
      <c r="I126" s="30" t="s">
        <v>30</v>
      </c>
      <c r="J126" s="33" t="str">
        <f>E23</f>
        <v>Projekt 2010, s.r.o.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28</v>
      </c>
      <c r="D127" s="37"/>
      <c r="E127" s="37"/>
      <c r="F127" s="28" t="str">
        <f>IF(E20="","",E20)</f>
        <v>Vyplň údaj</v>
      </c>
      <c r="G127" s="37"/>
      <c r="H127" s="37"/>
      <c r="I127" s="30" t="s">
        <v>33</v>
      </c>
      <c r="J127" s="33" t="str">
        <f>E26</f>
        <v>Jakub Nevyjel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0" customFormat="1" ht="29.25" customHeight="1">
      <c r="A129" s="160"/>
      <c r="B129" s="161"/>
      <c r="C129" s="162" t="s">
        <v>134</v>
      </c>
      <c r="D129" s="163" t="s">
        <v>61</v>
      </c>
      <c r="E129" s="163" t="s">
        <v>57</v>
      </c>
      <c r="F129" s="163" t="s">
        <v>58</v>
      </c>
      <c r="G129" s="163" t="s">
        <v>135</v>
      </c>
      <c r="H129" s="163" t="s">
        <v>136</v>
      </c>
      <c r="I129" s="163" t="s">
        <v>137</v>
      </c>
      <c r="J129" s="164" t="s">
        <v>128</v>
      </c>
      <c r="K129" s="165" t="s">
        <v>138</v>
      </c>
      <c r="L129" s="166"/>
      <c r="M129" s="76" t="s">
        <v>1</v>
      </c>
      <c r="N129" s="77" t="s">
        <v>40</v>
      </c>
      <c r="O129" s="77" t="s">
        <v>139</v>
      </c>
      <c r="P129" s="77" t="s">
        <v>140</v>
      </c>
      <c r="Q129" s="77" t="s">
        <v>141</v>
      </c>
      <c r="R129" s="77" t="s">
        <v>142</v>
      </c>
      <c r="S129" s="77" t="s">
        <v>143</v>
      </c>
      <c r="T129" s="78" t="s">
        <v>144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pans="1:65" s="2" customFormat="1" ht="22.9" customHeight="1">
      <c r="A130" s="35"/>
      <c r="B130" s="36"/>
      <c r="C130" s="83" t="s">
        <v>145</v>
      </c>
      <c r="D130" s="37"/>
      <c r="E130" s="37"/>
      <c r="F130" s="37"/>
      <c r="G130" s="37"/>
      <c r="H130" s="37"/>
      <c r="I130" s="37"/>
      <c r="J130" s="167">
        <f>BK130</f>
        <v>0</v>
      </c>
      <c r="K130" s="37"/>
      <c r="L130" s="40"/>
      <c r="M130" s="79"/>
      <c r="N130" s="168"/>
      <c r="O130" s="80"/>
      <c r="P130" s="169">
        <f>P131+P139+P152+P172+P177+P187+P195+P198+P209+P211</f>
        <v>0</v>
      </c>
      <c r="Q130" s="80"/>
      <c r="R130" s="169">
        <f>R131+R139+R152+R172+R177+R187+R195+R198+R209+R211</f>
        <v>0</v>
      </c>
      <c r="S130" s="80"/>
      <c r="T130" s="170">
        <f>T131+T139+T152+T172+T177+T187+T195+T198+T209+T211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130</v>
      </c>
      <c r="BK130" s="171">
        <f>BK131+BK139+BK152+BK172+BK177+BK187+BK195+BK198+BK209+BK211</f>
        <v>0</v>
      </c>
    </row>
    <row r="131" spans="1:65" s="11" customFormat="1" ht="25.9" customHeight="1">
      <c r="B131" s="172"/>
      <c r="C131" s="173"/>
      <c r="D131" s="174" t="s">
        <v>75</v>
      </c>
      <c r="E131" s="175" t="s">
        <v>417</v>
      </c>
      <c r="F131" s="175" t="s">
        <v>418</v>
      </c>
      <c r="G131" s="173"/>
      <c r="H131" s="173"/>
      <c r="I131" s="176"/>
      <c r="J131" s="177">
        <f>BK131</f>
        <v>0</v>
      </c>
      <c r="K131" s="173"/>
      <c r="L131" s="178"/>
      <c r="M131" s="179"/>
      <c r="N131" s="180"/>
      <c r="O131" s="180"/>
      <c r="P131" s="181">
        <f>SUM(P132:P138)</f>
        <v>0</v>
      </c>
      <c r="Q131" s="180"/>
      <c r="R131" s="181">
        <f>SUM(R132:R138)</f>
        <v>0</v>
      </c>
      <c r="S131" s="180"/>
      <c r="T131" s="182">
        <f>SUM(T132:T138)</f>
        <v>0</v>
      </c>
      <c r="AR131" s="183" t="s">
        <v>83</v>
      </c>
      <c r="AT131" s="184" t="s">
        <v>75</v>
      </c>
      <c r="AU131" s="184" t="s">
        <v>76</v>
      </c>
      <c r="AY131" s="183" t="s">
        <v>149</v>
      </c>
      <c r="BK131" s="185">
        <f>SUM(BK132:BK138)</f>
        <v>0</v>
      </c>
    </row>
    <row r="132" spans="1:65" s="2" customFormat="1" ht="24.2" customHeight="1">
      <c r="A132" s="35"/>
      <c r="B132" s="36"/>
      <c r="C132" s="186" t="s">
        <v>83</v>
      </c>
      <c r="D132" s="186" t="s">
        <v>150</v>
      </c>
      <c r="E132" s="187" t="s">
        <v>419</v>
      </c>
      <c r="F132" s="188" t="s">
        <v>420</v>
      </c>
      <c r="G132" s="189" t="s">
        <v>421</v>
      </c>
      <c r="H132" s="190">
        <v>18</v>
      </c>
      <c r="I132" s="191"/>
      <c r="J132" s="192">
        <f t="shared" ref="J132:J138" si="0">ROUND(I132*H132,2)</f>
        <v>0</v>
      </c>
      <c r="K132" s="193"/>
      <c r="L132" s="40"/>
      <c r="M132" s="194" t="s">
        <v>1</v>
      </c>
      <c r="N132" s="195" t="s">
        <v>41</v>
      </c>
      <c r="O132" s="72"/>
      <c r="P132" s="196">
        <f t="shared" ref="P132:P138" si="1">O132*H132</f>
        <v>0</v>
      </c>
      <c r="Q132" s="196">
        <v>0</v>
      </c>
      <c r="R132" s="196">
        <f t="shared" ref="R132:R138" si="2">Q132*H132</f>
        <v>0</v>
      </c>
      <c r="S132" s="196">
        <v>0</v>
      </c>
      <c r="T132" s="197">
        <f t="shared" ref="T132:T138" si="3"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168</v>
      </c>
      <c r="AT132" s="198" t="s">
        <v>150</v>
      </c>
      <c r="AU132" s="198" t="s">
        <v>83</v>
      </c>
      <c r="AY132" s="18" t="s">
        <v>149</v>
      </c>
      <c r="BE132" s="199">
        <f t="shared" ref="BE132:BE138" si="4">IF(N132="základní",J132,0)</f>
        <v>0</v>
      </c>
      <c r="BF132" s="199">
        <f t="shared" ref="BF132:BF138" si="5">IF(N132="snížená",J132,0)</f>
        <v>0</v>
      </c>
      <c r="BG132" s="199">
        <f t="shared" ref="BG132:BG138" si="6">IF(N132="zákl. přenesená",J132,0)</f>
        <v>0</v>
      </c>
      <c r="BH132" s="199">
        <f t="shared" ref="BH132:BH138" si="7">IF(N132="sníž. přenesená",J132,0)</f>
        <v>0</v>
      </c>
      <c r="BI132" s="199">
        <f t="shared" ref="BI132:BI138" si="8">IF(N132="nulová",J132,0)</f>
        <v>0</v>
      </c>
      <c r="BJ132" s="18" t="s">
        <v>83</v>
      </c>
      <c r="BK132" s="199">
        <f t="shared" ref="BK132:BK138" si="9">ROUND(I132*H132,2)</f>
        <v>0</v>
      </c>
      <c r="BL132" s="18" t="s">
        <v>168</v>
      </c>
      <c r="BM132" s="198" t="s">
        <v>422</v>
      </c>
    </row>
    <row r="133" spans="1:65" s="2" customFormat="1" ht="16.5" customHeight="1">
      <c r="A133" s="35"/>
      <c r="B133" s="36"/>
      <c r="C133" s="186" t="s">
        <v>85</v>
      </c>
      <c r="D133" s="186" t="s">
        <v>150</v>
      </c>
      <c r="E133" s="187" t="s">
        <v>423</v>
      </c>
      <c r="F133" s="188" t="s">
        <v>424</v>
      </c>
      <c r="G133" s="189" t="s">
        <v>425</v>
      </c>
      <c r="H133" s="190">
        <v>3</v>
      </c>
      <c r="I133" s="191"/>
      <c r="J133" s="192">
        <f t="shared" si="0"/>
        <v>0</v>
      </c>
      <c r="K133" s="193"/>
      <c r="L133" s="40"/>
      <c r="M133" s="194" t="s">
        <v>1</v>
      </c>
      <c r="N133" s="195" t="s">
        <v>41</v>
      </c>
      <c r="O133" s="72"/>
      <c r="P133" s="196">
        <f t="shared" si="1"/>
        <v>0</v>
      </c>
      <c r="Q133" s="196">
        <v>0</v>
      </c>
      <c r="R133" s="196">
        <f t="shared" si="2"/>
        <v>0</v>
      </c>
      <c r="S133" s="196">
        <v>0</v>
      </c>
      <c r="T133" s="19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168</v>
      </c>
      <c r="AT133" s="198" t="s">
        <v>150</v>
      </c>
      <c r="AU133" s="198" t="s">
        <v>83</v>
      </c>
      <c r="AY133" s="18" t="s">
        <v>149</v>
      </c>
      <c r="BE133" s="199">
        <f t="shared" si="4"/>
        <v>0</v>
      </c>
      <c r="BF133" s="199">
        <f t="shared" si="5"/>
        <v>0</v>
      </c>
      <c r="BG133" s="199">
        <f t="shared" si="6"/>
        <v>0</v>
      </c>
      <c r="BH133" s="199">
        <f t="shared" si="7"/>
        <v>0</v>
      </c>
      <c r="BI133" s="199">
        <f t="shared" si="8"/>
        <v>0</v>
      </c>
      <c r="BJ133" s="18" t="s">
        <v>83</v>
      </c>
      <c r="BK133" s="199">
        <f t="shared" si="9"/>
        <v>0</v>
      </c>
      <c r="BL133" s="18" t="s">
        <v>168</v>
      </c>
      <c r="BM133" s="198" t="s">
        <v>426</v>
      </c>
    </row>
    <row r="134" spans="1:65" s="2" customFormat="1" ht="16.5" customHeight="1">
      <c r="A134" s="35"/>
      <c r="B134" s="36"/>
      <c r="C134" s="186" t="s">
        <v>104</v>
      </c>
      <c r="D134" s="186" t="s">
        <v>150</v>
      </c>
      <c r="E134" s="187" t="s">
        <v>427</v>
      </c>
      <c r="F134" s="188" t="s">
        <v>428</v>
      </c>
      <c r="G134" s="189" t="s">
        <v>429</v>
      </c>
      <c r="H134" s="190">
        <v>0.5</v>
      </c>
      <c r="I134" s="191"/>
      <c r="J134" s="192">
        <f t="shared" si="0"/>
        <v>0</v>
      </c>
      <c r="K134" s="193"/>
      <c r="L134" s="40"/>
      <c r="M134" s="194" t="s">
        <v>1</v>
      </c>
      <c r="N134" s="195" t="s">
        <v>41</v>
      </c>
      <c r="O134" s="72"/>
      <c r="P134" s="196">
        <f t="shared" si="1"/>
        <v>0</v>
      </c>
      <c r="Q134" s="196">
        <v>0</v>
      </c>
      <c r="R134" s="196">
        <f t="shared" si="2"/>
        <v>0</v>
      </c>
      <c r="S134" s="196">
        <v>0</v>
      </c>
      <c r="T134" s="19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83</v>
      </c>
      <c r="AY134" s="18" t="s">
        <v>149</v>
      </c>
      <c r="BE134" s="199">
        <f t="shared" si="4"/>
        <v>0</v>
      </c>
      <c r="BF134" s="199">
        <f t="shared" si="5"/>
        <v>0</v>
      </c>
      <c r="BG134" s="199">
        <f t="shared" si="6"/>
        <v>0</v>
      </c>
      <c r="BH134" s="199">
        <f t="shared" si="7"/>
        <v>0</v>
      </c>
      <c r="BI134" s="199">
        <f t="shared" si="8"/>
        <v>0</v>
      </c>
      <c r="BJ134" s="18" t="s">
        <v>83</v>
      </c>
      <c r="BK134" s="199">
        <f t="shared" si="9"/>
        <v>0</v>
      </c>
      <c r="BL134" s="18" t="s">
        <v>168</v>
      </c>
      <c r="BM134" s="198" t="s">
        <v>430</v>
      </c>
    </row>
    <row r="135" spans="1:65" s="2" customFormat="1" ht="16.5" customHeight="1">
      <c r="A135" s="35"/>
      <c r="B135" s="36"/>
      <c r="C135" s="186" t="s">
        <v>168</v>
      </c>
      <c r="D135" s="186" t="s">
        <v>150</v>
      </c>
      <c r="E135" s="187" t="s">
        <v>431</v>
      </c>
      <c r="F135" s="188" t="s">
        <v>432</v>
      </c>
      <c r="G135" s="189" t="s">
        <v>288</v>
      </c>
      <c r="H135" s="190">
        <v>0.15</v>
      </c>
      <c r="I135" s="191"/>
      <c r="J135" s="192">
        <f t="shared" si="0"/>
        <v>0</v>
      </c>
      <c r="K135" s="193"/>
      <c r="L135" s="40"/>
      <c r="M135" s="194" t="s">
        <v>1</v>
      </c>
      <c r="N135" s="195" t="s">
        <v>41</v>
      </c>
      <c r="O135" s="72"/>
      <c r="P135" s="196">
        <f t="shared" si="1"/>
        <v>0</v>
      </c>
      <c r="Q135" s="196">
        <v>0</v>
      </c>
      <c r="R135" s="196">
        <f t="shared" si="2"/>
        <v>0</v>
      </c>
      <c r="S135" s="196">
        <v>0</v>
      </c>
      <c r="T135" s="19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83</v>
      </c>
      <c r="AY135" s="18" t="s">
        <v>149</v>
      </c>
      <c r="BE135" s="199">
        <f t="shared" si="4"/>
        <v>0</v>
      </c>
      <c r="BF135" s="199">
        <f t="shared" si="5"/>
        <v>0</v>
      </c>
      <c r="BG135" s="199">
        <f t="shared" si="6"/>
        <v>0</v>
      </c>
      <c r="BH135" s="199">
        <f t="shared" si="7"/>
        <v>0</v>
      </c>
      <c r="BI135" s="199">
        <f t="shared" si="8"/>
        <v>0</v>
      </c>
      <c r="BJ135" s="18" t="s">
        <v>83</v>
      </c>
      <c r="BK135" s="199">
        <f t="shared" si="9"/>
        <v>0</v>
      </c>
      <c r="BL135" s="18" t="s">
        <v>168</v>
      </c>
      <c r="BM135" s="198" t="s">
        <v>433</v>
      </c>
    </row>
    <row r="136" spans="1:65" s="2" customFormat="1" ht="24.2" customHeight="1">
      <c r="A136" s="35"/>
      <c r="B136" s="36"/>
      <c r="C136" s="186" t="s">
        <v>148</v>
      </c>
      <c r="D136" s="186" t="s">
        <v>150</v>
      </c>
      <c r="E136" s="187" t="s">
        <v>434</v>
      </c>
      <c r="F136" s="188" t="s">
        <v>435</v>
      </c>
      <c r="G136" s="189" t="s">
        <v>288</v>
      </c>
      <c r="H136" s="190">
        <v>0.6</v>
      </c>
      <c r="I136" s="191"/>
      <c r="J136" s="192">
        <f t="shared" si="0"/>
        <v>0</v>
      </c>
      <c r="K136" s="193"/>
      <c r="L136" s="40"/>
      <c r="M136" s="194" t="s">
        <v>1</v>
      </c>
      <c r="N136" s="195" t="s">
        <v>41</v>
      </c>
      <c r="O136" s="72"/>
      <c r="P136" s="196">
        <f t="shared" si="1"/>
        <v>0</v>
      </c>
      <c r="Q136" s="196">
        <v>0</v>
      </c>
      <c r="R136" s="196">
        <f t="shared" si="2"/>
        <v>0</v>
      </c>
      <c r="S136" s="196">
        <v>0</v>
      </c>
      <c r="T136" s="19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168</v>
      </c>
      <c r="AT136" s="198" t="s">
        <v>150</v>
      </c>
      <c r="AU136" s="198" t="s">
        <v>83</v>
      </c>
      <c r="AY136" s="18" t="s">
        <v>149</v>
      </c>
      <c r="BE136" s="199">
        <f t="shared" si="4"/>
        <v>0</v>
      </c>
      <c r="BF136" s="199">
        <f t="shared" si="5"/>
        <v>0</v>
      </c>
      <c r="BG136" s="199">
        <f t="shared" si="6"/>
        <v>0</v>
      </c>
      <c r="BH136" s="199">
        <f t="shared" si="7"/>
        <v>0</v>
      </c>
      <c r="BI136" s="199">
        <f t="shared" si="8"/>
        <v>0</v>
      </c>
      <c r="BJ136" s="18" t="s">
        <v>83</v>
      </c>
      <c r="BK136" s="199">
        <f t="shared" si="9"/>
        <v>0</v>
      </c>
      <c r="BL136" s="18" t="s">
        <v>168</v>
      </c>
      <c r="BM136" s="198" t="s">
        <v>436</v>
      </c>
    </row>
    <row r="137" spans="1:65" s="2" customFormat="1" ht="37.9" customHeight="1">
      <c r="A137" s="35"/>
      <c r="B137" s="36"/>
      <c r="C137" s="186" t="s">
        <v>180</v>
      </c>
      <c r="D137" s="186" t="s">
        <v>150</v>
      </c>
      <c r="E137" s="187" t="s">
        <v>437</v>
      </c>
      <c r="F137" s="188" t="s">
        <v>438</v>
      </c>
      <c r="G137" s="189" t="s">
        <v>429</v>
      </c>
      <c r="H137" s="190">
        <v>2</v>
      </c>
      <c r="I137" s="191"/>
      <c r="J137" s="192">
        <f t="shared" si="0"/>
        <v>0</v>
      </c>
      <c r="K137" s="193"/>
      <c r="L137" s="40"/>
      <c r="M137" s="194" t="s">
        <v>1</v>
      </c>
      <c r="N137" s="195" t="s">
        <v>41</v>
      </c>
      <c r="O137" s="72"/>
      <c r="P137" s="196">
        <f t="shared" si="1"/>
        <v>0</v>
      </c>
      <c r="Q137" s="196">
        <v>0</v>
      </c>
      <c r="R137" s="196">
        <f t="shared" si="2"/>
        <v>0</v>
      </c>
      <c r="S137" s="196">
        <v>0</v>
      </c>
      <c r="T137" s="197">
        <f t="shared" si="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83</v>
      </c>
      <c r="AY137" s="18" t="s">
        <v>149</v>
      </c>
      <c r="BE137" s="199">
        <f t="shared" si="4"/>
        <v>0</v>
      </c>
      <c r="BF137" s="199">
        <f t="shared" si="5"/>
        <v>0</v>
      </c>
      <c r="BG137" s="199">
        <f t="shared" si="6"/>
        <v>0</v>
      </c>
      <c r="BH137" s="199">
        <f t="shared" si="7"/>
        <v>0</v>
      </c>
      <c r="BI137" s="199">
        <f t="shared" si="8"/>
        <v>0</v>
      </c>
      <c r="BJ137" s="18" t="s">
        <v>83</v>
      </c>
      <c r="BK137" s="199">
        <f t="shared" si="9"/>
        <v>0</v>
      </c>
      <c r="BL137" s="18" t="s">
        <v>168</v>
      </c>
      <c r="BM137" s="198" t="s">
        <v>439</v>
      </c>
    </row>
    <row r="138" spans="1:65" s="2" customFormat="1" ht="24.2" customHeight="1">
      <c r="A138" s="35"/>
      <c r="B138" s="36"/>
      <c r="C138" s="186" t="s">
        <v>186</v>
      </c>
      <c r="D138" s="186" t="s">
        <v>150</v>
      </c>
      <c r="E138" s="187" t="s">
        <v>440</v>
      </c>
      <c r="F138" s="188" t="s">
        <v>441</v>
      </c>
      <c r="G138" s="189" t="s">
        <v>288</v>
      </c>
      <c r="H138" s="190">
        <v>10.5</v>
      </c>
      <c r="I138" s="191"/>
      <c r="J138" s="192">
        <f t="shared" si="0"/>
        <v>0</v>
      </c>
      <c r="K138" s="193"/>
      <c r="L138" s="40"/>
      <c r="M138" s="194" t="s">
        <v>1</v>
      </c>
      <c r="N138" s="195" t="s">
        <v>41</v>
      </c>
      <c r="O138" s="72"/>
      <c r="P138" s="196">
        <f t="shared" si="1"/>
        <v>0</v>
      </c>
      <c r="Q138" s="196">
        <v>0</v>
      </c>
      <c r="R138" s="196">
        <f t="shared" si="2"/>
        <v>0</v>
      </c>
      <c r="S138" s="196">
        <v>0</v>
      </c>
      <c r="T138" s="197">
        <f t="shared" si="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83</v>
      </c>
      <c r="AY138" s="18" t="s">
        <v>149</v>
      </c>
      <c r="BE138" s="199">
        <f t="shared" si="4"/>
        <v>0</v>
      </c>
      <c r="BF138" s="199">
        <f t="shared" si="5"/>
        <v>0</v>
      </c>
      <c r="BG138" s="199">
        <f t="shared" si="6"/>
        <v>0</v>
      </c>
      <c r="BH138" s="199">
        <f t="shared" si="7"/>
        <v>0</v>
      </c>
      <c r="BI138" s="199">
        <f t="shared" si="8"/>
        <v>0</v>
      </c>
      <c r="BJ138" s="18" t="s">
        <v>83</v>
      </c>
      <c r="BK138" s="199">
        <f t="shared" si="9"/>
        <v>0</v>
      </c>
      <c r="BL138" s="18" t="s">
        <v>168</v>
      </c>
      <c r="BM138" s="198" t="s">
        <v>442</v>
      </c>
    </row>
    <row r="139" spans="1:65" s="11" customFormat="1" ht="25.9" customHeight="1">
      <c r="B139" s="172"/>
      <c r="C139" s="173"/>
      <c r="D139" s="174" t="s">
        <v>75</v>
      </c>
      <c r="E139" s="175" t="s">
        <v>443</v>
      </c>
      <c r="F139" s="175" t="s">
        <v>444</v>
      </c>
      <c r="G139" s="173"/>
      <c r="H139" s="173"/>
      <c r="I139" s="176"/>
      <c r="J139" s="177">
        <f>BK139</f>
        <v>0</v>
      </c>
      <c r="K139" s="173"/>
      <c r="L139" s="178"/>
      <c r="M139" s="179"/>
      <c r="N139" s="180"/>
      <c r="O139" s="180"/>
      <c r="P139" s="181">
        <f>SUM(P140:P151)</f>
        <v>0</v>
      </c>
      <c r="Q139" s="180"/>
      <c r="R139" s="181">
        <f>SUM(R140:R151)</f>
        <v>0</v>
      </c>
      <c r="S139" s="180"/>
      <c r="T139" s="182">
        <f>SUM(T140:T151)</f>
        <v>0</v>
      </c>
      <c r="AR139" s="183" t="s">
        <v>83</v>
      </c>
      <c r="AT139" s="184" t="s">
        <v>75</v>
      </c>
      <c r="AU139" s="184" t="s">
        <v>76</v>
      </c>
      <c r="AY139" s="183" t="s">
        <v>149</v>
      </c>
      <c r="BK139" s="185">
        <f>SUM(BK140:BK151)</f>
        <v>0</v>
      </c>
    </row>
    <row r="140" spans="1:65" s="2" customFormat="1" ht="16.5" customHeight="1">
      <c r="A140" s="35"/>
      <c r="B140" s="36"/>
      <c r="C140" s="186" t="s">
        <v>192</v>
      </c>
      <c r="D140" s="186" t="s">
        <v>150</v>
      </c>
      <c r="E140" s="187" t="s">
        <v>445</v>
      </c>
      <c r="F140" s="188" t="s">
        <v>446</v>
      </c>
      <c r="G140" s="189" t="s">
        <v>421</v>
      </c>
      <c r="H140" s="190">
        <v>300</v>
      </c>
      <c r="I140" s="191"/>
      <c r="J140" s="192">
        <f t="shared" ref="J140:J151" si="10">ROUND(I140*H140,2)</f>
        <v>0</v>
      </c>
      <c r="K140" s="193"/>
      <c r="L140" s="40"/>
      <c r="M140" s="194" t="s">
        <v>1</v>
      </c>
      <c r="N140" s="195" t="s">
        <v>41</v>
      </c>
      <c r="O140" s="72"/>
      <c r="P140" s="196">
        <f t="shared" ref="P140:P151" si="11">O140*H140</f>
        <v>0</v>
      </c>
      <c r="Q140" s="196">
        <v>0</v>
      </c>
      <c r="R140" s="196">
        <f t="shared" ref="R140:R151" si="12">Q140*H140</f>
        <v>0</v>
      </c>
      <c r="S140" s="196">
        <v>0</v>
      </c>
      <c r="T140" s="197">
        <f t="shared" ref="T140:T151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168</v>
      </c>
      <c r="AT140" s="198" t="s">
        <v>150</v>
      </c>
      <c r="AU140" s="198" t="s">
        <v>83</v>
      </c>
      <c r="AY140" s="18" t="s">
        <v>149</v>
      </c>
      <c r="BE140" s="199">
        <f t="shared" ref="BE140:BE151" si="14">IF(N140="základní",J140,0)</f>
        <v>0</v>
      </c>
      <c r="BF140" s="199">
        <f t="shared" ref="BF140:BF151" si="15">IF(N140="snížená",J140,0)</f>
        <v>0</v>
      </c>
      <c r="BG140" s="199">
        <f t="shared" ref="BG140:BG151" si="16">IF(N140="zákl. přenesená",J140,0)</f>
        <v>0</v>
      </c>
      <c r="BH140" s="199">
        <f t="shared" ref="BH140:BH151" si="17">IF(N140="sníž. přenesená",J140,0)</f>
        <v>0</v>
      </c>
      <c r="BI140" s="199">
        <f t="shared" ref="BI140:BI151" si="18">IF(N140="nulová",J140,0)</f>
        <v>0</v>
      </c>
      <c r="BJ140" s="18" t="s">
        <v>83</v>
      </c>
      <c r="BK140" s="199">
        <f t="shared" ref="BK140:BK151" si="19">ROUND(I140*H140,2)</f>
        <v>0</v>
      </c>
      <c r="BL140" s="18" t="s">
        <v>168</v>
      </c>
      <c r="BM140" s="198" t="s">
        <v>447</v>
      </c>
    </row>
    <row r="141" spans="1:65" s="2" customFormat="1" ht="16.5" customHeight="1">
      <c r="A141" s="35"/>
      <c r="B141" s="36"/>
      <c r="C141" s="186" t="s">
        <v>202</v>
      </c>
      <c r="D141" s="186" t="s">
        <v>150</v>
      </c>
      <c r="E141" s="187" t="s">
        <v>448</v>
      </c>
      <c r="F141" s="188" t="s">
        <v>449</v>
      </c>
      <c r="G141" s="189" t="s">
        <v>421</v>
      </c>
      <c r="H141" s="190">
        <v>100</v>
      </c>
      <c r="I141" s="191"/>
      <c r="J141" s="192">
        <f t="shared" si="10"/>
        <v>0</v>
      </c>
      <c r="K141" s="193"/>
      <c r="L141" s="40"/>
      <c r="M141" s="194" t="s">
        <v>1</v>
      </c>
      <c r="N141" s="195" t="s">
        <v>41</v>
      </c>
      <c r="O141" s="72"/>
      <c r="P141" s="196">
        <f t="shared" si="11"/>
        <v>0</v>
      </c>
      <c r="Q141" s="196">
        <v>0</v>
      </c>
      <c r="R141" s="196">
        <f t="shared" si="12"/>
        <v>0</v>
      </c>
      <c r="S141" s="196">
        <v>0</v>
      </c>
      <c r="T141" s="197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168</v>
      </c>
      <c r="AT141" s="198" t="s">
        <v>150</v>
      </c>
      <c r="AU141" s="198" t="s">
        <v>83</v>
      </c>
      <c r="AY141" s="18" t="s">
        <v>149</v>
      </c>
      <c r="BE141" s="199">
        <f t="shared" si="14"/>
        <v>0</v>
      </c>
      <c r="BF141" s="199">
        <f t="shared" si="15"/>
        <v>0</v>
      </c>
      <c r="BG141" s="199">
        <f t="shared" si="16"/>
        <v>0</v>
      </c>
      <c r="BH141" s="199">
        <f t="shared" si="17"/>
        <v>0</v>
      </c>
      <c r="BI141" s="199">
        <f t="shared" si="18"/>
        <v>0</v>
      </c>
      <c r="BJ141" s="18" t="s">
        <v>83</v>
      </c>
      <c r="BK141" s="199">
        <f t="shared" si="19"/>
        <v>0</v>
      </c>
      <c r="BL141" s="18" t="s">
        <v>168</v>
      </c>
      <c r="BM141" s="198" t="s">
        <v>450</v>
      </c>
    </row>
    <row r="142" spans="1:65" s="2" customFormat="1" ht="16.5" customHeight="1">
      <c r="A142" s="35"/>
      <c r="B142" s="36"/>
      <c r="C142" s="186" t="s">
        <v>208</v>
      </c>
      <c r="D142" s="186" t="s">
        <v>150</v>
      </c>
      <c r="E142" s="187" t="s">
        <v>451</v>
      </c>
      <c r="F142" s="188" t="s">
        <v>452</v>
      </c>
      <c r="G142" s="189" t="s">
        <v>421</v>
      </c>
      <c r="H142" s="190">
        <v>100</v>
      </c>
      <c r="I142" s="191"/>
      <c r="J142" s="192">
        <f t="shared" si="10"/>
        <v>0</v>
      </c>
      <c r="K142" s="193"/>
      <c r="L142" s="40"/>
      <c r="M142" s="194" t="s">
        <v>1</v>
      </c>
      <c r="N142" s="195" t="s">
        <v>41</v>
      </c>
      <c r="O142" s="72"/>
      <c r="P142" s="196">
        <f t="shared" si="11"/>
        <v>0</v>
      </c>
      <c r="Q142" s="196">
        <v>0</v>
      </c>
      <c r="R142" s="196">
        <f t="shared" si="12"/>
        <v>0</v>
      </c>
      <c r="S142" s="196">
        <v>0</v>
      </c>
      <c r="T142" s="197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83</v>
      </c>
      <c r="AY142" s="18" t="s">
        <v>149</v>
      </c>
      <c r="BE142" s="199">
        <f t="shared" si="14"/>
        <v>0</v>
      </c>
      <c r="BF142" s="199">
        <f t="shared" si="15"/>
        <v>0</v>
      </c>
      <c r="BG142" s="199">
        <f t="shared" si="16"/>
        <v>0</v>
      </c>
      <c r="BH142" s="199">
        <f t="shared" si="17"/>
        <v>0</v>
      </c>
      <c r="BI142" s="199">
        <f t="shared" si="18"/>
        <v>0</v>
      </c>
      <c r="BJ142" s="18" t="s">
        <v>83</v>
      </c>
      <c r="BK142" s="199">
        <f t="shared" si="19"/>
        <v>0</v>
      </c>
      <c r="BL142" s="18" t="s">
        <v>168</v>
      </c>
      <c r="BM142" s="198" t="s">
        <v>453</v>
      </c>
    </row>
    <row r="143" spans="1:65" s="2" customFormat="1" ht="16.5" customHeight="1">
      <c r="A143" s="35"/>
      <c r="B143" s="36"/>
      <c r="C143" s="186" t="s">
        <v>215</v>
      </c>
      <c r="D143" s="186" t="s">
        <v>150</v>
      </c>
      <c r="E143" s="187" t="s">
        <v>454</v>
      </c>
      <c r="F143" s="188" t="s">
        <v>455</v>
      </c>
      <c r="G143" s="189" t="s">
        <v>421</v>
      </c>
      <c r="H143" s="190">
        <v>250</v>
      </c>
      <c r="I143" s="191"/>
      <c r="J143" s="192">
        <f t="shared" si="10"/>
        <v>0</v>
      </c>
      <c r="K143" s="193"/>
      <c r="L143" s="40"/>
      <c r="M143" s="194" t="s">
        <v>1</v>
      </c>
      <c r="N143" s="195" t="s">
        <v>41</v>
      </c>
      <c r="O143" s="72"/>
      <c r="P143" s="196">
        <f t="shared" si="11"/>
        <v>0</v>
      </c>
      <c r="Q143" s="196">
        <v>0</v>
      </c>
      <c r="R143" s="196">
        <f t="shared" si="12"/>
        <v>0</v>
      </c>
      <c r="S143" s="196">
        <v>0</v>
      </c>
      <c r="T143" s="197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83</v>
      </c>
      <c r="AY143" s="18" t="s">
        <v>149</v>
      </c>
      <c r="BE143" s="199">
        <f t="shared" si="14"/>
        <v>0</v>
      </c>
      <c r="BF143" s="199">
        <f t="shared" si="15"/>
        <v>0</v>
      </c>
      <c r="BG143" s="199">
        <f t="shared" si="16"/>
        <v>0</v>
      </c>
      <c r="BH143" s="199">
        <f t="shared" si="17"/>
        <v>0</v>
      </c>
      <c r="BI143" s="199">
        <f t="shared" si="18"/>
        <v>0</v>
      </c>
      <c r="BJ143" s="18" t="s">
        <v>83</v>
      </c>
      <c r="BK143" s="199">
        <f t="shared" si="19"/>
        <v>0</v>
      </c>
      <c r="BL143" s="18" t="s">
        <v>168</v>
      </c>
      <c r="BM143" s="198" t="s">
        <v>456</v>
      </c>
    </row>
    <row r="144" spans="1:65" s="2" customFormat="1" ht="16.5" customHeight="1">
      <c r="A144" s="35"/>
      <c r="B144" s="36"/>
      <c r="C144" s="186" t="s">
        <v>222</v>
      </c>
      <c r="D144" s="186" t="s">
        <v>150</v>
      </c>
      <c r="E144" s="187" t="s">
        <v>457</v>
      </c>
      <c r="F144" s="188" t="s">
        <v>458</v>
      </c>
      <c r="G144" s="189" t="s">
        <v>421</v>
      </c>
      <c r="H144" s="190">
        <v>300</v>
      </c>
      <c r="I144" s="191"/>
      <c r="J144" s="192">
        <f t="shared" si="10"/>
        <v>0</v>
      </c>
      <c r="K144" s="193"/>
      <c r="L144" s="40"/>
      <c r="M144" s="194" t="s">
        <v>1</v>
      </c>
      <c r="N144" s="195" t="s">
        <v>41</v>
      </c>
      <c r="O144" s="72"/>
      <c r="P144" s="196">
        <f t="shared" si="11"/>
        <v>0</v>
      </c>
      <c r="Q144" s="196">
        <v>0</v>
      </c>
      <c r="R144" s="196">
        <f t="shared" si="12"/>
        <v>0</v>
      </c>
      <c r="S144" s="196">
        <v>0</v>
      </c>
      <c r="T144" s="197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83</v>
      </c>
      <c r="AY144" s="18" t="s">
        <v>149</v>
      </c>
      <c r="BE144" s="199">
        <f t="shared" si="14"/>
        <v>0</v>
      </c>
      <c r="BF144" s="199">
        <f t="shared" si="15"/>
        <v>0</v>
      </c>
      <c r="BG144" s="199">
        <f t="shared" si="16"/>
        <v>0</v>
      </c>
      <c r="BH144" s="199">
        <f t="shared" si="17"/>
        <v>0</v>
      </c>
      <c r="BI144" s="199">
        <f t="shared" si="18"/>
        <v>0</v>
      </c>
      <c r="BJ144" s="18" t="s">
        <v>83</v>
      </c>
      <c r="BK144" s="199">
        <f t="shared" si="19"/>
        <v>0</v>
      </c>
      <c r="BL144" s="18" t="s">
        <v>168</v>
      </c>
      <c r="BM144" s="198" t="s">
        <v>459</v>
      </c>
    </row>
    <row r="145" spans="1:65" s="2" customFormat="1" ht="16.5" customHeight="1">
      <c r="A145" s="35"/>
      <c r="B145" s="36"/>
      <c r="C145" s="186" t="s">
        <v>228</v>
      </c>
      <c r="D145" s="186" t="s">
        <v>150</v>
      </c>
      <c r="E145" s="187" t="s">
        <v>460</v>
      </c>
      <c r="F145" s="188" t="s">
        <v>461</v>
      </c>
      <c r="G145" s="189" t="s">
        <v>421</v>
      </c>
      <c r="H145" s="190">
        <v>450</v>
      </c>
      <c r="I145" s="191"/>
      <c r="J145" s="192">
        <f t="shared" si="10"/>
        <v>0</v>
      </c>
      <c r="K145" s="193"/>
      <c r="L145" s="40"/>
      <c r="M145" s="194" t="s">
        <v>1</v>
      </c>
      <c r="N145" s="195" t="s">
        <v>41</v>
      </c>
      <c r="O145" s="72"/>
      <c r="P145" s="196">
        <f t="shared" si="11"/>
        <v>0</v>
      </c>
      <c r="Q145" s="196">
        <v>0</v>
      </c>
      <c r="R145" s="196">
        <f t="shared" si="12"/>
        <v>0</v>
      </c>
      <c r="S145" s="196">
        <v>0</v>
      </c>
      <c r="T145" s="197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168</v>
      </c>
      <c r="AT145" s="198" t="s">
        <v>150</v>
      </c>
      <c r="AU145" s="198" t="s">
        <v>83</v>
      </c>
      <c r="AY145" s="18" t="s">
        <v>149</v>
      </c>
      <c r="BE145" s="199">
        <f t="shared" si="14"/>
        <v>0</v>
      </c>
      <c r="BF145" s="199">
        <f t="shared" si="15"/>
        <v>0</v>
      </c>
      <c r="BG145" s="199">
        <f t="shared" si="16"/>
        <v>0</v>
      </c>
      <c r="BH145" s="199">
        <f t="shared" si="17"/>
        <v>0</v>
      </c>
      <c r="BI145" s="199">
        <f t="shared" si="18"/>
        <v>0</v>
      </c>
      <c r="BJ145" s="18" t="s">
        <v>83</v>
      </c>
      <c r="BK145" s="199">
        <f t="shared" si="19"/>
        <v>0</v>
      </c>
      <c r="BL145" s="18" t="s">
        <v>168</v>
      </c>
      <c r="BM145" s="198" t="s">
        <v>462</v>
      </c>
    </row>
    <row r="146" spans="1:65" s="2" customFormat="1" ht="16.5" customHeight="1">
      <c r="A146" s="35"/>
      <c r="B146" s="36"/>
      <c r="C146" s="186" t="s">
        <v>236</v>
      </c>
      <c r="D146" s="186" t="s">
        <v>150</v>
      </c>
      <c r="E146" s="187" t="s">
        <v>463</v>
      </c>
      <c r="F146" s="188" t="s">
        <v>464</v>
      </c>
      <c r="G146" s="189" t="s">
        <v>421</v>
      </c>
      <c r="H146" s="190">
        <v>300</v>
      </c>
      <c r="I146" s="191"/>
      <c r="J146" s="192">
        <f t="shared" si="10"/>
        <v>0</v>
      </c>
      <c r="K146" s="193"/>
      <c r="L146" s="40"/>
      <c r="M146" s="194" t="s">
        <v>1</v>
      </c>
      <c r="N146" s="195" t="s">
        <v>41</v>
      </c>
      <c r="O146" s="72"/>
      <c r="P146" s="196">
        <f t="shared" si="11"/>
        <v>0</v>
      </c>
      <c r="Q146" s="196">
        <v>0</v>
      </c>
      <c r="R146" s="196">
        <f t="shared" si="12"/>
        <v>0</v>
      </c>
      <c r="S146" s="196">
        <v>0</v>
      </c>
      <c r="T146" s="197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83</v>
      </c>
      <c r="AY146" s="18" t="s">
        <v>149</v>
      </c>
      <c r="BE146" s="199">
        <f t="shared" si="14"/>
        <v>0</v>
      </c>
      <c r="BF146" s="199">
        <f t="shared" si="15"/>
        <v>0</v>
      </c>
      <c r="BG146" s="199">
        <f t="shared" si="16"/>
        <v>0</v>
      </c>
      <c r="BH146" s="199">
        <f t="shared" si="17"/>
        <v>0</v>
      </c>
      <c r="BI146" s="199">
        <f t="shared" si="18"/>
        <v>0</v>
      </c>
      <c r="BJ146" s="18" t="s">
        <v>83</v>
      </c>
      <c r="BK146" s="199">
        <f t="shared" si="19"/>
        <v>0</v>
      </c>
      <c r="BL146" s="18" t="s">
        <v>168</v>
      </c>
      <c r="BM146" s="198" t="s">
        <v>465</v>
      </c>
    </row>
    <row r="147" spans="1:65" s="2" customFormat="1" ht="16.5" customHeight="1">
      <c r="A147" s="35"/>
      <c r="B147" s="36"/>
      <c r="C147" s="186" t="s">
        <v>8</v>
      </c>
      <c r="D147" s="186" t="s">
        <v>150</v>
      </c>
      <c r="E147" s="187" t="s">
        <v>466</v>
      </c>
      <c r="F147" s="188" t="s">
        <v>467</v>
      </c>
      <c r="G147" s="189" t="s">
        <v>425</v>
      </c>
      <c r="H147" s="190">
        <v>2</v>
      </c>
      <c r="I147" s="191"/>
      <c r="J147" s="192">
        <f t="shared" si="10"/>
        <v>0</v>
      </c>
      <c r="K147" s="193"/>
      <c r="L147" s="40"/>
      <c r="M147" s="194" t="s">
        <v>1</v>
      </c>
      <c r="N147" s="195" t="s">
        <v>41</v>
      </c>
      <c r="O147" s="72"/>
      <c r="P147" s="196">
        <f t="shared" si="11"/>
        <v>0</v>
      </c>
      <c r="Q147" s="196">
        <v>0</v>
      </c>
      <c r="R147" s="196">
        <f t="shared" si="12"/>
        <v>0</v>
      </c>
      <c r="S147" s="196">
        <v>0</v>
      </c>
      <c r="T147" s="197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83</v>
      </c>
      <c r="AY147" s="18" t="s">
        <v>149</v>
      </c>
      <c r="BE147" s="199">
        <f t="shared" si="14"/>
        <v>0</v>
      </c>
      <c r="BF147" s="199">
        <f t="shared" si="15"/>
        <v>0</v>
      </c>
      <c r="BG147" s="199">
        <f t="shared" si="16"/>
        <v>0</v>
      </c>
      <c r="BH147" s="199">
        <f t="shared" si="17"/>
        <v>0</v>
      </c>
      <c r="BI147" s="199">
        <f t="shared" si="18"/>
        <v>0</v>
      </c>
      <c r="BJ147" s="18" t="s">
        <v>83</v>
      </c>
      <c r="BK147" s="199">
        <f t="shared" si="19"/>
        <v>0</v>
      </c>
      <c r="BL147" s="18" t="s">
        <v>168</v>
      </c>
      <c r="BM147" s="198" t="s">
        <v>468</v>
      </c>
    </row>
    <row r="148" spans="1:65" s="2" customFormat="1" ht="16.5" customHeight="1">
      <c r="A148" s="35"/>
      <c r="B148" s="36"/>
      <c r="C148" s="186" t="s">
        <v>244</v>
      </c>
      <c r="D148" s="186" t="s">
        <v>150</v>
      </c>
      <c r="E148" s="187" t="s">
        <v>469</v>
      </c>
      <c r="F148" s="188" t="s">
        <v>470</v>
      </c>
      <c r="G148" s="189" t="s">
        <v>421</v>
      </c>
      <c r="H148" s="190">
        <v>120</v>
      </c>
      <c r="I148" s="191"/>
      <c r="J148" s="192">
        <f t="shared" si="10"/>
        <v>0</v>
      </c>
      <c r="K148" s="193"/>
      <c r="L148" s="40"/>
      <c r="M148" s="194" t="s">
        <v>1</v>
      </c>
      <c r="N148" s="195" t="s">
        <v>41</v>
      </c>
      <c r="O148" s="72"/>
      <c r="P148" s="196">
        <f t="shared" si="11"/>
        <v>0</v>
      </c>
      <c r="Q148" s="196">
        <v>0</v>
      </c>
      <c r="R148" s="196">
        <f t="shared" si="12"/>
        <v>0</v>
      </c>
      <c r="S148" s="196">
        <v>0</v>
      </c>
      <c r="T148" s="197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168</v>
      </c>
      <c r="AT148" s="198" t="s">
        <v>150</v>
      </c>
      <c r="AU148" s="198" t="s">
        <v>83</v>
      </c>
      <c r="AY148" s="18" t="s">
        <v>149</v>
      </c>
      <c r="BE148" s="199">
        <f t="shared" si="14"/>
        <v>0</v>
      </c>
      <c r="BF148" s="199">
        <f t="shared" si="15"/>
        <v>0</v>
      </c>
      <c r="BG148" s="199">
        <f t="shared" si="16"/>
        <v>0</v>
      </c>
      <c r="BH148" s="199">
        <f t="shared" si="17"/>
        <v>0</v>
      </c>
      <c r="BI148" s="199">
        <f t="shared" si="18"/>
        <v>0</v>
      </c>
      <c r="BJ148" s="18" t="s">
        <v>83</v>
      </c>
      <c r="BK148" s="199">
        <f t="shared" si="19"/>
        <v>0</v>
      </c>
      <c r="BL148" s="18" t="s">
        <v>168</v>
      </c>
      <c r="BM148" s="198" t="s">
        <v>471</v>
      </c>
    </row>
    <row r="149" spans="1:65" s="2" customFormat="1" ht="21.75" customHeight="1">
      <c r="A149" s="35"/>
      <c r="B149" s="36"/>
      <c r="C149" s="186" t="s">
        <v>250</v>
      </c>
      <c r="D149" s="186" t="s">
        <v>150</v>
      </c>
      <c r="E149" s="187" t="s">
        <v>472</v>
      </c>
      <c r="F149" s="188" t="s">
        <v>473</v>
      </c>
      <c r="G149" s="189" t="s">
        <v>425</v>
      </c>
      <c r="H149" s="190">
        <v>2</v>
      </c>
      <c r="I149" s="191"/>
      <c r="J149" s="192">
        <f t="shared" si="10"/>
        <v>0</v>
      </c>
      <c r="K149" s="193"/>
      <c r="L149" s="40"/>
      <c r="M149" s="194" t="s">
        <v>1</v>
      </c>
      <c r="N149" s="195" t="s">
        <v>41</v>
      </c>
      <c r="O149" s="72"/>
      <c r="P149" s="196">
        <f t="shared" si="11"/>
        <v>0</v>
      </c>
      <c r="Q149" s="196">
        <v>0</v>
      </c>
      <c r="R149" s="196">
        <f t="shared" si="12"/>
        <v>0</v>
      </c>
      <c r="S149" s="196">
        <v>0</v>
      </c>
      <c r="T149" s="197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168</v>
      </c>
      <c r="AT149" s="198" t="s">
        <v>150</v>
      </c>
      <c r="AU149" s="198" t="s">
        <v>83</v>
      </c>
      <c r="AY149" s="18" t="s">
        <v>149</v>
      </c>
      <c r="BE149" s="199">
        <f t="shared" si="14"/>
        <v>0</v>
      </c>
      <c r="BF149" s="199">
        <f t="shared" si="15"/>
        <v>0</v>
      </c>
      <c r="BG149" s="199">
        <f t="shared" si="16"/>
        <v>0</v>
      </c>
      <c r="BH149" s="199">
        <f t="shared" si="17"/>
        <v>0</v>
      </c>
      <c r="BI149" s="199">
        <f t="shared" si="18"/>
        <v>0</v>
      </c>
      <c r="BJ149" s="18" t="s">
        <v>83</v>
      </c>
      <c r="BK149" s="199">
        <f t="shared" si="19"/>
        <v>0</v>
      </c>
      <c r="BL149" s="18" t="s">
        <v>168</v>
      </c>
      <c r="BM149" s="198" t="s">
        <v>474</v>
      </c>
    </row>
    <row r="150" spans="1:65" s="2" customFormat="1" ht="16.5" customHeight="1">
      <c r="A150" s="35"/>
      <c r="B150" s="36"/>
      <c r="C150" s="186" t="s">
        <v>257</v>
      </c>
      <c r="D150" s="186" t="s">
        <v>150</v>
      </c>
      <c r="E150" s="187" t="s">
        <v>475</v>
      </c>
      <c r="F150" s="188" t="s">
        <v>476</v>
      </c>
      <c r="G150" s="189" t="s">
        <v>357</v>
      </c>
      <c r="H150" s="190">
        <v>1150</v>
      </c>
      <c r="I150" s="191"/>
      <c r="J150" s="192">
        <f t="shared" si="10"/>
        <v>0</v>
      </c>
      <c r="K150" s="193"/>
      <c r="L150" s="40"/>
      <c r="M150" s="194" t="s">
        <v>1</v>
      </c>
      <c r="N150" s="195" t="s">
        <v>41</v>
      </c>
      <c r="O150" s="72"/>
      <c r="P150" s="196">
        <f t="shared" si="11"/>
        <v>0</v>
      </c>
      <c r="Q150" s="196">
        <v>0</v>
      </c>
      <c r="R150" s="196">
        <f t="shared" si="12"/>
        <v>0</v>
      </c>
      <c r="S150" s="196">
        <v>0</v>
      </c>
      <c r="T150" s="197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168</v>
      </c>
      <c r="AT150" s="198" t="s">
        <v>150</v>
      </c>
      <c r="AU150" s="198" t="s">
        <v>83</v>
      </c>
      <c r="AY150" s="18" t="s">
        <v>149</v>
      </c>
      <c r="BE150" s="199">
        <f t="shared" si="14"/>
        <v>0</v>
      </c>
      <c r="BF150" s="199">
        <f t="shared" si="15"/>
        <v>0</v>
      </c>
      <c r="BG150" s="199">
        <f t="shared" si="16"/>
        <v>0</v>
      </c>
      <c r="BH150" s="199">
        <f t="shared" si="17"/>
        <v>0</v>
      </c>
      <c r="BI150" s="199">
        <f t="shared" si="18"/>
        <v>0</v>
      </c>
      <c r="BJ150" s="18" t="s">
        <v>83</v>
      </c>
      <c r="BK150" s="199">
        <f t="shared" si="19"/>
        <v>0</v>
      </c>
      <c r="BL150" s="18" t="s">
        <v>168</v>
      </c>
      <c r="BM150" s="198" t="s">
        <v>477</v>
      </c>
    </row>
    <row r="151" spans="1:65" s="2" customFormat="1" ht="16.5" customHeight="1">
      <c r="A151" s="35"/>
      <c r="B151" s="36"/>
      <c r="C151" s="186" t="s">
        <v>345</v>
      </c>
      <c r="D151" s="186" t="s">
        <v>150</v>
      </c>
      <c r="E151" s="187" t="s">
        <v>478</v>
      </c>
      <c r="F151" s="188" t="s">
        <v>479</v>
      </c>
      <c r="G151" s="189" t="s">
        <v>429</v>
      </c>
      <c r="H151" s="190">
        <v>0.5</v>
      </c>
      <c r="I151" s="191"/>
      <c r="J151" s="192">
        <f t="shared" si="10"/>
        <v>0</v>
      </c>
      <c r="K151" s="193"/>
      <c r="L151" s="40"/>
      <c r="M151" s="194" t="s">
        <v>1</v>
      </c>
      <c r="N151" s="195" t="s">
        <v>41</v>
      </c>
      <c r="O151" s="72"/>
      <c r="P151" s="196">
        <f t="shared" si="11"/>
        <v>0</v>
      </c>
      <c r="Q151" s="196">
        <v>0</v>
      </c>
      <c r="R151" s="196">
        <f t="shared" si="12"/>
        <v>0</v>
      </c>
      <c r="S151" s="196">
        <v>0</v>
      </c>
      <c r="T151" s="197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168</v>
      </c>
      <c r="AT151" s="198" t="s">
        <v>150</v>
      </c>
      <c r="AU151" s="198" t="s">
        <v>83</v>
      </c>
      <c r="AY151" s="18" t="s">
        <v>149</v>
      </c>
      <c r="BE151" s="199">
        <f t="shared" si="14"/>
        <v>0</v>
      </c>
      <c r="BF151" s="199">
        <f t="shared" si="15"/>
        <v>0</v>
      </c>
      <c r="BG151" s="199">
        <f t="shared" si="16"/>
        <v>0</v>
      </c>
      <c r="BH151" s="199">
        <f t="shared" si="17"/>
        <v>0</v>
      </c>
      <c r="BI151" s="199">
        <f t="shared" si="18"/>
        <v>0</v>
      </c>
      <c r="BJ151" s="18" t="s">
        <v>83</v>
      </c>
      <c r="BK151" s="199">
        <f t="shared" si="19"/>
        <v>0</v>
      </c>
      <c r="BL151" s="18" t="s">
        <v>168</v>
      </c>
      <c r="BM151" s="198" t="s">
        <v>480</v>
      </c>
    </row>
    <row r="152" spans="1:65" s="11" customFormat="1" ht="25.9" customHeight="1">
      <c r="B152" s="172"/>
      <c r="C152" s="173"/>
      <c r="D152" s="174" t="s">
        <v>75</v>
      </c>
      <c r="E152" s="175" t="s">
        <v>481</v>
      </c>
      <c r="F152" s="175" t="s">
        <v>482</v>
      </c>
      <c r="G152" s="173"/>
      <c r="H152" s="173"/>
      <c r="I152" s="176"/>
      <c r="J152" s="177">
        <f>BK152</f>
        <v>0</v>
      </c>
      <c r="K152" s="173"/>
      <c r="L152" s="178"/>
      <c r="M152" s="179"/>
      <c r="N152" s="180"/>
      <c r="O152" s="180"/>
      <c r="P152" s="181">
        <f>SUM(P153:P171)</f>
        <v>0</v>
      </c>
      <c r="Q152" s="180"/>
      <c r="R152" s="181">
        <f>SUM(R153:R171)</f>
        <v>0</v>
      </c>
      <c r="S152" s="180"/>
      <c r="T152" s="182">
        <f>SUM(T153:T171)</f>
        <v>0</v>
      </c>
      <c r="AR152" s="183" t="s">
        <v>83</v>
      </c>
      <c r="AT152" s="184" t="s">
        <v>75</v>
      </c>
      <c r="AU152" s="184" t="s">
        <v>76</v>
      </c>
      <c r="AY152" s="183" t="s">
        <v>149</v>
      </c>
      <c r="BK152" s="185">
        <f>SUM(BK153:BK171)</f>
        <v>0</v>
      </c>
    </row>
    <row r="153" spans="1:65" s="2" customFormat="1" ht="37.9" customHeight="1">
      <c r="A153" s="35"/>
      <c r="B153" s="36"/>
      <c r="C153" s="186" t="s">
        <v>350</v>
      </c>
      <c r="D153" s="186" t="s">
        <v>150</v>
      </c>
      <c r="E153" s="187" t="s">
        <v>483</v>
      </c>
      <c r="F153" s="188" t="s">
        <v>484</v>
      </c>
      <c r="G153" s="189" t="s">
        <v>425</v>
      </c>
      <c r="H153" s="190">
        <v>1</v>
      </c>
      <c r="I153" s="191"/>
      <c r="J153" s="192">
        <f t="shared" ref="J153:J171" si="20"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 t="shared" ref="P153:P171" si="21">O153*H153</f>
        <v>0</v>
      </c>
      <c r="Q153" s="196">
        <v>0</v>
      </c>
      <c r="R153" s="196">
        <f t="shared" ref="R153:R171" si="22">Q153*H153</f>
        <v>0</v>
      </c>
      <c r="S153" s="196">
        <v>0</v>
      </c>
      <c r="T153" s="197">
        <f t="shared" ref="T153:T171" si="23"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83</v>
      </c>
      <c r="AY153" s="18" t="s">
        <v>149</v>
      </c>
      <c r="BE153" s="199">
        <f t="shared" ref="BE153:BE171" si="24">IF(N153="základní",J153,0)</f>
        <v>0</v>
      </c>
      <c r="BF153" s="199">
        <f t="shared" ref="BF153:BF171" si="25">IF(N153="snížená",J153,0)</f>
        <v>0</v>
      </c>
      <c r="BG153" s="199">
        <f t="shared" ref="BG153:BG171" si="26">IF(N153="zákl. přenesená",J153,0)</f>
        <v>0</v>
      </c>
      <c r="BH153" s="199">
        <f t="shared" ref="BH153:BH171" si="27">IF(N153="sníž. přenesená",J153,0)</f>
        <v>0</v>
      </c>
      <c r="BI153" s="199">
        <f t="shared" ref="BI153:BI171" si="28">IF(N153="nulová",J153,0)</f>
        <v>0</v>
      </c>
      <c r="BJ153" s="18" t="s">
        <v>83</v>
      </c>
      <c r="BK153" s="199">
        <f t="shared" ref="BK153:BK171" si="29">ROUND(I153*H153,2)</f>
        <v>0</v>
      </c>
      <c r="BL153" s="18" t="s">
        <v>168</v>
      </c>
      <c r="BM153" s="198" t="s">
        <v>485</v>
      </c>
    </row>
    <row r="154" spans="1:65" s="2" customFormat="1" ht="21.75" customHeight="1">
      <c r="A154" s="35"/>
      <c r="B154" s="36"/>
      <c r="C154" s="186" t="s">
        <v>7</v>
      </c>
      <c r="D154" s="186" t="s">
        <v>150</v>
      </c>
      <c r="E154" s="187" t="s">
        <v>486</v>
      </c>
      <c r="F154" s="188" t="s">
        <v>487</v>
      </c>
      <c r="G154" s="189" t="s">
        <v>425</v>
      </c>
      <c r="H154" s="190">
        <v>1</v>
      </c>
      <c r="I154" s="191"/>
      <c r="J154" s="192">
        <f t="shared" si="20"/>
        <v>0</v>
      </c>
      <c r="K154" s="193"/>
      <c r="L154" s="40"/>
      <c r="M154" s="194" t="s">
        <v>1</v>
      </c>
      <c r="N154" s="195" t="s">
        <v>41</v>
      </c>
      <c r="O154" s="72"/>
      <c r="P154" s="196">
        <f t="shared" si="21"/>
        <v>0</v>
      </c>
      <c r="Q154" s="196">
        <v>0</v>
      </c>
      <c r="R154" s="196">
        <f t="shared" si="22"/>
        <v>0</v>
      </c>
      <c r="S154" s="196">
        <v>0</v>
      </c>
      <c r="T154" s="197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168</v>
      </c>
      <c r="AT154" s="198" t="s">
        <v>150</v>
      </c>
      <c r="AU154" s="198" t="s">
        <v>83</v>
      </c>
      <c r="AY154" s="18" t="s">
        <v>149</v>
      </c>
      <c r="BE154" s="199">
        <f t="shared" si="24"/>
        <v>0</v>
      </c>
      <c r="BF154" s="199">
        <f t="shared" si="25"/>
        <v>0</v>
      </c>
      <c r="BG154" s="199">
        <f t="shared" si="26"/>
        <v>0</v>
      </c>
      <c r="BH154" s="199">
        <f t="shared" si="27"/>
        <v>0</v>
      </c>
      <c r="BI154" s="199">
        <f t="shared" si="28"/>
        <v>0</v>
      </c>
      <c r="BJ154" s="18" t="s">
        <v>83</v>
      </c>
      <c r="BK154" s="199">
        <f t="shared" si="29"/>
        <v>0</v>
      </c>
      <c r="BL154" s="18" t="s">
        <v>168</v>
      </c>
      <c r="BM154" s="198" t="s">
        <v>488</v>
      </c>
    </row>
    <row r="155" spans="1:65" s="2" customFormat="1" ht="16.5" customHeight="1">
      <c r="A155" s="35"/>
      <c r="B155" s="36"/>
      <c r="C155" s="186" t="s">
        <v>361</v>
      </c>
      <c r="D155" s="186" t="s">
        <v>150</v>
      </c>
      <c r="E155" s="187" t="s">
        <v>489</v>
      </c>
      <c r="F155" s="188" t="s">
        <v>490</v>
      </c>
      <c r="G155" s="189" t="s">
        <v>425</v>
      </c>
      <c r="H155" s="190">
        <v>1</v>
      </c>
      <c r="I155" s="191"/>
      <c r="J155" s="192">
        <f t="shared" si="20"/>
        <v>0</v>
      </c>
      <c r="K155" s="193"/>
      <c r="L155" s="40"/>
      <c r="M155" s="194" t="s">
        <v>1</v>
      </c>
      <c r="N155" s="195" t="s">
        <v>41</v>
      </c>
      <c r="O155" s="72"/>
      <c r="P155" s="196">
        <f t="shared" si="21"/>
        <v>0</v>
      </c>
      <c r="Q155" s="196">
        <v>0</v>
      </c>
      <c r="R155" s="196">
        <f t="shared" si="22"/>
        <v>0</v>
      </c>
      <c r="S155" s="196">
        <v>0</v>
      </c>
      <c r="T155" s="197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83</v>
      </c>
      <c r="AY155" s="18" t="s">
        <v>149</v>
      </c>
      <c r="BE155" s="199">
        <f t="shared" si="24"/>
        <v>0</v>
      </c>
      <c r="BF155" s="199">
        <f t="shared" si="25"/>
        <v>0</v>
      </c>
      <c r="BG155" s="199">
        <f t="shared" si="26"/>
        <v>0</v>
      </c>
      <c r="BH155" s="199">
        <f t="shared" si="27"/>
        <v>0</v>
      </c>
      <c r="BI155" s="199">
        <f t="shared" si="28"/>
        <v>0</v>
      </c>
      <c r="BJ155" s="18" t="s">
        <v>83</v>
      </c>
      <c r="BK155" s="199">
        <f t="shared" si="29"/>
        <v>0</v>
      </c>
      <c r="BL155" s="18" t="s">
        <v>168</v>
      </c>
      <c r="BM155" s="198" t="s">
        <v>491</v>
      </c>
    </row>
    <row r="156" spans="1:65" s="2" customFormat="1" ht="16.5" customHeight="1">
      <c r="A156" s="35"/>
      <c r="B156" s="36"/>
      <c r="C156" s="186" t="s">
        <v>367</v>
      </c>
      <c r="D156" s="186" t="s">
        <v>150</v>
      </c>
      <c r="E156" s="187" t="s">
        <v>492</v>
      </c>
      <c r="F156" s="188" t="s">
        <v>493</v>
      </c>
      <c r="G156" s="189" t="s">
        <v>425</v>
      </c>
      <c r="H156" s="190">
        <v>1</v>
      </c>
      <c r="I156" s="191"/>
      <c r="J156" s="192">
        <f t="shared" si="20"/>
        <v>0</v>
      </c>
      <c r="K156" s="193"/>
      <c r="L156" s="40"/>
      <c r="M156" s="194" t="s">
        <v>1</v>
      </c>
      <c r="N156" s="195" t="s">
        <v>41</v>
      </c>
      <c r="O156" s="72"/>
      <c r="P156" s="196">
        <f t="shared" si="21"/>
        <v>0</v>
      </c>
      <c r="Q156" s="196">
        <v>0</v>
      </c>
      <c r="R156" s="196">
        <f t="shared" si="22"/>
        <v>0</v>
      </c>
      <c r="S156" s="196">
        <v>0</v>
      </c>
      <c r="T156" s="197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168</v>
      </c>
      <c r="AT156" s="198" t="s">
        <v>150</v>
      </c>
      <c r="AU156" s="198" t="s">
        <v>83</v>
      </c>
      <c r="AY156" s="18" t="s">
        <v>149</v>
      </c>
      <c r="BE156" s="199">
        <f t="shared" si="24"/>
        <v>0</v>
      </c>
      <c r="BF156" s="199">
        <f t="shared" si="25"/>
        <v>0</v>
      </c>
      <c r="BG156" s="199">
        <f t="shared" si="26"/>
        <v>0</v>
      </c>
      <c r="BH156" s="199">
        <f t="shared" si="27"/>
        <v>0</v>
      </c>
      <c r="BI156" s="199">
        <f t="shared" si="28"/>
        <v>0</v>
      </c>
      <c r="BJ156" s="18" t="s">
        <v>83</v>
      </c>
      <c r="BK156" s="199">
        <f t="shared" si="29"/>
        <v>0</v>
      </c>
      <c r="BL156" s="18" t="s">
        <v>168</v>
      </c>
      <c r="BM156" s="198" t="s">
        <v>494</v>
      </c>
    </row>
    <row r="157" spans="1:65" s="2" customFormat="1" ht="21.75" customHeight="1">
      <c r="A157" s="35"/>
      <c r="B157" s="36"/>
      <c r="C157" s="186" t="s">
        <v>372</v>
      </c>
      <c r="D157" s="186" t="s">
        <v>150</v>
      </c>
      <c r="E157" s="187" t="s">
        <v>495</v>
      </c>
      <c r="F157" s="188" t="s">
        <v>496</v>
      </c>
      <c r="G157" s="189" t="s">
        <v>425</v>
      </c>
      <c r="H157" s="190">
        <v>1</v>
      </c>
      <c r="I157" s="191"/>
      <c r="J157" s="192">
        <f t="shared" si="20"/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si="21"/>
        <v>0</v>
      </c>
      <c r="Q157" s="196">
        <v>0</v>
      </c>
      <c r="R157" s="196">
        <f t="shared" si="22"/>
        <v>0</v>
      </c>
      <c r="S157" s="196">
        <v>0</v>
      </c>
      <c r="T157" s="197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83</v>
      </c>
      <c r="AY157" s="18" t="s">
        <v>149</v>
      </c>
      <c r="BE157" s="199">
        <f t="shared" si="24"/>
        <v>0</v>
      </c>
      <c r="BF157" s="199">
        <f t="shared" si="25"/>
        <v>0</v>
      </c>
      <c r="BG157" s="199">
        <f t="shared" si="26"/>
        <v>0</v>
      </c>
      <c r="BH157" s="199">
        <f t="shared" si="27"/>
        <v>0</v>
      </c>
      <c r="BI157" s="199">
        <f t="shared" si="28"/>
        <v>0</v>
      </c>
      <c r="BJ157" s="18" t="s">
        <v>83</v>
      </c>
      <c r="BK157" s="199">
        <f t="shared" si="29"/>
        <v>0</v>
      </c>
      <c r="BL157" s="18" t="s">
        <v>168</v>
      </c>
      <c r="BM157" s="198" t="s">
        <v>497</v>
      </c>
    </row>
    <row r="158" spans="1:65" s="2" customFormat="1" ht="16.5" customHeight="1">
      <c r="A158" s="35"/>
      <c r="B158" s="36"/>
      <c r="C158" s="186" t="s">
        <v>377</v>
      </c>
      <c r="D158" s="186" t="s">
        <v>150</v>
      </c>
      <c r="E158" s="187" t="s">
        <v>498</v>
      </c>
      <c r="F158" s="188" t="s">
        <v>499</v>
      </c>
      <c r="G158" s="189" t="s">
        <v>425</v>
      </c>
      <c r="H158" s="190">
        <v>1</v>
      </c>
      <c r="I158" s="191"/>
      <c r="J158" s="192">
        <f t="shared" si="2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21"/>
        <v>0</v>
      </c>
      <c r="Q158" s="196">
        <v>0</v>
      </c>
      <c r="R158" s="196">
        <f t="shared" si="22"/>
        <v>0</v>
      </c>
      <c r="S158" s="196">
        <v>0</v>
      </c>
      <c r="T158" s="197">
        <f t="shared" si="2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83</v>
      </c>
      <c r="AY158" s="18" t="s">
        <v>149</v>
      </c>
      <c r="BE158" s="199">
        <f t="shared" si="24"/>
        <v>0</v>
      </c>
      <c r="BF158" s="199">
        <f t="shared" si="25"/>
        <v>0</v>
      </c>
      <c r="BG158" s="199">
        <f t="shared" si="26"/>
        <v>0</v>
      </c>
      <c r="BH158" s="199">
        <f t="shared" si="27"/>
        <v>0</v>
      </c>
      <c r="BI158" s="199">
        <f t="shared" si="28"/>
        <v>0</v>
      </c>
      <c r="BJ158" s="18" t="s">
        <v>83</v>
      </c>
      <c r="BK158" s="199">
        <f t="shared" si="29"/>
        <v>0</v>
      </c>
      <c r="BL158" s="18" t="s">
        <v>168</v>
      </c>
      <c r="BM158" s="198" t="s">
        <v>500</v>
      </c>
    </row>
    <row r="159" spans="1:65" s="2" customFormat="1" ht="24.2" customHeight="1">
      <c r="A159" s="35"/>
      <c r="B159" s="36"/>
      <c r="C159" s="186" t="s">
        <v>383</v>
      </c>
      <c r="D159" s="186" t="s">
        <v>150</v>
      </c>
      <c r="E159" s="187" t="s">
        <v>501</v>
      </c>
      <c r="F159" s="188" t="s">
        <v>502</v>
      </c>
      <c r="G159" s="189" t="s">
        <v>425</v>
      </c>
      <c r="H159" s="190">
        <v>1</v>
      </c>
      <c r="I159" s="191"/>
      <c r="J159" s="192">
        <f t="shared" si="20"/>
        <v>0</v>
      </c>
      <c r="K159" s="193"/>
      <c r="L159" s="40"/>
      <c r="M159" s="194" t="s">
        <v>1</v>
      </c>
      <c r="N159" s="195" t="s">
        <v>41</v>
      </c>
      <c r="O159" s="72"/>
      <c r="P159" s="196">
        <f t="shared" si="21"/>
        <v>0</v>
      </c>
      <c r="Q159" s="196">
        <v>0</v>
      </c>
      <c r="R159" s="196">
        <f t="shared" si="22"/>
        <v>0</v>
      </c>
      <c r="S159" s="196">
        <v>0</v>
      </c>
      <c r="T159" s="197">
        <f t="shared" si="2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168</v>
      </c>
      <c r="AT159" s="198" t="s">
        <v>150</v>
      </c>
      <c r="AU159" s="198" t="s">
        <v>83</v>
      </c>
      <c r="AY159" s="18" t="s">
        <v>149</v>
      </c>
      <c r="BE159" s="199">
        <f t="shared" si="24"/>
        <v>0</v>
      </c>
      <c r="BF159" s="199">
        <f t="shared" si="25"/>
        <v>0</v>
      </c>
      <c r="BG159" s="199">
        <f t="shared" si="26"/>
        <v>0</v>
      </c>
      <c r="BH159" s="199">
        <f t="shared" si="27"/>
        <v>0</v>
      </c>
      <c r="BI159" s="199">
        <f t="shared" si="28"/>
        <v>0</v>
      </c>
      <c r="BJ159" s="18" t="s">
        <v>83</v>
      </c>
      <c r="BK159" s="199">
        <f t="shared" si="29"/>
        <v>0</v>
      </c>
      <c r="BL159" s="18" t="s">
        <v>168</v>
      </c>
      <c r="BM159" s="198" t="s">
        <v>503</v>
      </c>
    </row>
    <row r="160" spans="1:65" s="2" customFormat="1" ht="16.5" customHeight="1">
      <c r="A160" s="35"/>
      <c r="B160" s="36"/>
      <c r="C160" s="186" t="s">
        <v>387</v>
      </c>
      <c r="D160" s="186" t="s">
        <v>150</v>
      </c>
      <c r="E160" s="187" t="s">
        <v>504</v>
      </c>
      <c r="F160" s="188" t="s">
        <v>505</v>
      </c>
      <c r="G160" s="189" t="s">
        <v>425</v>
      </c>
      <c r="H160" s="190">
        <v>12</v>
      </c>
      <c r="I160" s="191"/>
      <c r="J160" s="192">
        <f t="shared" si="2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21"/>
        <v>0</v>
      </c>
      <c r="Q160" s="196">
        <v>0</v>
      </c>
      <c r="R160" s="196">
        <f t="shared" si="22"/>
        <v>0</v>
      </c>
      <c r="S160" s="196">
        <v>0</v>
      </c>
      <c r="T160" s="197">
        <f t="shared" si="2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83</v>
      </c>
      <c r="AY160" s="18" t="s">
        <v>149</v>
      </c>
      <c r="BE160" s="199">
        <f t="shared" si="24"/>
        <v>0</v>
      </c>
      <c r="BF160" s="199">
        <f t="shared" si="25"/>
        <v>0</v>
      </c>
      <c r="BG160" s="199">
        <f t="shared" si="26"/>
        <v>0</v>
      </c>
      <c r="BH160" s="199">
        <f t="shared" si="27"/>
        <v>0</v>
      </c>
      <c r="BI160" s="199">
        <f t="shared" si="28"/>
        <v>0</v>
      </c>
      <c r="BJ160" s="18" t="s">
        <v>83</v>
      </c>
      <c r="BK160" s="199">
        <f t="shared" si="29"/>
        <v>0</v>
      </c>
      <c r="BL160" s="18" t="s">
        <v>168</v>
      </c>
      <c r="BM160" s="198" t="s">
        <v>506</v>
      </c>
    </row>
    <row r="161" spans="1:65" s="2" customFormat="1" ht="16.5" customHeight="1">
      <c r="A161" s="35"/>
      <c r="B161" s="36"/>
      <c r="C161" s="186" t="s">
        <v>392</v>
      </c>
      <c r="D161" s="186" t="s">
        <v>150</v>
      </c>
      <c r="E161" s="187" t="s">
        <v>507</v>
      </c>
      <c r="F161" s="188" t="s">
        <v>508</v>
      </c>
      <c r="G161" s="189" t="s">
        <v>425</v>
      </c>
      <c r="H161" s="190">
        <v>1</v>
      </c>
      <c r="I161" s="191"/>
      <c r="J161" s="192">
        <f t="shared" si="20"/>
        <v>0</v>
      </c>
      <c r="K161" s="193"/>
      <c r="L161" s="40"/>
      <c r="M161" s="194" t="s">
        <v>1</v>
      </c>
      <c r="N161" s="195" t="s">
        <v>41</v>
      </c>
      <c r="O161" s="72"/>
      <c r="P161" s="196">
        <f t="shared" si="21"/>
        <v>0</v>
      </c>
      <c r="Q161" s="196">
        <v>0</v>
      </c>
      <c r="R161" s="196">
        <f t="shared" si="22"/>
        <v>0</v>
      </c>
      <c r="S161" s="196">
        <v>0</v>
      </c>
      <c r="T161" s="197">
        <f t="shared" si="2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83</v>
      </c>
      <c r="AY161" s="18" t="s">
        <v>149</v>
      </c>
      <c r="BE161" s="199">
        <f t="shared" si="24"/>
        <v>0</v>
      </c>
      <c r="BF161" s="199">
        <f t="shared" si="25"/>
        <v>0</v>
      </c>
      <c r="BG161" s="199">
        <f t="shared" si="26"/>
        <v>0</v>
      </c>
      <c r="BH161" s="199">
        <f t="shared" si="27"/>
        <v>0</v>
      </c>
      <c r="BI161" s="199">
        <f t="shared" si="28"/>
        <v>0</v>
      </c>
      <c r="BJ161" s="18" t="s">
        <v>83</v>
      </c>
      <c r="BK161" s="199">
        <f t="shared" si="29"/>
        <v>0</v>
      </c>
      <c r="BL161" s="18" t="s">
        <v>168</v>
      </c>
      <c r="BM161" s="198" t="s">
        <v>509</v>
      </c>
    </row>
    <row r="162" spans="1:65" s="2" customFormat="1" ht="16.5" customHeight="1">
      <c r="A162" s="35"/>
      <c r="B162" s="36"/>
      <c r="C162" s="186" t="s">
        <v>396</v>
      </c>
      <c r="D162" s="186" t="s">
        <v>150</v>
      </c>
      <c r="E162" s="187" t="s">
        <v>510</v>
      </c>
      <c r="F162" s="188" t="s">
        <v>511</v>
      </c>
      <c r="G162" s="189" t="s">
        <v>425</v>
      </c>
      <c r="H162" s="190">
        <v>1</v>
      </c>
      <c r="I162" s="191"/>
      <c r="J162" s="192">
        <f t="shared" si="2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21"/>
        <v>0</v>
      </c>
      <c r="Q162" s="196">
        <v>0</v>
      </c>
      <c r="R162" s="196">
        <f t="shared" si="22"/>
        <v>0</v>
      </c>
      <c r="S162" s="196">
        <v>0</v>
      </c>
      <c r="T162" s="197">
        <f t="shared" si="2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83</v>
      </c>
      <c r="AY162" s="18" t="s">
        <v>149</v>
      </c>
      <c r="BE162" s="199">
        <f t="shared" si="24"/>
        <v>0</v>
      </c>
      <c r="BF162" s="199">
        <f t="shared" si="25"/>
        <v>0</v>
      </c>
      <c r="BG162" s="199">
        <f t="shared" si="26"/>
        <v>0</v>
      </c>
      <c r="BH162" s="199">
        <f t="shared" si="27"/>
        <v>0</v>
      </c>
      <c r="BI162" s="199">
        <f t="shared" si="28"/>
        <v>0</v>
      </c>
      <c r="BJ162" s="18" t="s">
        <v>83</v>
      </c>
      <c r="BK162" s="199">
        <f t="shared" si="29"/>
        <v>0</v>
      </c>
      <c r="BL162" s="18" t="s">
        <v>168</v>
      </c>
      <c r="BM162" s="198" t="s">
        <v>512</v>
      </c>
    </row>
    <row r="163" spans="1:65" s="2" customFormat="1" ht="16.5" customHeight="1">
      <c r="A163" s="35"/>
      <c r="B163" s="36"/>
      <c r="C163" s="186" t="s">
        <v>402</v>
      </c>
      <c r="D163" s="186" t="s">
        <v>150</v>
      </c>
      <c r="E163" s="187" t="s">
        <v>513</v>
      </c>
      <c r="F163" s="188" t="s">
        <v>514</v>
      </c>
      <c r="G163" s="189" t="s">
        <v>425</v>
      </c>
      <c r="H163" s="190">
        <v>3</v>
      </c>
      <c r="I163" s="191"/>
      <c r="J163" s="192">
        <f t="shared" si="2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21"/>
        <v>0</v>
      </c>
      <c r="Q163" s="196">
        <v>0</v>
      </c>
      <c r="R163" s="196">
        <f t="shared" si="22"/>
        <v>0</v>
      </c>
      <c r="S163" s="196">
        <v>0</v>
      </c>
      <c r="T163" s="197">
        <f t="shared" si="2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83</v>
      </c>
      <c r="AY163" s="18" t="s">
        <v>149</v>
      </c>
      <c r="BE163" s="199">
        <f t="shared" si="24"/>
        <v>0</v>
      </c>
      <c r="BF163" s="199">
        <f t="shared" si="25"/>
        <v>0</v>
      </c>
      <c r="BG163" s="199">
        <f t="shared" si="26"/>
        <v>0</v>
      </c>
      <c r="BH163" s="199">
        <f t="shared" si="27"/>
        <v>0</v>
      </c>
      <c r="BI163" s="199">
        <f t="shared" si="28"/>
        <v>0</v>
      </c>
      <c r="BJ163" s="18" t="s">
        <v>83</v>
      </c>
      <c r="BK163" s="199">
        <f t="shared" si="29"/>
        <v>0</v>
      </c>
      <c r="BL163" s="18" t="s">
        <v>168</v>
      </c>
      <c r="BM163" s="198" t="s">
        <v>515</v>
      </c>
    </row>
    <row r="164" spans="1:65" s="2" customFormat="1" ht="16.5" customHeight="1">
      <c r="A164" s="35"/>
      <c r="B164" s="36"/>
      <c r="C164" s="186" t="s">
        <v>516</v>
      </c>
      <c r="D164" s="186" t="s">
        <v>150</v>
      </c>
      <c r="E164" s="187" t="s">
        <v>517</v>
      </c>
      <c r="F164" s="188" t="s">
        <v>518</v>
      </c>
      <c r="G164" s="189" t="s">
        <v>425</v>
      </c>
      <c r="H164" s="190">
        <v>1</v>
      </c>
      <c r="I164" s="191"/>
      <c r="J164" s="192">
        <f t="shared" si="20"/>
        <v>0</v>
      </c>
      <c r="K164" s="193"/>
      <c r="L164" s="40"/>
      <c r="M164" s="194" t="s">
        <v>1</v>
      </c>
      <c r="N164" s="195" t="s">
        <v>41</v>
      </c>
      <c r="O164" s="72"/>
      <c r="P164" s="196">
        <f t="shared" si="21"/>
        <v>0</v>
      </c>
      <c r="Q164" s="196">
        <v>0</v>
      </c>
      <c r="R164" s="196">
        <f t="shared" si="22"/>
        <v>0</v>
      </c>
      <c r="S164" s="196">
        <v>0</v>
      </c>
      <c r="T164" s="197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168</v>
      </c>
      <c r="AT164" s="198" t="s">
        <v>150</v>
      </c>
      <c r="AU164" s="198" t="s">
        <v>83</v>
      </c>
      <c r="AY164" s="18" t="s">
        <v>149</v>
      </c>
      <c r="BE164" s="199">
        <f t="shared" si="24"/>
        <v>0</v>
      </c>
      <c r="BF164" s="199">
        <f t="shared" si="25"/>
        <v>0</v>
      </c>
      <c r="BG164" s="199">
        <f t="shared" si="26"/>
        <v>0</v>
      </c>
      <c r="BH164" s="199">
        <f t="shared" si="27"/>
        <v>0</v>
      </c>
      <c r="BI164" s="199">
        <f t="shared" si="28"/>
        <v>0</v>
      </c>
      <c r="BJ164" s="18" t="s">
        <v>83</v>
      </c>
      <c r="BK164" s="199">
        <f t="shared" si="29"/>
        <v>0</v>
      </c>
      <c r="BL164" s="18" t="s">
        <v>168</v>
      </c>
      <c r="BM164" s="198" t="s">
        <v>519</v>
      </c>
    </row>
    <row r="165" spans="1:65" s="2" customFormat="1" ht="24.2" customHeight="1">
      <c r="A165" s="35"/>
      <c r="B165" s="36"/>
      <c r="C165" s="186" t="s">
        <v>520</v>
      </c>
      <c r="D165" s="186" t="s">
        <v>150</v>
      </c>
      <c r="E165" s="187" t="s">
        <v>521</v>
      </c>
      <c r="F165" s="188" t="s">
        <v>522</v>
      </c>
      <c r="G165" s="189" t="s">
        <v>425</v>
      </c>
      <c r="H165" s="190">
        <v>1</v>
      </c>
      <c r="I165" s="191"/>
      <c r="J165" s="192">
        <f t="shared" si="20"/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si="21"/>
        <v>0</v>
      </c>
      <c r="Q165" s="196">
        <v>0</v>
      </c>
      <c r="R165" s="196">
        <f t="shared" si="22"/>
        <v>0</v>
      </c>
      <c r="S165" s="196">
        <v>0</v>
      </c>
      <c r="T165" s="197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83</v>
      </c>
      <c r="AY165" s="18" t="s">
        <v>149</v>
      </c>
      <c r="BE165" s="199">
        <f t="shared" si="24"/>
        <v>0</v>
      </c>
      <c r="BF165" s="199">
        <f t="shared" si="25"/>
        <v>0</v>
      </c>
      <c r="BG165" s="199">
        <f t="shared" si="26"/>
        <v>0</v>
      </c>
      <c r="BH165" s="199">
        <f t="shared" si="27"/>
        <v>0</v>
      </c>
      <c r="BI165" s="199">
        <f t="shared" si="28"/>
        <v>0</v>
      </c>
      <c r="BJ165" s="18" t="s">
        <v>83</v>
      </c>
      <c r="BK165" s="199">
        <f t="shared" si="29"/>
        <v>0</v>
      </c>
      <c r="BL165" s="18" t="s">
        <v>168</v>
      </c>
      <c r="BM165" s="198" t="s">
        <v>523</v>
      </c>
    </row>
    <row r="166" spans="1:65" s="2" customFormat="1" ht="16.5" customHeight="1">
      <c r="A166" s="35"/>
      <c r="B166" s="36"/>
      <c r="C166" s="186" t="s">
        <v>524</v>
      </c>
      <c r="D166" s="186" t="s">
        <v>150</v>
      </c>
      <c r="E166" s="187" t="s">
        <v>525</v>
      </c>
      <c r="F166" s="188" t="s">
        <v>526</v>
      </c>
      <c r="G166" s="189" t="s">
        <v>425</v>
      </c>
      <c r="H166" s="190">
        <v>1</v>
      </c>
      <c r="I166" s="191"/>
      <c r="J166" s="192">
        <f t="shared" si="20"/>
        <v>0</v>
      </c>
      <c r="K166" s="193"/>
      <c r="L166" s="40"/>
      <c r="M166" s="194" t="s">
        <v>1</v>
      </c>
      <c r="N166" s="195" t="s">
        <v>41</v>
      </c>
      <c r="O166" s="72"/>
      <c r="P166" s="196">
        <f t="shared" si="21"/>
        <v>0</v>
      </c>
      <c r="Q166" s="196">
        <v>0</v>
      </c>
      <c r="R166" s="196">
        <f t="shared" si="22"/>
        <v>0</v>
      </c>
      <c r="S166" s="196">
        <v>0</v>
      </c>
      <c r="T166" s="197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168</v>
      </c>
      <c r="AT166" s="198" t="s">
        <v>150</v>
      </c>
      <c r="AU166" s="198" t="s">
        <v>83</v>
      </c>
      <c r="AY166" s="18" t="s">
        <v>149</v>
      </c>
      <c r="BE166" s="199">
        <f t="shared" si="24"/>
        <v>0</v>
      </c>
      <c r="BF166" s="199">
        <f t="shared" si="25"/>
        <v>0</v>
      </c>
      <c r="BG166" s="199">
        <f t="shared" si="26"/>
        <v>0</v>
      </c>
      <c r="BH166" s="199">
        <f t="shared" si="27"/>
        <v>0</v>
      </c>
      <c r="BI166" s="199">
        <f t="shared" si="28"/>
        <v>0</v>
      </c>
      <c r="BJ166" s="18" t="s">
        <v>83</v>
      </c>
      <c r="BK166" s="199">
        <f t="shared" si="29"/>
        <v>0</v>
      </c>
      <c r="BL166" s="18" t="s">
        <v>168</v>
      </c>
      <c r="BM166" s="198" t="s">
        <v>527</v>
      </c>
    </row>
    <row r="167" spans="1:65" s="2" customFormat="1" ht="24.2" customHeight="1">
      <c r="A167" s="35"/>
      <c r="B167" s="36"/>
      <c r="C167" s="186" t="s">
        <v>528</v>
      </c>
      <c r="D167" s="186" t="s">
        <v>150</v>
      </c>
      <c r="E167" s="187" t="s">
        <v>529</v>
      </c>
      <c r="F167" s="188" t="s">
        <v>530</v>
      </c>
      <c r="G167" s="189" t="s">
        <v>425</v>
      </c>
      <c r="H167" s="190">
        <v>1</v>
      </c>
      <c r="I167" s="191"/>
      <c r="J167" s="192">
        <f t="shared" si="2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21"/>
        <v>0</v>
      </c>
      <c r="Q167" s="196">
        <v>0</v>
      </c>
      <c r="R167" s="196">
        <f t="shared" si="22"/>
        <v>0</v>
      </c>
      <c r="S167" s="196">
        <v>0</v>
      </c>
      <c r="T167" s="197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83</v>
      </c>
      <c r="AY167" s="18" t="s">
        <v>149</v>
      </c>
      <c r="BE167" s="199">
        <f t="shared" si="24"/>
        <v>0</v>
      </c>
      <c r="BF167" s="199">
        <f t="shared" si="25"/>
        <v>0</v>
      </c>
      <c r="BG167" s="199">
        <f t="shared" si="26"/>
        <v>0</v>
      </c>
      <c r="BH167" s="199">
        <f t="shared" si="27"/>
        <v>0</v>
      </c>
      <c r="BI167" s="199">
        <f t="shared" si="28"/>
        <v>0</v>
      </c>
      <c r="BJ167" s="18" t="s">
        <v>83</v>
      </c>
      <c r="BK167" s="199">
        <f t="shared" si="29"/>
        <v>0</v>
      </c>
      <c r="BL167" s="18" t="s">
        <v>168</v>
      </c>
      <c r="BM167" s="198" t="s">
        <v>531</v>
      </c>
    </row>
    <row r="168" spans="1:65" s="2" customFormat="1" ht="16.5" customHeight="1">
      <c r="A168" s="35"/>
      <c r="B168" s="36"/>
      <c r="C168" s="186" t="s">
        <v>532</v>
      </c>
      <c r="D168" s="186" t="s">
        <v>150</v>
      </c>
      <c r="E168" s="187" t="s">
        <v>533</v>
      </c>
      <c r="F168" s="188" t="s">
        <v>534</v>
      </c>
      <c r="G168" s="189" t="s">
        <v>425</v>
      </c>
      <c r="H168" s="190">
        <v>1</v>
      </c>
      <c r="I168" s="191"/>
      <c r="J168" s="192">
        <f t="shared" si="20"/>
        <v>0</v>
      </c>
      <c r="K168" s="193"/>
      <c r="L168" s="40"/>
      <c r="M168" s="194" t="s">
        <v>1</v>
      </c>
      <c r="N168" s="195" t="s">
        <v>41</v>
      </c>
      <c r="O168" s="72"/>
      <c r="P168" s="196">
        <f t="shared" si="21"/>
        <v>0</v>
      </c>
      <c r="Q168" s="196">
        <v>0</v>
      </c>
      <c r="R168" s="196">
        <f t="shared" si="22"/>
        <v>0</v>
      </c>
      <c r="S168" s="196">
        <v>0</v>
      </c>
      <c r="T168" s="197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168</v>
      </c>
      <c r="AT168" s="198" t="s">
        <v>150</v>
      </c>
      <c r="AU168" s="198" t="s">
        <v>83</v>
      </c>
      <c r="AY168" s="18" t="s">
        <v>149</v>
      </c>
      <c r="BE168" s="199">
        <f t="shared" si="24"/>
        <v>0</v>
      </c>
      <c r="BF168" s="199">
        <f t="shared" si="25"/>
        <v>0</v>
      </c>
      <c r="BG168" s="199">
        <f t="shared" si="26"/>
        <v>0</v>
      </c>
      <c r="BH168" s="199">
        <f t="shared" si="27"/>
        <v>0</v>
      </c>
      <c r="BI168" s="199">
        <f t="shared" si="28"/>
        <v>0</v>
      </c>
      <c r="BJ168" s="18" t="s">
        <v>83</v>
      </c>
      <c r="BK168" s="199">
        <f t="shared" si="29"/>
        <v>0</v>
      </c>
      <c r="BL168" s="18" t="s">
        <v>168</v>
      </c>
      <c r="BM168" s="198" t="s">
        <v>535</v>
      </c>
    </row>
    <row r="169" spans="1:65" s="2" customFormat="1" ht="16.5" customHeight="1">
      <c r="A169" s="35"/>
      <c r="B169" s="36"/>
      <c r="C169" s="186" t="s">
        <v>536</v>
      </c>
      <c r="D169" s="186" t="s">
        <v>150</v>
      </c>
      <c r="E169" s="187" t="s">
        <v>537</v>
      </c>
      <c r="F169" s="188" t="s">
        <v>538</v>
      </c>
      <c r="G169" s="189" t="s">
        <v>425</v>
      </c>
      <c r="H169" s="190">
        <v>1</v>
      </c>
      <c r="I169" s="191"/>
      <c r="J169" s="192">
        <f t="shared" si="2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21"/>
        <v>0</v>
      </c>
      <c r="Q169" s="196">
        <v>0</v>
      </c>
      <c r="R169" s="196">
        <f t="shared" si="22"/>
        <v>0</v>
      </c>
      <c r="S169" s="196">
        <v>0</v>
      </c>
      <c r="T169" s="197">
        <f t="shared" si="2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83</v>
      </c>
      <c r="AY169" s="18" t="s">
        <v>149</v>
      </c>
      <c r="BE169" s="199">
        <f t="shared" si="24"/>
        <v>0</v>
      </c>
      <c r="BF169" s="199">
        <f t="shared" si="25"/>
        <v>0</v>
      </c>
      <c r="BG169" s="199">
        <f t="shared" si="26"/>
        <v>0</v>
      </c>
      <c r="BH169" s="199">
        <f t="shared" si="27"/>
        <v>0</v>
      </c>
      <c r="BI169" s="199">
        <f t="shared" si="28"/>
        <v>0</v>
      </c>
      <c r="BJ169" s="18" t="s">
        <v>83</v>
      </c>
      <c r="BK169" s="199">
        <f t="shared" si="29"/>
        <v>0</v>
      </c>
      <c r="BL169" s="18" t="s">
        <v>168</v>
      </c>
      <c r="BM169" s="198" t="s">
        <v>539</v>
      </c>
    </row>
    <row r="170" spans="1:65" s="2" customFormat="1" ht="16.5" customHeight="1">
      <c r="A170" s="35"/>
      <c r="B170" s="36"/>
      <c r="C170" s="186" t="s">
        <v>540</v>
      </c>
      <c r="D170" s="186" t="s">
        <v>150</v>
      </c>
      <c r="E170" s="187" t="s">
        <v>541</v>
      </c>
      <c r="F170" s="188" t="s">
        <v>542</v>
      </c>
      <c r="G170" s="189" t="s">
        <v>425</v>
      </c>
      <c r="H170" s="190">
        <v>1</v>
      </c>
      <c r="I170" s="191"/>
      <c r="J170" s="192">
        <f t="shared" si="2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21"/>
        <v>0</v>
      </c>
      <c r="Q170" s="196">
        <v>0</v>
      </c>
      <c r="R170" s="196">
        <f t="shared" si="22"/>
        <v>0</v>
      </c>
      <c r="S170" s="196">
        <v>0</v>
      </c>
      <c r="T170" s="197">
        <f t="shared" si="2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83</v>
      </c>
      <c r="AY170" s="18" t="s">
        <v>149</v>
      </c>
      <c r="BE170" s="199">
        <f t="shared" si="24"/>
        <v>0</v>
      </c>
      <c r="BF170" s="199">
        <f t="shared" si="25"/>
        <v>0</v>
      </c>
      <c r="BG170" s="199">
        <f t="shared" si="26"/>
        <v>0</v>
      </c>
      <c r="BH170" s="199">
        <f t="shared" si="27"/>
        <v>0</v>
      </c>
      <c r="BI170" s="199">
        <f t="shared" si="28"/>
        <v>0</v>
      </c>
      <c r="BJ170" s="18" t="s">
        <v>83</v>
      </c>
      <c r="BK170" s="199">
        <f t="shared" si="29"/>
        <v>0</v>
      </c>
      <c r="BL170" s="18" t="s">
        <v>168</v>
      </c>
      <c r="BM170" s="198" t="s">
        <v>543</v>
      </c>
    </row>
    <row r="171" spans="1:65" s="2" customFormat="1" ht="37.9" customHeight="1">
      <c r="A171" s="35"/>
      <c r="B171" s="36"/>
      <c r="C171" s="186" t="s">
        <v>544</v>
      </c>
      <c r="D171" s="186" t="s">
        <v>150</v>
      </c>
      <c r="E171" s="187" t="s">
        <v>545</v>
      </c>
      <c r="F171" s="188" t="s">
        <v>546</v>
      </c>
      <c r="G171" s="189" t="s">
        <v>425</v>
      </c>
      <c r="H171" s="190">
        <v>1</v>
      </c>
      <c r="I171" s="191"/>
      <c r="J171" s="192">
        <f t="shared" si="2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21"/>
        <v>0</v>
      </c>
      <c r="Q171" s="196">
        <v>0</v>
      </c>
      <c r="R171" s="196">
        <f t="shared" si="22"/>
        <v>0</v>
      </c>
      <c r="S171" s="196">
        <v>0</v>
      </c>
      <c r="T171" s="197">
        <f t="shared" si="2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83</v>
      </c>
      <c r="AY171" s="18" t="s">
        <v>149</v>
      </c>
      <c r="BE171" s="199">
        <f t="shared" si="24"/>
        <v>0</v>
      </c>
      <c r="BF171" s="199">
        <f t="shared" si="25"/>
        <v>0</v>
      </c>
      <c r="BG171" s="199">
        <f t="shared" si="26"/>
        <v>0</v>
      </c>
      <c r="BH171" s="199">
        <f t="shared" si="27"/>
        <v>0</v>
      </c>
      <c r="BI171" s="199">
        <f t="shared" si="28"/>
        <v>0</v>
      </c>
      <c r="BJ171" s="18" t="s">
        <v>83</v>
      </c>
      <c r="BK171" s="199">
        <f t="shared" si="29"/>
        <v>0</v>
      </c>
      <c r="BL171" s="18" t="s">
        <v>168</v>
      </c>
      <c r="BM171" s="198" t="s">
        <v>547</v>
      </c>
    </row>
    <row r="172" spans="1:65" s="11" customFormat="1" ht="25.9" customHeight="1">
      <c r="B172" s="172"/>
      <c r="C172" s="173"/>
      <c r="D172" s="174" t="s">
        <v>75</v>
      </c>
      <c r="E172" s="175" t="s">
        <v>548</v>
      </c>
      <c r="F172" s="175" t="s">
        <v>549</v>
      </c>
      <c r="G172" s="173"/>
      <c r="H172" s="173"/>
      <c r="I172" s="176"/>
      <c r="J172" s="177">
        <f>BK172</f>
        <v>0</v>
      </c>
      <c r="K172" s="173"/>
      <c r="L172" s="178"/>
      <c r="M172" s="179"/>
      <c r="N172" s="180"/>
      <c r="O172" s="180"/>
      <c r="P172" s="181">
        <f>SUM(P173:P176)</f>
        <v>0</v>
      </c>
      <c r="Q172" s="180"/>
      <c r="R172" s="181">
        <f>SUM(R173:R176)</f>
        <v>0</v>
      </c>
      <c r="S172" s="180"/>
      <c r="T172" s="182">
        <f>SUM(T173:T176)</f>
        <v>0</v>
      </c>
      <c r="AR172" s="183" t="s">
        <v>83</v>
      </c>
      <c r="AT172" s="184" t="s">
        <v>75</v>
      </c>
      <c r="AU172" s="184" t="s">
        <v>76</v>
      </c>
      <c r="AY172" s="183" t="s">
        <v>149</v>
      </c>
      <c r="BK172" s="185">
        <f>SUM(BK173:BK176)</f>
        <v>0</v>
      </c>
    </row>
    <row r="173" spans="1:65" s="2" customFormat="1" ht="33" customHeight="1">
      <c r="A173" s="35"/>
      <c r="B173" s="36"/>
      <c r="C173" s="186" t="s">
        <v>550</v>
      </c>
      <c r="D173" s="186" t="s">
        <v>150</v>
      </c>
      <c r="E173" s="187" t="s">
        <v>551</v>
      </c>
      <c r="F173" s="188" t="s">
        <v>552</v>
      </c>
      <c r="G173" s="189" t="s">
        <v>425</v>
      </c>
      <c r="H173" s="190">
        <v>7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83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553</v>
      </c>
    </row>
    <row r="174" spans="1:65" s="2" customFormat="1" ht="33" customHeight="1">
      <c r="A174" s="35"/>
      <c r="B174" s="36"/>
      <c r="C174" s="186" t="s">
        <v>554</v>
      </c>
      <c r="D174" s="186" t="s">
        <v>150</v>
      </c>
      <c r="E174" s="187" t="s">
        <v>555</v>
      </c>
      <c r="F174" s="188" t="s">
        <v>556</v>
      </c>
      <c r="G174" s="189" t="s">
        <v>425</v>
      </c>
      <c r="H174" s="190">
        <v>1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83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557</v>
      </c>
    </row>
    <row r="175" spans="1:65" s="2" customFormat="1" ht="16.5" customHeight="1">
      <c r="A175" s="35"/>
      <c r="B175" s="36"/>
      <c r="C175" s="186" t="s">
        <v>558</v>
      </c>
      <c r="D175" s="186" t="s">
        <v>150</v>
      </c>
      <c r="E175" s="187" t="s">
        <v>559</v>
      </c>
      <c r="F175" s="188" t="s">
        <v>560</v>
      </c>
      <c r="G175" s="189" t="s">
        <v>425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83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561</v>
      </c>
    </row>
    <row r="176" spans="1:65" s="2" customFormat="1" ht="16.5" customHeight="1">
      <c r="A176" s="35"/>
      <c r="B176" s="36"/>
      <c r="C176" s="186" t="s">
        <v>562</v>
      </c>
      <c r="D176" s="186" t="s">
        <v>150</v>
      </c>
      <c r="E176" s="187" t="s">
        <v>563</v>
      </c>
      <c r="F176" s="188" t="s">
        <v>564</v>
      </c>
      <c r="G176" s="189" t="s">
        <v>425</v>
      </c>
      <c r="H176" s="190">
        <v>17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83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565</v>
      </c>
    </row>
    <row r="177" spans="1:65" s="11" customFormat="1" ht="25.9" customHeight="1">
      <c r="B177" s="172"/>
      <c r="C177" s="173"/>
      <c r="D177" s="174" t="s">
        <v>75</v>
      </c>
      <c r="E177" s="175" t="s">
        <v>566</v>
      </c>
      <c r="F177" s="175" t="s">
        <v>567</v>
      </c>
      <c r="G177" s="173"/>
      <c r="H177" s="173"/>
      <c r="I177" s="176"/>
      <c r="J177" s="177">
        <f>BK177</f>
        <v>0</v>
      </c>
      <c r="K177" s="173"/>
      <c r="L177" s="178"/>
      <c r="M177" s="179"/>
      <c r="N177" s="180"/>
      <c r="O177" s="180"/>
      <c r="P177" s="181">
        <f>SUM(P178:P186)</f>
        <v>0</v>
      </c>
      <c r="Q177" s="180"/>
      <c r="R177" s="181">
        <f>SUM(R178:R186)</f>
        <v>0</v>
      </c>
      <c r="S177" s="180"/>
      <c r="T177" s="182">
        <f>SUM(T178:T186)</f>
        <v>0</v>
      </c>
      <c r="AR177" s="183" t="s">
        <v>83</v>
      </c>
      <c r="AT177" s="184" t="s">
        <v>75</v>
      </c>
      <c r="AU177" s="184" t="s">
        <v>76</v>
      </c>
      <c r="AY177" s="183" t="s">
        <v>149</v>
      </c>
      <c r="BK177" s="185">
        <f>SUM(BK178:BK186)</f>
        <v>0</v>
      </c>
    </row>
    <row r="178" spans="1:65" s="2" customFormat="1" ht="24.2" customHeight="1">
      <c r="A178" s="35"/>
      <c r="B178" s="36"/>
      <c r="C178" s="186" t="s">
        <v>568</v>
      </c>
      <c r="D178" s="186" t="s">
        <v>150</v>
      </c>
      <c r="E178" s="187" t="s">
        <v>569</v>
      </c>
      <c r="F178" s="188" t="s">
        <v>570</v>
      </c>
      <c r="G178" s="189" t="s">
        <v>425</v>
      </c>
      <c r="H178" s="190">
        <v>54</v>
      </c>
      <c r="I178" s="191"/>
      <c r="J178" s="192">
        <f t="shared" ref="J178:J186" si="30"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ref="P178:P186" si="31">O178*H178</f>
        <v>0</v>
      </c>
      <c r="Q178" s="196">
        <v>0</v>
      </c>
      <c r="R178" s="196">
        <f t="shared" ref="R178:R186" si="32">Q178*H178</f>
        <v>0</v>
      </c>
      <c r="S178" s="196">
        <v>0</v>
      </c>
      <c r="T178" s="197">
        <f t="shared" ref="T178:T186" si="33"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83</v>
      </c>
      <c r="AY178" s="18" t="s">
        <v>149</v>
      </c>
      <c r="BE178" s="199">
        <f t="shared" ref="BE178:BE186" si="34">IF(N178="základní",J178,0)</f>
        <v>0</v>
      </c>
      <c r="BF178" s="199">
        <f t="shared" ref="BF178:BF186" si="35">IF(N178="snížená",J178,0)</f>
        <v>0</v>
      </c>
      <c r="BG178" s="199">
        <f t="shared" ref="BG178:BG186" si="36">IF(N178="zákl. přenesená",J178,0)</f>
        <v>0</v>
      </c>
      <c r="BH178" s="199">
        <f t="shared" ref="BH178:BH186" si="37">IF(N178="sníž. přenesená",J178,0)</f>
        <v>0</v>
      </c>
      <c r="BI178" s="199">
        <f t="shared" ref="BI178:BI186" si="38">IF(N178="nulová",J178,0)</f>
        <v>0</v>
      </c>
      <c r="BJ178" s="18" t="s">
        <v>83</v>
      </c>
      <c r="BK178" s="199">
        <f t="shared" ref="BK178:BK186" si="39">ROUND(I178*H178,2)</f>
        <v>0</v>
      </c>
      <c r="BL178" s="18" t="s">
        <v>168</v>
      </c>
      <c r="BM178" s="198" t="s">
        <v>571</v>
      </c>
    </row>
    <row r="179" spans="1:65" s="2" customFormat="1" ht="21.75" customHeight="1">
      <c r="A179" s="35"/>
      <c r="B179" s="36"/>
      <c r="C179" s="186" t="s">
        <v>572</v>
      </c>
      <c r="D179" s="186" t="s">
        <v>150</v>
      </c>
      <c r="E179" s="187" t="s">
        <v>573</v>
      </c>
      <c r="F179" s="188" t="s">
        <v>574</v>
      </c>
      <c r="G179" s="189" t="s">
        <v>425</v>
      </c>
      <c r="H179" s="190">
        <v>22</v>
      </c>
      <c r="I179" s="191"/>
      <c r="J179" s="192">
        <f t="shared" si="3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31"/>
        <v>0</v>
      </c>
      <c r="Q179" s="196">
        <v>0</v>
      </c>
      <c r="R179" s="196">
        <f t="shared" si="32"/>
        <v>0</v>
      </c>
      <c r="S179" s="196">
        <v>0</v>
      </c>
      <c r="T179" s="197">
        <f t="shared" si="3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83</v>
      </c>
      <c r="AY179" s="18" t="s">
        <v>149</v>
      </c>
      <c r="BE179" s="199">
        <f t="shared" si="34"/>
        <v>0</v>
      </c>
      <c r="BF179" s="199">
        <f t="shared" si="35"/>
        <v>0</v>
      </c>
      <c r="BG179" s="199">
        <f t="shared" si="36"/>
        <v>0</v>
      </c>
      <c r="BH179" s="199">
        <f t="shared" si="37"/>
        <v>0</v>
      </c>
      <c r="BI179" s="199">
        <f t="shared" si="38"/>
        <v>0</v>
      </c>
      <c r="BJ179" s="18" t="s">
        <v>83</v>
      </c>
      <c r="BK179" s="199">
        <f t="shared" si="39"/>
        <v>0</v>
      </c>
      <c r="BL179" s="18" t="s">
        <v>168</v>
      </c>
      <c r="BM179" s="198" t="s">
        <v>575</v>
      </c>
    </row>
    <row r="180" spans="1:65" s="2" customFormat="1" ht="21.75" customHeight="1">
      <c r="A180" s="35"/>
      <c r="B180" s="36"/>
      <c r="C180" s="186" t="s">
        <v>576</v>
      </c>
      <c r="D180" s="186" t="s">
        <v>150</v>
      </c>
      <c r="E180" s="187" t="s">
        <v>577</v>
      </c>
      <c r="F180" s="188" t="s">
        <v>578</v>
      </c>
      <c r="G180" s="189" t="s">
        <v>425</v>
      </c>
      <c r="H180" s="190">
        <v>2</v>
      </c>
      <c r="I180" s="191"/>
      <c r="J180" s="192">
        <f t="shared" si="3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31"/>
        <v>0</v>
      </c>
      <c r="Q180" s="196">
        <v>0</v>
      </c>
      <c r="R180" s="196">
        <f t="shared" si="32"/>
        <v>0</v>
      </c>
      <c r="S180" s="196">
        <v>0</v>
      </c>
      <c r="T180" s="197">
        <f t="shared" si="3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83</v>
      </c>
      <c r="AY180" s="18" t="s">
        <v>149</v>
      </c>
      <c r="BE180" s="199">
        <f t="shared" si="34"/>
        <v>0</v>
      </c>
      <c r="BF180" s="199">
        <f t="shared" si="35"/>
        <v>0</v>
      </c>
      <c r="BG180" s="199">
        <f t="shared" si="36"/>
        <v>0</v>
      </c>
      <c r="BH180" s="199">
        <f t="shared" si="37"/>
        <v>0</v>
      </c>
      <c r="BI180" s="199">
        <f t="shared" si="38"/>
        <v>0</v>
      </c>
      <c r="BJ180" s="18" t="s">
        <v>83</v>
      </c>
      <c r="BK180" s="199">
        <f t="shared" si="39"/>
        <v>0</v>
      </c>
      <c r="BL180" s="18" t="s">
        <v>168</v>
      </c>
      <c r="BM180" s="198" t="s">
        <v>579</v>
      </c>
    </row>
    <row r="181" spans="1:65" s="2" customFormat="1" ht="21.75" customHeight="1">
      <c r="A181" s="35"/>
      <c r="B181" s="36"/>
      <c r="C181" s="186" t="s">
        <v>580</v>
      </c>
      <c r="D181" s="186" t="s">
        <v>150</v>
      </c>
      <c r="E181" s="187" t="s">
        <v>581</v>
      </c>
      <c r="F181" s="188" t="s">
        <v>582</v>
      </c>
      <c r="G181" s="189" t="s">
        <v>425</v>
      </c>
      <c r="H181" s="190">
        <v>30</v>
      </c>
      <c r="I181" s="191"/>
      <c r="J181" s="192">
        <f t="shared" si="3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31"/>
        <v>0</v>
      </c>
      <c r="Q181" s="196">
        <v>0</v>
      </c>
      <c r="R181" s="196">
        <f t="shared" si="32"/>
        <v>0</v>
      </c>
      <c r="S181" s="196">
        <v>0</v>
      </c>
      <c r="T181" s="197">
        <f t="shared" si="3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83</v>
      </c>
      <c r="AY181" s="18" t="s">
        <v>149</v>
      </c>
      <c r="BE181" s="199">
        <f t="shared" si="34"/>
        <v>0</v>
      </c>
      <c r="BF181" s="199">
        <f t="shared" si="35"/>
        <v>0</v>
      </c>
      <c r="BG181" s="199">
        <f t="shared" si="36"/>
        <v>0</v>
      </c>
      <c r="BH181" s="199">
        <f t="shared" si="37"/>
        <v>0</v>
      </c>
      <c r="BI181" s="199">
        <f t="shared" si="38"/>
        <v>0</v>
      </c>
      <c r="BJ181" s="18" t="s">
        <v>83</v>
      </c>
      <c r="BK181" s="199">
        <f t="shared" si="39"/>
        <v>0</v>
      </c>
      <c r="BL181" s="18" t="s">
        <v>168</v>
      </c>
      <c r="BM181" s="198" t="s">
        <v>583</v>
      </c>
    </row>
    <row r="182" spans="1:65" s="2" customFormat="1" ht="37.9" customHeight="1">
      <c r="A182" s="35"/>
      <c r="B182" s="36"/>
      <c r="C182" s="186" t="s">
        <v>584</v>
      </c>
      <c r="D182" s="186" t="s">
        <v>150</v>
      </c>
      <c r="E182" s="187" t="s">
        <v>585</v>
      </c>
      <c r="F182" s="188" t="s">
        <v>586</v>
      </c>
      <c r="G182" s="189" t="s">
        <v>425</v>
      </c>
      <c r="H182" s="190">
        <v>20</v>
      </c>
      <c r="I182" s="191"/>
      <c r="J182" s="192">
        <f t="shared" si="3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31"/>
        <v>0</v>
      </c>
      <c r="Q182" s="196">
        <v>0</v>
      </c>
      <c r="R182" s="196">
        <f t="shared" si="32"/>
        <v>0</v>
      </c>
      <c r="S182" s="196">
        <v>0</v>
      </c>
      <c r="T182" s="197">
        <f t="shared" si="3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83</v>
      </c>
      <c r="AY182" s="18" t="s">
        <v>149</v>
      </c>
      <c r="BE182" s="199">
        <f t="shared" si="34"/>
        <v>0</v>
      </c>
      <c r="BF182" s="199">
        <f t="shared" si="35"/>
        <v>0</v>
      </c>
      <c r="BG182" s="199">
        <f t="shared" si="36"/>
        <v>0</v>
      </c>
      <c r="BH182" s="199">
        <f t="shared" si="37"/>
        <v>0</v>
      </c>
      <c r="BI182" s="199">
        <f t="shared" si="38"/>
        <v>0</v>
      </c>
      <c r="BJ182" s="18" t="s">
        <v>83</v>
      </c>
      <c r="BK182" s="199">
        <f t="shared" si="39"/>
        <v>0</v>
      </c>
      <c r="BL182" s="18" t="s">
        <v>168</v>
      </c>
      <c r="BM182" s="198" t="s">
        <v>587</v>
      </c>
    </row>
    <row r="183" spans="1:65" s="2" customFormat="1" ht="16.5" customHeight="1">
      <c r="A183" s="35"/>
      <c r="B183" s="36"/>
      <c r="C183" s="186" t="s">
        <v>588</v>
      </c>
      <c r="D183" s="186" t="s">
        <v>150</v>
      </c>
      <c r="E183" s="187" t="s">
        <v>589</v>
      </c>
      <c r="F183" s="188" t="s">
        <v>590</v>
      </c>
      <c r="G183" s="189" t="s">
        <v>425</v>
      </c>
      <c r="H183" s="190">
        <v>94</v>
      </c>
      <c r="I183" s="191"/>
      <c r="J183" s="192">
        <f t="shared" si="30"/>
        <v>0</v>
      </c>
      <c r="K183" s="193"/>
      <c r="L183" s="40"/>
      <c r="M183" s="194" t="s">
        <v>1</v>
      </c>
      <c r="N183" s="195" t="s">
        <v>41</v>
      </c>
      <c r="O183" s="72"/>
      <c r="P183" s="196">
        <f t="shared" si="31"/>
        <v>0</v>
      </c>
      <c r="Q183" s="196">
        <v>0</v>
      </c>
      <c r="R183" s="196">
        <f t="shared" si="32"/>
        <v>0</v>
      </c>
      <c r="S183" s="196">
        <v>0</v>
      </c>
      <c r="T183" s="197">
        <f t="shared" si="3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83</v>
      </c>
      <c r="AY183" s="18" t="s">
        <v>149</v>
      </c>
      <c r="BE183" s="199">
        <f t="shared" si="34"/>
        <v>0</v>
      </c>
      <c r="BF183" s="199">
        <f t="shared" si="35"/>
        <v>0</v>
      </c>
      <c r="BG183" s="199">
        <f t="shared" si="36"/>
        <v>0</v>
      </c>
      <c r="BH183" s="199">
        <f t="shared" si="37"/>
        <v>0</v>
      </c>
      <c r="BI183" s="199">
        <f t="shared" si="38"/>
        <v>0</v>
      </c>
      <c r="BJ183" s="18" t="s">
        <v>83</v>
      </c>
      <c r="BK183" s="199">
        <f t="shared" si="39"/>
        <v>0</v>
      </c>
      <c r="BL183" s="18" t="s">
        <v>168</v>
      </c>
      <c r="BM183" s="198" t="s">
        <v>591</v>
      </c>
    </row>
    <row r="184" spans="1:65" s="2" customFormat="1" ht="16.5" customHeight="1">
      <c r="A184" s="35"/>
      <c r="B184" s="36"/>
      <c r="C184" s="186" t="s">
        <v>592</v>
      </c>
      <c r="D184" s="186" t="s">
        <v>150</v>
      </c>
      <c r="E184" s="187" t="s">
        <v>593</v>
      </c>
      <c r="F184" s="188" t="s">
        <v>594</v>
      </c>
      <c r="G184" s="189" t="s">
        <v>425</v>
      </c>
      <c r="H184" s="190">
        <v>54</v>
      </c>
      <c r="I184" s="191"/>
      <c r="J184" s="192">
        <f t="shared" si="30"/>
        <v>0</v>
      </c>
      <c r="K184" s="193"/>
      <c r="L184" s="40"/>
      <c r="M184" s="194" t="s">
        <v>1</v>
      </c>
      <c r="N184" s="195" t="s">
        <v>41</v>
      </c>
      <c r="O184" s="72"/>
      <c r="P184" s="196">
        <f t="shared" si="31"/>
        <v>0</v>
      </c>
      <c r="Q184" s="196">
        <v>0</v>
      </c>
      <c r="R184" s="196">
        <f t="shared" si="32"/>
        <v>0</v>
      </c>
      <c r="S184" s="196">
        <v>0</v>
      </c>
      <c r="T184" s="197">
        <f t="shared" si="3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83</v>
      </c>
      <c r="AY184" s="18" t="s">
        <v>149</v>
      </c>
      <c r="BE184" s="199">
        <f t="shared" si="34"/>
        <v>0</v>
      </c>
      <c r="BF184" s="199">
        <f t="shared" si="35"/>
        <v>0</v>
      </c>
      <c r="BG184" s="199">
        <f t="shared" si="36"/>
        <v>0</v>
      </c>
      <c r="BH184" s="199">
        <f t="shared" si="37"/>
        <v>0</v>
      </c>
      <c r="BI184" s="199">
        <f t="shared" si="38"/>
        <v>0</v>
      </c>
      <c r="BJ184" s="18" t="s">
        <v>83</v>
      </c>
      <c r="BK184" s="199">
        <f t="shared" si="39"/>
        <v>0</v>
      </c>
      <c r="BL184" s="18" t="s">
        <v>168</v>
      </c>
      <c r="BM184" s="198" t="s">
        <v>595</v>
      </c>
    </row>
    <row r="185" spans="1:65" s="2" customFormat="1" ht="24.2" customHeight="1">
      <c r="A185" s="35"/>
      <c r="B185" s="36"/>
      <c r="C185" s="186" t="s">
        <v>596</v>
      </c>
      <c r="D185" s="186" t="s">
        <v>150</v>
      </c>
      <c r="E185" s="187" t="s">
        <v>597</v>
      </c>
      <c r="F185" s="188" t="s">
        <v>598</v>
      </c>
      <c r="G185" s="189" t="s">
        <v>425</v>
      </c>
      <c r="H185" s="190">
        <v>1.5</v>
      </c>
      <c r="I185" s="191"/>
      <c r="J185" s="192">
        <f t="shared" si="30"/>
        <v>0</v>
      </c>
      <c r="K185" s="193"/>
      <c r="L185" s="40"/>
      <c r="M185" s="194" t="s">
        <v>1</v>
      </c>
      <c r="N185" s="195" t="s">
        <v>41</v>
      </c>
      <c r="O185" s="72"/>
      <c r="P185" s="196">
        <f t="shared" si="31"/>
        <v>0</v>
      </c>
      <c r="Q185" s="196">
        <v>0</v>
      </c>
      <c r="R185" s="196">
        <f t="shared" si="32"/>
        <v>0</v>
      </c>
      <c r="S185" s="196">
        <v>0</v>
      </c>
      <c r="T185" s="197">
        <f t="shared" si="3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8" t="s">
        <v>168</v>
      </c>
      <c r="AT185" s="198" t="s">
        <v>150</v>
      </c>
      <c r="AU185" s="198" t="s">
        <v>83</v>
      </c>
      <c r="AY185" s="18" t="s">
        <v>149</v>
      </c>
      <c r="BE185" s="199">
        <f t="shared" si="34"/>
        <v>0</v>
      </c>
      <c r="BF185" s="199">
        <f t="shared" si="35"/>
        <v>0</v>
      </c>
      <c r="BG185" s="199">
        <f t="shared" si="36"/>
        <v>0</v>
      </c>
      <c r="BH185" s="199">
        <f t="shared" si="37"/>
        <v>0</v>
      </c>
      <c r="BI185" s="199">
        <f t="shared" si="38"/>
        <v>0</v>
      </c>
      <c r="BJ185" s="18" t="s">
        <v>83</v>
      </c>
      <c r="BK185" s="199">
        <f t="shared" si="39"/>
        <v>0</v>
      </c>
      <c r="BL185" s="18" t="s">
        <v>168</v>
      </c>
      <c r="BM185" s="198" t="s">
        <v>599</v>
      </c>
    </row>
    <row r="186" spans="1:65" s="2" customFormat="1" ht="16.5" customHeight="1">
      <c r="A186" s="35"/>
      <c r="B186" s="36"/>
      <c r="C186" s="186" t="s">
        <v>600</v>
      </c>
      <c r="D186" s="186" t="s">
        <v>150</v>
      </c>
      <c r="E186" s="187" t="s">
        <v>601</v>
      </c>
      <c r="F186" s="188" t="s">
        <v>602</v>
      </c>
      <c r="G186" s="189" t="s">
        <v>429</v>
      </c>
      <c r="H186" s="190">
        <v>0.5</v>
      </c>
      <c r="I186" s="191"/>
      <c r="J186" s="192">
        <f t="shared" si="30"/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si="31"/>
        <v>0</v>
      </c>
      <c r="Q186" s="196">
        <v>0</v>
      </c>
      <c r="R186" s="196">
        <f t="shared" si="32"/>
        <v>0</v>
      </c>
      <c r="S186" s="196">
        <v>0</v>
      </c>
      <c r="T186" s="197">
        <f t="shared" si="33"/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83</v>
      </c>
      <c r="AY186" s="18" t="s">
        <v>149</v>
      </c>
      <c r="BE186" s="199">
        <f t="shared" si="34"/>
        <v>0</v>
      </c>
      <c r="BF186" s="199">
        <f t="shared" si="35"/>
        <v>0</v>
      </c>
      <c r="BG186" s="199">
        <f t="shared" si="36"/>
        <v>0</v>
      </c>
      <c r="BH186" s="199">
        <f t="shared" si="37"/>
        <v>0</v>
      </c>
      <c r="BI186" s="199">
        <f t="shared" si="38"/>
        <v>0</v>
      </c>
      <c r="BJ186" s="18" t="s">
        <v>83</v>
      </c>
      <c r="BK186" s="199">
        <f t="shared" si="39"/>
        <v>0</v>
      </c>
      <c r="BL186" s="18" t="s">
        <v>168</v>
      </c>
      <c r="BM186" s="198" t="s">
        <v>603</v>
      </c>
    </row>
    <row r="187" spans="1:65" s="11" customFormat="1" ht="25.9" customHeight="1">
      <c r="B187" s="172"/>
      <c r="C187" s="173"/>
      <c r="D187" s="174" t="s">
        <v>75</v>
      </c>
      <c r="E187" s="175" t="s">
        <v>604</v>
      </c>
      <c r="F187" s="175" t="s">
        <v>605</v>
      </c>
      <c r="G187" s="173"/>
      <c r="H187" s="173"/>
      <c r="I187" s="176"/>
      <c r="J187" s="177">
        <f>BK187</f>
        <v>0</v>
      </c>
      <c r="K187" s="173"/>
      <c r="L187" s="178"/>
      <c r="M187" s="179"/>
      <c r="N187" s="180"/>
      <c r="O187" s="180"/>
      <c r="P187" s="181">
        <f>SUM(P188:P194)</f>
        <v>0</v>
      </c>
      <c r="Q187" s="180"/>
      <c r="R187" s="181">
        <f>SUM(R188:R194)</f>
        <v>0</v>
      </c>
      <c r="S187" s="180"/>
      <c r="T187" s="182">
        <f>SUM(T188:T194)</f>
        <v>0</v>
      </c>
      <c r="AR187" s="183" t="s">
        <v>83</v>
      </c>
      <c r="AT187" s="184" t="s">
        <v>75</v>
      </c>
      <c r="AU187" s="184" t="s">
        <v>76</v>
      </c>
      <c r="AY187" s="183" t="s">
        <v>149</v>
      </c>
      <c r="BK187" s="185">
        <f>SUM(BK188:BK194)</f>
        <v>0</v>
      </c>
    </row>
    <row r="188" spans="1:65" s="2" customFormat="1" ht="24.2" customHeight="1">
      <c r="A188" s="35"/>
      <c r="B188" s="36"/>
      <c r="C188" s="186" t="s">
        <v>606</v>
      </c>
      <c r="D188" s="186" t="s">
        <v>150</v>
      </c>
      <c r="E188" s="187" t="s">
        <v>607</v>
      </c>
      <c r="F188" s="188" t="s">
        <v>608</v>
      </c>
      <c r="G188" s="189" t="s">
        <v>288</v>
      </c>
      <c r="H188" s="190">
        <v>0.16500000000000001</v>
      </c>
      <c r="I188" s="191"/>
      <c r="J188" s="192">
        <f t="shared" ref="J188:J194" si="40">ROUND(I188*H188,2)</f>
        <v>0</v>
      </c>
      <c r="K188" s="193"/>
      <c r="L188" s="40"/>
      <c r="M188" s="194" t="s">
        <v>1</v>
      </c>
      <c r="N188" s="195" t="s">
        <v>41</v>
      </c>
      <c r="O188" s="72"/>
      <c r="P188" s="196">
        <f t="shared" ref="P188:P194" si="41">O188*H188</f>
        <v>0</v>
      </c>
      <c r="Q188" s="196">
        <v>0</v>
      </c>
      <c r="R188" s="196">
        <f t="shared" ref="R188:R194" si="42">Q188*H188</f>
        <v>0</v>
      </c>
      <c r="S188" s="196">
        <v>0</v>
      </c>
      <c r="T188" s="197">
        <f t="shared" ref="T188:T194" si="43"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168</v>
      </c>
      <c r="AT188" s="198" t="s">
        <v>150</v>
      </c>
      <c r="AU188" s="198" t="s">
        <v>83</v>
      </c>
      <c r="AY188" s="18" t="s">
        <v>149</v>
      </c>
      <c r="BE188" s="199">
        <f t="shared" ref="BE188:BE194" si="44">IF(N188="základní",J188,0)</f>
        <v>0</v>
      </c>
      <c r="BF188" s="199">
        <f t="shared" ref="BF188:BF194" si="45">IF(N188="snížená",J188,0)</f>
        <v>0</v>
      </c>
      <c r="BG188" s="199">
        <f t="shared" ref="BG188:BG194" si="46">IF(N188="zákl. přenesená",J188,0)</f>
        <v>0</v>
      </c>
      <c r="BH188" s="199">
        <f t="shared" ref="BH188:BH194" si="47">IF(N188="sníž. přenesená",J188,0)</f>
        <v>0</v>
      </c>
      <c r="BI188" s="199">
        <f t="shared" ref="BI188:BI194" si="48">IF(N188="nulová",J188,0)</f>
        <v>0</v>
      </c>
      <c r="BJ188" s="18" t="s">
        <v>83</v>
      </c>
      <c r="BK188" s="199">
        <f t="shared" ref="BK188:BK194" si="49">ROUND(I188*H188,2)</f>
        <v>0</v>
      </c>
      <c r="BL188" s="18" t="s">
        <v>168</v>
      </c>
      <c r="BM188" s="198" t="s">
        <v>609</v>
      </c>
    </row>
    <row r="189" spans="1:65" s="2" customFormat="1" ht="16.5" customHeight="1">
      <c r="A189" s="35"/>
      <c r="B189" s="36"/>
      <c r="C189" s="186" t="s">
        <v>610</v>
      </c>
      <c r="D189" s="186" t="s">
        <v>150</v>
      </c>
      <c r="E189" s="187" t="s">
        <v>611</v>
      </c>
      <c r="F189" s="188" t="s">
        <v>612</v>
      </c>
      <c r="G189" s="189" t="s">
        <v>425</v>
      </c>
      <c r="H189" s="190">
        <v>1</v>
      </c>
      <c r="I189" s="191"/>
      <c r="J189" s="192">
        <f t="shared" si="4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41"/>
        <v>0</v>
      </c>
      <c r="Q189" s="196">
        <v>0</v>
      </c>
      <c r="R189" s="196">
        <f t="shared" si="42"/>
        <v>0</v>
      </c>
      <c r="S189" s="196">
        <v>0</v>
      </c>
      <c r="T189" s="197">
        <f t="shared" si="4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83</v>
      </c>
      <c r="AY189" s="18" t="s">
        <v>149</v>
      </c>
      <c r="BE189" s="199">
        <f t="shared" si="44"/>
        <v>0</v>
      </c>
      <c r="BF189" s="199">
        <f t="shared" si="45"/>
        <v>0</v>
      </c>
      <c r="BG189" s="199">
        <f t="shared" si="46"/>
        <v>0</v>
      </c>
      <c r="BH189" s="199">
        <f t="shared" si="47"/>
        <v>0</v>
      </c>
      <c r="BI189" s="199">
        <f t="shared" si="48"/>
        <v>0</v>
      </c>
      <c r="BJ189" s="18" t="s">
        <v>83</v>
      </c>
      <c r="BK189" s="199">
        <f t="shared" si="49"/>
        <v>0</v>
      </c>
      <c r="BL189" s="18" t="s">
        <v>168</v>
      </c>
      <c r="BM189" s="198" t="s">
        <v>613</v>
      </c>
    </row>
    <row r="190" spans="1:65" s="2" customFormat="1" ht="16.5" customHeight="1">
      <c r="A190" s="35"/>
      <c r="B190" s="36"/>
      <c r="C190" s="186" t="s">
        <v>614</v>
      </c>
      <c r="D190" s="186" t="s">
        <v>150</v>
      </c>
      <c r="E190" s="187" t="s">
        <v>615</v>
      </c>
      <c r="F190" s="188" t="s">
        <v>616</v>
      </c>
      <c r="G190" s="189" t="s">
        <v>425</v>
      </c>
      <c r="H190" s="190">
        <v>1</v>
      </c>
      <c r="I190" s="191"/>
      <c r="J190" s="192">
        <f t="shared" si="4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41"/>
        <v>0</v>
      </c>
      <c r="Q190" s="196">
        <v>0</v>
      </c>
      <c r="R190" s="196">
        <f t="shared" si="42"/>
        <v>0</v>
      </c>
      <c r="S190" s="196">
        <v>0</v>
      </c>
      <c r="T190" s="197">
        <f t="shared" si="4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83</v>
      </c>
      <c r="AY190" s="18" t="s">
        <v>149</v>
      </c>
      <c r="BE190" s="199">
        <f t="shared" si="44"/>
        <v>0</v>
      </c>
      <c r="BF190" s="199">
        <f t="shared" si="45"/>
        <v>0</v>
      </c>
      <c r="BG190" s="199">
        <f t="shared" si="46"/>
        <v>0</v>
      </c>
      <c r="BH190" s="199">
        <f t="shared" si="47"/>
        <v>0</v>
      </c>
      <c r="BI190" s="199">
        <f t="shared" si="48"/>
        <v>0</v>
      </c>
      <c r="BJ190" s="18" t="s">
        <v>83</v>
      </c>
      <c r="BK190" s="199">
        <f t="shared" si="49"/>
        <v>0</v>
      </c>
      <c r="BL190" s="18" t="s">
        <v>168</v>
      </c>
      <c r="BM190" s="198" t="s">
        <v>617</v>
      </c>
    </row>
    <row r="191" spans="1:65" s="2" customFormat="1" ht="16.5" customHeight="1">
      <c r="A191" s="35"/>
      <c r="B191" s="36"/>
      <c r="C191" s="186" t="s">
        <v>618</v>
      </c>
      <c r="D191" s="186" t="s">
        <v>150</v>
      </c>
      <c r="E191" s="187" t="s">
        <v>619</v>
      </c>
      <c r="F191" s="188" t="s">
        <v>620</v>
      </c>
      <c r="G191" s="189" t="s">
        <v>425</v>
      </c>
      <c r="H191" s="190">
        <v>1</v>
      </c>
      <c r="I191" s="191"/>
      <c r="J191" s="192">
        <f t="shared" si="4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41"/>
        <v>0</v>
      </c>
      <c r="Q191" s="196">
        <v>0</v>
      </c>
      <c r="R191" s="196">
        <f t="shared" si="42"/>
        <v>0</v>
      </c>
      <c r="S191" s="196">
        <v>0</v>
      </c>
      <c r="T191" s="197">
        <f t="shared" si="4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83</v>
      </c>
      <c r="AY191" s="18" t="s">
        <v>149</v>
      </c>
      <c r="BE191" s="199">
        <f t="shared" si="44"/>
        <v>0</v>
      </c>
      <c r="BF191" s="199">
        <f t="shared" si="45"/>
        <v>0</v>
      </c>
      <c r="BG191" s="199">
        <f t="shared" si="46"/>
        <v>0</v>
      </c>
      <c r="BH191" s="199">
        <f t="shared" si="47"/>
        <v>0</v>
      </c>
      <c r="BI191" s="199">
        <f t="shared" si="48"/>
        <v>0</v>
      </c>
      <c r="BJ191" s="18" t="s">
        <v>83</v>
      </c>
      <c r="BK191" s="199">
        <f t="shared" si="49"/>
        <v>0</v>
      </c>
      <c r="BL191" s="18" t="s">
        <v>168</v>
      </c>
      <c r="BM191" s="198" t="s">
        <v>621</v>
      </c>
    </row>
    <row r="192" spans="1:65" s="2" customFormat="1" ht="16.5" customHeight="1">
      <c r="A192" s="35"/>
      <c r="B192" s="36"/>
      <c r="C192" s="186" t="s">
        <v>622</v>
      </c>
      <c r="D192" s="186" t="s">
        <v>150</v>
      </c>
      <c r="E192" s="187" t="s">
        <v>623</v>
      </c>
      <c r="F192" s="188" t="s">
        <v>624</v>
      </c>
      <c r="G192" s="189" t="s">
        <v>288</v>
      </c>
      <c r="H192" s="190">
        <v>7</v>
      </c>
      <c r="I192" s="191"/>
      <c r="J192" s="192">
        <f t="shared" si="4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41"/>
        <v>0</v>
      </c>
      <c r="Q192" s="196">
        <v>0</v>
      </c>
      <c r="R192" s="196">
        <f t="shared" si="42"/>
        <v>0</v>
      </c>
      <c r="S192" s="196">
        <v>0</v>
      </c>
      <c r="T192" s="197">
        <f t="shared" si="4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83</v>
      </c>
      <c r="AY192" s="18" t="s">
        <v>149</v>
      </c>
      <c r="BE192" s="199">
        <f t="shared" si="44"/>
        <v>0</v>
      </c>
      <c r="BF192" s="199">
        <f t="shared" si="45"/>
        <v>0</v>
      </c>
      <c r="BG192" s="199">
        <f t="shared" si="46"/>
        <v>0</v>
      </c>
      <c r="BH192" s="199">
        <f t="shared" si="47"/>
        <v>0</v>
      </c>
      <c r="BI192" s="199">
        <f t="shared" si="48"/>
        <v>0</v>
      </c>
      <c r="BJ192" s="18" t="s">
        <v>83</v>
      </c>
      <c r="BK192" s="199">
        <f t="shared" si="49"/>
        <v>0</v>
      </c>
      <c r="BL192" s="18" t="s">
        <v>168</v>
      </c>
      <c r="BM192" s="198" t="s">
        <v>625</v>
      </c>
    </row>
    <row r="193" spans="1:65" s="2" customFormat="1" ht="16.5" customHeight="1">
      <c r="A193" s="35"/>
      <c r="B193" s="36"/>
      <c r="C193" s="186" t="s">
        <v>626</v>
      </c>
      <c r="D193" s="186" t="s">
        <v>150</v>
      </c>
      <c r="E193" s="187" t="s">
        <v>627</v>
      </c>
      <c r="F193" s="188" t="s">
        <v>628</v>
      </c>
      <c r="G193" s="189" t="s">
        <v>425</v>
      </c>
      <c r="H193" s="190">
        <v>3</v>
      </c>
      <c r="I193" s="191"/>
      <c r="J193" s="192">
        <f t="shared" si="40"/>
        <v>0</v>
      </c>
      <c r="K193" s="193"/>
      <c r="L193" s="40"/>
      <c r="M193" s="194" t="s">
        <v>1</v>
      </c>
      <c r="N193" s="195" t="s">
        <v>41</v>
      </c>
      <c r="O193" s="72"/>
      <c r="P193" s="196">
        <f t="shared" si="41"/>
        <v>0</v>
      </c>
      <c r="Q193" s="196">
        <v>0</v>
      </c>
      <c r="R193" s="196">
        <f t="shared" si="42"/>
        <v>0</v>
      </c>
      <c r="S193" s="196">
        <v>0</v>
      </c>
      <c r="T193" s="197">
        <f t="shared" si="4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168</v>
      </c>
      <c r="AT193" s="198" t="s">
        <v>150</v>
      </c>
      <c r="AU193" s="198" t="s">
        <v>83</v>
      </c>
      <c r="AY193" s="18" t="s">
        <v>149</v>
      </c>
      <c r="BE193" s="199">
        <f t="shared" si="44"/>
        <v>0</v>
      </c>
      <c r="BF193" s="199">
        <f t="shared" si="45"/>
        <v>0</v>
      </c>
      <c r="BG193" s="199">
        <f t="shared" si="46"/>
        <v>0</v>
      </c>
      <c r="BH193" s="199">
        <f t="shared" si="47"/>
        <v>0</v>
      </c>
      <c r="BI193" s="199">
        <f t="shared" si="48"/>
        <v>0</v>
      </c>
      <c r="BJ193" s="18" t="s">
        <v>83</v>
      </c>
      <c r="BK193" s="199">
        <f t="shared" si="49"/>
        <v>0</v>
      </c>
      <c r="BL193" s="18" t="s">
        <v>168</v>
      </c>
      <c r="BM193" s="198" t="s">
        <v>629</v>
      </c>
    </row>
    <row r="194" spans="1:65" s="2" customFormat="1" ht="16.5" customHeight="1">
      <c r="A194" s="35"/>
      <c r="B194" s="36"/>
      <c r="C194" s="186" t="s">
        <v>630</v>
      </c>
      <c r="D194" s="186" t="s">
        <v>150</v>
      </c>
      <c r="E194" s="187" t="s">
        <v>631</v>
      </c>
      <c r="F194" s="188" t="s">
        <v>632</v>
      </c>
      <c r="G194" s="189" t="s">
        <v>273</v>
      </c>
      <c r="H194" s="190">
        <v>1</v>
      </c>
      <c r="I194" s="191"/>
      <c r="J194" s="192">
        <f t="shared" si="4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41"/>
        <v>0</v>
      </c>
      <c r="Q194" s="196">
        <v>0</v>
      </c>
      <c r="R194" s="196">
        <f t="shared" si="42"/>
        <v>0</v>
      </c>
      <c r="S194" s="196">
        <v>0</v>
      </c>
      <c r="T194" s="197">
        <f t="shared" si="4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83</v>
      </c>
      <c r="AY194" s="18" t="s">
        <v>149</v>
      </c>
      <c r="BE194" s="199">
        <f t="shared" si="44"/>
        <v>0</v>
      </c>
      <c r="BF194" s="199">
        <f t="shared" si="45"/>
        <v>0</v>
      </c>
      <c r="BG194" s="199">
        <f t="shared" si="46"/>
        <v>0</v>
      </c>
      <c r="BH194" s="199">
        <f t="shared" si="47"/>
        <v>0</v>
      </c>
      <c r="BI194" s="199">
        <f t="shared" si="48"/>
        <v>0</v>
      </c>
      <c r="BJ194" s="18" t="s">
        <v>83</v>
      </c>
      <c r="BK194" s="199">
        <f t="shared" si="49"/>
        <v>0</v>
      </c>
      <c r="BL194" s="18" t="s">
        <v>168</v>
      </c>
      <c r="BM194" s="198" t="s">
        <v>633</v>
      </c>
    </row>
    <row r="195" spans="1:65" s="11" customFormat="1" ht="25.9" customHeight="1">
      <c r="B195" s="172"/>
      <c r="C195" s="173"/>
      <c r="D195" s="174" t="s">
        <v>75</v>
      </c>
      <c r="E195" s="175" t="s">
        <v>634</v>
      </c>
      <c r="F195" s="175" t="s">
        <v>635</v>
      </c>
      <c r="G195" s="173"/>
      <c r="H195" s="173"/>
      <c r="I195" s="176"/>
      <c r="J195" s="177">
        <f>BK195</f>
        <v>0</v>
      </c>
      <c r="K195" s="173"/>
      <c r="L195" s="178"/>
      <c r="M195" s="179"/>
      <c r="N195" s="180"/>
      <c r="O195" s="180"/>
      <c r="P195" s="181">
        <f>SUM(P196:P197)</f>
        <v>0</v>
      </c>
      <c r="Q195" s="180"/>
      <c r="R195" s="181">
        <f>SUM(R196:R197)</f>
        <v>0</v>
      </c>
      <c r="S195" s="180"/>
      <c r="T195" s="182">
        <f>SUM(T196:T197)</f>
        <v>0</v>
      </c>
      <c r="AR195" s="183" t="s">
        <v>83</v>
      </c>
      <c r="AT195" s="184" t="s">
        <v>75</v>
      </c>
      <c r="AU195" s="184" t="s">
        <v>76</v>
      </c>
      <c r="AY195" s="183" t="s">
        <v>149</v>
      </c>
      <c r="BK195" s="185">
        <f>SUM(BK196:BK197)</f>
        <v>0</v>
      </c>
    </row>
    <row r="196" spans="1:65" s="2" customFormat="1" ht="16.5" customHeight="1">
      <c r="A196" s="35"/>
      <c r="B196" s="36"/>
      <c r="C196" s="186" t="s">
        <v>636</v>
      </c>
      <c r="D196" s="186" t="s">
        <v>150</v>
      </c>
      <c r="E196" s="187" t="s">
        <v>637</v>
      </c>
      <c r="F196" s="188" t="s">
        <v>638</v>
      </c>
      <c r="G196" s="189" t="s">
        <v>425</v>
      </c>
      <c r="H196" s="190">
        <v>1</v>
      </c>
      <c r="I196" s="191"/>
      <c r="J196" s="192">
        <f>ROUND(I196*H196,2)</f>
        <v>0</v>
      </c>
      <c r="K196" s="193"/>
      <c r="L196" s="40"/>
      <c r="M196" s="194" t="s">
        <v>1</v>
      </c>
      <c r="N196" s="195" t="s">
        <v>41</v>
      </c>
      <c r="O196" s="72"/>
      <c r="P196" s="196">
        <f>O196*H196</f>
        <v>0</v>
      </c>
      <c r="Q196" s="196">
        <v>0</v>
      </c>
      <c r="R196" s="196">
        <f>Q196*H196</f>
        <v>0</v>
      </c>
      <c r="S196" s="196">
        <v>0</v>
      </c>
      <c r="T196" s="19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8" t="s">
        <v>168</v>
      </c>
      <c r="AT196" s="198" t="s">
        <v>150</v>
      </c>
      <c r="AU196" s="198" t="s">
        <v>83</v>
      </c>
      <c r="AY196" s="18" t="s">
        <v>149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8" t="s">
        <v>83</v>
      </c>
      <c r="BK196" s="199">
        <f>ROUND(I196*H196,2)</f>
        <v>0</v>
      </c>
      <c r="BL196" s="18" t="s">
        <v>168</v>
      </c>
      <c r="BM196" s="198" t="s">
        <v>639</v>
      </c>
    </row>
    <row r="197" spans="1:65" s="2" customFormat="1" ht="16.5" customHeight="1">
      <c r="A197" s="35"/>
      <c r="B197" s="36"/>
      <c r="C197" s="186" t="s">
        <v>640</v>
      </c>
      <c r="D197" s="186" t="s">
        <v>150</v>
      </c>
      <c r="E197" s="187" t="s">
        <v>641</v>
      </c>
      <c r="F197" s="188" t="s">
        <v>642</v>
      </c>
      <c r="G197" s="189" t="s">
        <v>425</v>
      </c>
      <c r="H197" s="190">
        <v>1</v>
      </c>
      <c r="I197" s="191"/>
      <c r="J197" s="192">
        <f>ROUND(I197*H197,2)</f>
        <v>0</v>
      </c>
      <c r="K197" s="193"/>
      <c r="L197" s="40"/>
      <c r="M197" s="194" t="s">
        <v>1</v>
      </c>
      <c r="N197" s="195" t="s">
        <v>41</v>
      </c>
      <c r="O197" s="72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83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643</v>
      </c>
    </row>
    <row r="198" spans="1:65" s="11" customFormat="1" ht="25.9" customHeight="1">
      <c r="B198" s="172"/>
      <c r="C198" s="173"/>
      <c r="D198" s="174" t="s">
        <v>75</v>
      </c>
      <c r="E198" s="175" t="s">
        <v>644</v>
      </c>
      <c r="F198" s="175" t="s">
        <v>645</v>
      </c>
      <c r="G198" s="173"/>
      <c r="H198" s="173"/>
      <c r="I198" s="176"/>
      <c r="J198" s="177">
        <f>BK198</f>
        <v>0</v>
      </c>
      <c r="K198" s="173"/>
      <c r="L198" s="178"/>
      <c r="M198" s="179"/>
      <c r="N198" s="180"/>
      <c r="O198" s="180"/>
      <c r="P198" s="181">
        <f>SUM(P199:P208)</f>
        <v>0</v>
      </c>
      <c r="Q198" s="180"/>
      <c r="R198" s="181">
        <f>SUM(R199:R208)</f>
        <v>0</v>
      </c>
      <c r="S198" s="180"/>
      <c r="T198" s="182">
        <f>SUM(T199:T208)</f>
        <v>0</v>
      </c>
      <c r="AR198" s="183" t="s">
        <v>83</v>
      </c>
      <c r="AT198" s="184" t="s">
        <v>75</v>
      </c>
      <c r="AU198" s="184" t="s">
        <v>76</v>
      </c>
      <c r="AY198" s="183" t="s">
        <v>149</v>
      </c>
      <c r="BK198" s="185">
        <f>SUM(BK199:BK208)</f>
        <v>0</v>
      </c>
    </row>
    <row r="199" spans="1:65" s="2" customFormat="1" ht="24.2" customHeight="1">
      <c r="A199" s="35"/>
      <c r="B199" s="36"/>
      <c r="C199" s="186" t="s">
        <v>646</v>
      </c>
      <c r="D199" s="186" t="s">
        <v>150</v>
      </c>
      <c r="E199" s="187" t="s">
        <v>647</v>
      </c>
      <c r="F199" s="188" t="s">
        <v>648</v>
      </c>
      <c r="G199" s="189" t="s">
        <v>425</v>
      </c>
      <c r="H199" s="190">
        <v>1</v>
      </c>
      <c r="I199" s="191"/>
      <c r="J199" s="192">
        <f t="shared" ref="J199:J208" si="50">ROUND(I199*H199,2)</f>
        <v>0</v>
      </c>
      <c r="K199" s="193"/>
      <c r="L199" s="40"/>
      <c r="M199" s="194" t="s">
        <v>1</v>
      </c>
      <c r="N199" s="195" t="s">
        <v>41</v>
      </c>
      <c r="O199" s="72"/>
      <c r="P199" s="196">
        <f t="shared" ref="P199:P208" si="51">O199*H199</f>
        <v>0</v>
      </c>
      <c r="Q199" s="196">
        <v>0</v>
      </c>
      <c r="R199" s="196">
        <f t="shared" ref="R199:R208" si="52">Q199*H199</f>
        <v>0</v>
      </c>
      <c r="S199" s="196">
        <v>0</v>
      </c>
      <c r="T199" s="197">
        <f t="shared" ref="T199:T208" si="53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8" t="s">
        <v>168</v>
      </c>
      <c r="AT199" s="198" t="s">
        <v>150</v>
      </c>
      <c r="AU199" s="198" t="s">
        <v>83</v>
      </c>
      <c r="AY199" s="18" t="s">
        <v>149</v>
      </c>
      <c r="BE199" s="199">
        <f t="shared" ref="BE199:BE208" si="54">IF(N199="základní",J199,0)</f>
        <v>0</v>
      </c>
      <c r="BF199" s="199">
        <f t="shared" ref="BF199:BF208" si="55">IF(N199="snížená",J199,0)</f>
        <v>0</v>
      </c>
      <c r="BG199" s="199">
        <f t="shared" ref="BG199:BG208" si="56">IF(N199="zákl. přenesená",J199,0)</f>
        <v>0</v>
      </c>
      <c r="BH199" s="199">
        <f t="shared" ref="BH199:BH208" si="57">IF(N199="sníž. přenesená",J199,0)</f>
        <v>0</v>
      </c>
      <c r="BI199" s="199">
        <f t="shared" ref="BI199:BI208" si="58">IF(N199="nulová",J199,0)</f>
        <v>0</v>
      </c>
      <c r="BJ199" s="18" t="s">
        <v>83</v>
      </c>
      <c r="BK199" s="199">
        <f t="shared" ref="BK199:BK208" si="59">ROUND(I199*H199,2)</f>
        <v>0</v>
      </c>
      <c r="BL199" s="18" t="s">
        <v>168</v>
      </c>
      <c r="BM199" s="198" t="s">
        <v>649</v>
      </c>
    </row>
    <row r="200" spans="1:65" s="2" customFormat="1" ht="16.5" customHeight="1">
      <c r="A200" s="35"/>
      <c r="B200" s="36"/>
      <c r="C200" s="186" t="s">
        <v>650</v>
      </c>
      <c r="D200" s="186" t="s">
        <v>150</v>
      </c>
      <c r="E200" s="187" t="s">
        <v>651</v>
      </c>
      <c r="F200" s="188" t="s">
        <v>652</v>
      </c>
      <c r="G200" s="189" t="s">
        <v>357</v>
      </c>
      <c r="H200" s="190">
        <v>10</v>
      </c>
      <c r="I200" s="191"/>
      <c r="J200" s="192">
        <f t="shared" si="50"/>
        <v>0</v>
      </c>
      <c r="K200" s="193"/>
      <c r="L200" s="40"/>
      <c r="M200" s="194" t="s">
        <v>1</v>
      </c>
      <c r="N200" s="195" t="s">
        <v>41</v>
      </c>
      <c r="O200" s="72"/>
      <c r="P200" s="196">
        <f t="shared" si="51"/>
        <v>0</v>
      </c>
      <c r="Q200" s="196">
        <v>0</v>
      </c>
      <c r="R200" s="196">
        <f t="shared" si="52"/>
        <v>0</v>
      </c>
      <c r="S200" s="196">
        <v>0</v>
      </c>
      <c r="T200" s="197">
        <f t="shared" si="53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8" t="s">
        <v>168</v>
      </c>
      <c r="AT200" s="198" t="s">
        <v>150</v>
      </c>
      <c r="AU200" s="198" t="s">
        <v>83</v>
      </c>
      <c r="AY200" s="18" t="s">
        <v>149</v>
      </c>
      <c r="BE200" s="199">
        <f t="shared" si="54"/>
        <v>0</v>
      </c>
      <c r="BF200" s="199">
        <f t="shared" si="55"/>
        <v>0</v>
      </c>
      <c r="BG200" s="199">
        <f t="shared" si="56"/>
        <v>0</v>
      </c>
      <c r="BH200" s="199">
        <f t="shared" si="57"/>
        <v>0</v>
      </c>
      <c r="BI200" s="199">
        <f t="shared" si="58"/>
        <v>0</v>
      </c>
      <c r="BJ200" s="18" t="s">
        <v>83</v>
      </c>
      <c r="BK200" s="199">
        <f t="shared" si="59"/>
        <v>0</v>
      </c>
      <c r="BL200" s="18" t="s">
        <v>168</v>
      </c>
      <c r="BM200" s="198" t="s">
        <v>653</v>
      </c>
    </row>
    <row r="201" spans="1:65" s="2" customFormat="1" ht="16.5" customHeight="1">
      <c r="A201" s="35"/>
      <c r="B201" s="36"/>
      <c r="C201" s="186" t="s">
        <v>654</v>
      </c>
      <c r="D201" s="186" t="s">
        <v>150</v>
      </c>
      <c r="E201" s="187" t="s">
        <v>655</v>
      </c>
      <c r="F201" s="188" t="s">
        <v>656</v>
      </c>
      <c r="G201" s="189" t="s">
        <v>425</v>
      </c>
      <c r="H201" s="190">
        <v>1</v>
      </c>
      <c r="I201" s="191"/>
      <c r="J201" s="192">
        <f t="shared" si="50"/>
        <v>0</v>
      </c>
      <c r="K201" s="193"/>
      <c r="L201" s="40"/>
      <c r="M201" s="194" t="s">
        <v>1</v>
      </c>
      <c r="N201" s="195" t="s">
        <v>41</v>
      </c>
      <c r="O201" s="72"/>
      <c r="P201" s="196">
        <f t="shared" si="51"/>
        <v>0</v>
      </c>
      <c r="Q201" s="196">
        <v>0</v>
      </c>
      <c r="R201" s="196">
        <f t="shared" si="52"/>
        <v>0</v>
      </c>
      <c r="S201" s="196">
        <v>0</v>
      </c>
      <c r="T201" s="197">
        <f t="shared" si="53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83</v>
      </c>
      <c r="AY201" s="18" t="s">
        <v>149</v>
      </c>
      <c r="BE201" s="199">
        <f t="shared" si="54"/>
        <v>0</v>
      </c>
      <c r="BF201" s="199">
        <f t="shared" si="55"/>
        <v>0</v>
      </c>
      <c r="BG201" s="199">
        <f t="shared" si="56"/>
        <v>0</v>
      </c>
      <c r="BH201" s="199">
        <f t="shared" si="57"/>
        <v>0</v>
      </c>
      <c r="BI201" s="199">
        <f t="shared" si="58"/>
        <v>0</v>
      </c>
      <c r="BJ201" s="18" t="s">
        <v>83</v>
      </c>
      <c r="BK201" s="199">
        <f t="shared" si="59"/>
        <v>0</v>
      </c>
      <c r="BL201" s="18" t="s">
        <v>168</v>
      </c>
      <c r="BM201" s="198" t="s">
        <v>657</v>
      </c>
    </row>
    <row r="202" spans="1:65" s="2" customFormat="1" ht="21.75" customHeight="1">
      <c r="A202" s="35"/>
      <c r="B202" s="36"/>
      <c r="C202" s="186" t="s">
        <v>658</v>
      </c>
      <c r="D202" s="186" t="s">
        <v>150</v>
      </c>
      <c r="E202" s="187" t="s">
        <v>659</v>
      </c>
      <c r="F202" s="188" t="s">
        <v>660</v>
      </c>
      <c r="G202" s="189" t="s">
        <v>425</v>
      </c>
      <c r="H202" s="190">
        <v>1</v>
      </c>
      <c r="I202" s="191"/>
      <c r="J202" s="192">
        <f t="shared" si="50"/>
        <v>0</v>
      </c>
      <c r="K202" s="193"/>
      <c r="L202" s="40"/>
      <c r="M202" s="194" t="s">
        <v>1</v>
      </c>
      <c r="N202" s="195" t="s">
        <v>41</v>
      </c>
      <c r="O202" s="72"/>
      <c r="P202" s="196">
        <f t="shared" si="51"/>
        <v>0</v>
      </c>
      <c r="Q202" s="196">
        <v>0</v>
      </c>
      <c r="R202" s="196">
        <f t="shared" si="52"/>
        <v>0</v>
      </c>
      <c r="S202" s="196">
        <v>0</v>
      </c>
      <c r="T202" s="197">
        <f t="shared" si="53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83</v>
      </c>
      <c r="AY202" s="18" t="s">
        <v>149</v>
      </c>
      <c r="BE202" s="199">
        <f t="shared" si="54"/>
        <v>0</v>
      </c>
      <c r="BF202" s="199">
        <f t="shared" si="55"/>
        <v>0</v>
      </c>
      <c r="BG202" s="199">
        <f t="shared" si="56"/>
        <v>0</v>
      </c>
      <c r="BH202" s="199">
        <f t="shared" si="57"/>
        <v>0</v>
      </c>
      <c r="BI202" s="199">
        <f t="shared" si="58"/>
        <v>0</v>
      </c>
      <c r="BJ202" s="18" t="s">
        <v>83</v>
      </c>
      <c r="BK202" s="199">
        <f t="shared" si="59"/>
        <v>0</v>
      </c>
      <c r="BL202" s="18" t="s">
        <v>168</v>
      </c>
      <c r="BM202" s="198" t="s">
        <v>661</v>
      </c>
    </row>
    <row r="203" spans="1:65" s="2" customFormat="1" ht="16.5" customHeight="1">
      <c r="A203" s="35"/>
      <c r="B203" s="36"/>
      <c r="C203" s="186" t="s">
        <v>662</v>
      </c>
      <c r="D203" s="186" t="s">
        <v>150</v>
      </c>
      <c r="E203" s="187" t="s">
        <v>663</v>
      </c>
      <c r="F203" s="188" t="s">
        <v>664</v>
      </c>
      <c r="G203" s="189" t="s">
        <v>425</v>
      </c>
      <c r="H203" s="190">
        <v>1</v>
      </c>
      <c r="I203" s="191"/>
      <c r="J203" s="192">
        <f t="shared" si="50"/>
        <v>0</v>
      </c>
      <c r="K203" s="193"/>
      <c r="L203" s="40"/>
      <c r="M203" s="194" t="s">
        <v>1</v>
      </c>
      <c r="N203" s="195" t="s">
        <v>41</v>
      </c>
      <c r="O203" s="72"/>
      <c r="P203" s="196">
        <f t="shared" si="51"/>
        <v>0</v>
      </c>
      <c r="Q203" s="196">
        <v>0</v>
      </c>
      <c r="R203" s="196">
        <f t="shared" si="52"/>
        <v>0</v>
      </c>
      <c r="S203" s="196">
        <v>0</v>
      </c>
      <c r="T203" s="197">
        <f t="shared" si="53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8" t="s">
        <v>168</v>
      </c>
      <c r="AT203" s="198" t="s">
        <v>150</v>
      </c>
      <c r="AU203" s="198" t="s">
        <v>83</v>
      </c>
      <c r="AY203" s="18" t="s">
        <v>149</v>
      </c>
      <c r="BE203" s="199">
        <f t="shared" si="54"/>
        <v>0</v>
      </c>
      <c r="BF203" s="199">
        <f t="shared" si="55"/>
        <v>0</v>
      </c>
      <c r="BG203" s="199">
        <f t="shared" si="56"/>
        <v>0</v>
      </c>
      <c r="BH203" s="199">
        <f t="shared" si="57"/>
        <v>0</v>
      </c>
      <c r="BI203" s="199">
        <f t="shared" si="58"/>
        <v>0</v>
      </c>
      <c r="BJ203" s="18" t="s">
        <v>83</v>
      </c>
      <c r="BK203" s="199">
        <f t="shared" si="59"/>
        <v>0</v>
      </c>
      <c r="BL203" s="18" t="s">
        <v>168</v>
      </c>
      <c r="BM203" s="198" t="s">
        <v>665</v>
      </c>
    </row>
    <row r="204" spans="1:65" s="2" customFormat="1" ht="16.5" customHeight="1">
      <c r="A204" s="35"/>
      <c r="B204" s="36"/>
      <c r="C204" s="186" t="s">
        <v>666</v>
      </c>
      <c r="D204" s="186" t="s">
        <v>150</v>
      </c>
      <c r="E204" s="187" t="s">
        <v>667</v>
      </c>
      <c r="F204" s="188" t="s">
        <v>668</v>
      </c>
      <c r="G204" s="189" t="s">
        <v>425</v>
      </c>
      <c r="H204" s="190">
        <v>1</v>
      </c>
      <c r="I204" s="191"/>
      <c r="J204" s="192">
        <f t="shared" si="50"/>
        <v>0</v>
      </c>
      <c r="K204" s="193"/>
      <c r="L204" s="40"/>
      <c r="M204" s="194" t="s">
        <v>1</v>
      </c>
      <c r="N204" s="195" t="s">
        <v>41</v>
      </c>
      <c r="O204" s="72"/>
      <c r="P204" s="196">
        <f t="shared" si="51"/>
        <v>0</v>
      </c>
      <c r="Q204" s="196">
        <v>0</v>
      </c>
      <c r="R204" s="196">
        <f t="shared" si="52"/>
        <v>0</v>
      </c>
      <c r="S204" s="196">
        <v>0</v>
      </c>
      <c r="T204" s="197">
        <f t="shared" si="53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168</v>
      </c>
      <c r="AT204" s="198" t="s">
        <v>150</v>
      </c>
      <c r="AU204" s="198" t="s">
        <v>83</v>
      </c>
      <c r="AY204" s="18" t="s">
        <v>149</v>
      </c>
      <c r="BE204" s="199">
        <f t="shared" si="54"/>
        <v>0</v>
      </c>
      <c r="BF204" s="199">
        <f t="shared" si="55"/>
        <v>0</v>
      </c>
      <c r="BG204" s="199">
        <f t="shared" si="56"/>
        <v>0</v>
      </c>
      <c r="BH204" s="199">
        <f t="shared" si="57"/>
        <v>0</v>
      </c>
      <c r="BI204" s="199">
        <f t="shared" si="58"/>
        <v>0</v>
      </c>
      <c r="BJ204" s="18" t="s">
        <v>83</v>
      </c>
      <c r="BK204" s="199">
        <f t="shared" si="59"/>
        <v>0</v>
      </c>
      <c r="BL204" s="18" t="s">
        <v>168</v>
      </c>
      <c r="BM204" s="198" t="s">
        <v>669</v>
      </c>
    </row>
    <row r="205" spans="1:65" s="2" customFormat="1" ht="16.5" customHeight="1">
      <c r="A205" s="35"/>
      <c r="B205" s="36"/>
      <c r="C205" s="186" t="s">
        <v>670</v>
      </c>
      <c r="D205" s="186" t="s">
        <v>150</v>
      </c>
      <c r="E205" s="187" t="s">
        <v>671</v>
      </c>
      <c r="F205" s="188" t="s">
        <v>672</v>
      </c>
      <c r="G205" s="189" t="s">
        <v>425</v>
      </c>
      <c r="H205" s="190">
        <v>1</v>
      </c>
      <c r="I205" s="191"/>
      <c r="J205" s="192">
        <f t="shared" si="50"/>
        <v>0</v>
      </c>
      <c r="K205" s="193"/>
      <c r="L205" s="40"/>
      <c r="M205" s="194" t="s">
        <v>1</v>
      </c>
      <c r="N205" s="195" t="s">
        <v>41</v>
      </c>
      <c r="O205" s="72"/>
      <c r="P205" s="196">
        <f t="shared" si="51"/>
        <v>0</v>
      </c>
      <c r="Q205" s="196">
        <v>0</v>
      </c>
      <c r="R205" s="196">
        <f t="shared" si="52"/>
        <v>0</v>
      </c>
      <c r="S205" s="196">
        <v>0</v>
      </c>
      <c r="T205" s="197">
        <f t="shared" si="53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8" t="s">
        <v>168</v>
      </c>
      <c r="AT205" s="198" t="s">
        <v>150</v>
      </c>
      <c r="AU205" s="198" t="s">
        <v>83</v>
      </c>
      <c r="AY205" s="18" t="s">
        <v>149</v>
      </c>
      <c r="BE205" s="199">
        <f t="shared" si="54"/>
        <v>0</v>
      </c>
      <c r="BF205" s="199">
        <f t="shared" si="55"/>
        <v>0</v>
      </c>
      <c r="BG205" s="199">
        <f t="shared" si="56"/>
        <v>0</v>
      </c>
      <c r="BH205" s="199">
        <f t="shared" si="57"/>
        <v>0</v>
      </c>
      <c r="BI205" s="199">
        <f t="shared" si="58"/>
        <v>0</v>
      </c>
      <c r="BJ205" s="18" t="s">
        <v>83</v>
      </c>
      <c r="BK205" s="199">
        <f t="shared" si="59"/>
        <v>0</v>
      </c>
      <c r="BL205" s="18" t="s">
        <v>168</v>
      </c>
      <c r="BM205" s="198" t="s">
        <v>673</v>
      </c>
    </row>
    <row r="206" spans="1:65" s="2" customFormat="1" ht="16.5" customHeight="1">
      <c r="A206" s="35"/>
      <c r="B206" s="36"/>
      <c r="C206" s="186" t="s">
        <v>674</v>
      </c>
      <c r="D206" s="186" t="s">
        <v>150</v>
      </c>
      <c r="E206" s="187" t="s">
        <v>675</v>
      </c>
      <c r="F206" s="188" t="s">
        <v>676</v>
      </c>
      <c r="G206" s="189" t="s">
        <v>425</v>
      </c>
      <c r="H206" s="190">
        <v>1</v>
      </c>
      <c r="I206" s="191"/>
      <c r="J206" s="192">
        <f t="shared" si="50"/>
        <v>0</v>
      </c>
      <c r="K206" s="193"/>
      <c r="L206" s="40"/>
      <c r="M206" s="194" t="s">
        <v>1</v>
      </c>
      <c r="N206" s="195" t="s">
        <v>41</v>
      </c>
      <c r="O206" s="72"/>
      <c r="P206" s="196">
        <f t="shared" si="51"/>
        <v>0</v>
      </c>
      <c r="Q206" s="196">
        <v>0</v>
      </c>
      <c r="R206" s="196">
        <f t="shared" si="52"/>
        <v>0</v>
      </c>
      <c r="S206" s="196">
        <v>0</v>
      </c>
      <c r="T206" s="197">
        <f t="shared" si="53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83</v>
      </c>
      <c r="AY206" s="18" t="s">
        <v>149</v>
      </c>
      <c r="BE206" s="199">
        <f t="shared" si="54"/>
        <v>0</v>
      </c>
      <c r="BF206" s="199">
        <f t="shared" si="55"/>
        <v>0</v>
      </c>
      <c r="BG206" s="199">
        <f t="shared" si="56"/>
        <v>0</v>
      </c>
      <c r="BH206" s="199">
        <f t="shared" si="57"/>
        <v>0</v>
      </c>
      <c r="BI206" s="199">
        <f t="shared" si="58"/>
        <v>0</v>
      </c>
      <c r="BJ206" s="18" t="s">
        <v>83</v>
      </c>
      <c r="BK206" s="199">
        <f t="shared" si="59"/>
        <v>0</v>
      </c>
      <c r="BL206" s="18" t="s">
        <v>168</v>
      </c>
      <c r="BM206" s="198" t="s">
        <v>677</v>
      </c>
    </row>
    <row r="207" spans="1:65" s="2" customFormat="1" ht="16.5" customHeight="1">
      <c r="A207" s="35"/>
      <c r="B207" s="36"/>
      <c r="C207" s="186" t="s">
        <v>678</v>
      </c>
      <c r="D207" s="186" t="s">
        <v>150</v>
      </c>
      <c r="E207" s="187" t="s">
        <v>679</v>
      </c>
      <c r="F207" s="188" t="s">
        <v>680</v>
      </c>
      <c r="G207" s="189" t="s">
        <v>425</v>
      </c>
      <c r="H207" s="190">
        <v>1</v>
      </c>
      <c r="I207" s="191"/>
      <c r="J207" s="192">
        <f t="shared" si="50"/>
        <v>0</v>
      </c>
      <c r="K207" s="193"/>
      <c r="L207" s="40"/>
      <c r="M207" s="194" t="s">
        <v>1</v>
      </c>
      <c r="N207" s="195" t="s">
        <v>41</v>
      </c>
      <c r="O207" s="72"/>
      <c r="P207" s="196">
        <f t="shared" si="51"/>
        <v>0</v>
      </c>
      <c r="Q207" s="196">
        <v>0</v>
      </c>
      <c r="R207" s="196">
        <f t="shared" si="52"/>
        <v>0</v>
      </c>
      <c r="S207" s="196">
        <v>0</v>
      </c>
      <c r="T207" s="197">
        <f t="shared" si="53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8" t="s">
        <v>168</v>
      </c>
      <c r="AT207" s="198" t="s">
        <v>150</v>
      </c>
      <c r="AU207" s="198" t="s">
        <v>83</v>
      </c>
      <c r="AY207" s="18" t="s">
        <v>149</v>
      </c>
      <c r="BE207" s="199">
        <f t="shared" si="54"/>
        <v>0</v>
      </c>
      <c r="BF207" s="199">
        <f t="shared" si="55"/>
        <v>0</v>
      </c>
      <c r="BG207" s="199">
        <f t="shared" si="56"/>
        <v>0</v>
      </c>
      <c r="BH207" s="199">
        <f t="shared" si="57"/>
        <v>0</v>
      </c>
      <c r="BI207" s="199">
        <f t="shared" si="58"/>
        <v>0</v>
      </c>
      <c r="BJ207" s="18" t="s">
        <v>83</v>
      </c>
      <c r="BK207" s="199">
        <f t="shared" si="59"/>
        <v>0</v>
      </c>
      <c r="BL207" s="18" t="s">
        <v>168</v>
      </c>
      <c r="BM207" s="198" t="s">
        <v>681</v>
      </c>
    </row>
    <row r="208" spans="1:65" s="2" customFormat="1" ht="16.5" customHeight="1">
      <c r="A208" s="35"/>
      <c r="B208" s="36"/>
      <c r="C208" s="186" t="s">
        <v>682</v>
      </c>
      <c r="D208" s="186" t="s">
        <v>150</v>
      </c>
      <c r="E208" s="187" t="s">
        <v>683</v>
      </c>
      <c r="F208" s="188" t="s">
        <v>684</v>
      </c>
      <c r="G208" s="189" t="s">
        <v>429</v>
      </c>
      <c r="H208" s="190">
        <v>1</v>
      </c>
      <c r="I208" s="191"/>
      <c r="J208" s="192">
        <f t="shared" si="50"/>
        <v>0</v>
      </c>
      <c r="K208" s="193"/>
      <c r="L208" s="40"/>
      <c r="M208" s="194" t="s">
        <v>1</v>
      </c>
      <c r="N208" s="195" t="s">
        <v>41</v>
      </c>
      <c r="O208" s="72"/>
      <c r="P208" s="196">
        <f t="shared" si="51"/>
        <v>0</v>
      </c>
      <c r="Q208" s="196">
        <v>0</v>
      </c>
      <c r="R208" s="196">
        <f t="shared" si="52"/>
        <v>0</v>
      </c>
      <c r="S208" s="196">
        <v>0</v>
      </c>
      <c r="T208" s="197">
        <f t="shared" si="53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83</v>
      </c>
      <c r="AY208" s="18" t="s">
        <v>149</v>
      </c>
      <c r="BE208" s="199">
        <f t="shared" si="54"/>
        <v>0</v>
      </c>
      <c r="BF208" s="199">
        <f t="shared" si="55"/>
        <v>0</v>
      </c>
      <c r="BG208" s="199">
        <f t="shared" si="56"/>
        <v>0</v>
      </c>
      <c r="BH208" s="199">
        <f t="shared" si="57"/>
        <v>0</v>
      </c>
      <c r="BI208" s="199">
        <f t="shared" si="58"/>
        <v>0</v>
      </c>
      <c r="BJ208" s="18" t="s">
        <v>83</v>
      </c>
      <c r="BK208" s="199">
        <f t="shared" si="59"/>
        <v>0</v>
      </c>
      <c r="BL208" s="18" t="s">
        <v>168</v>
      </c>
      <c r="BM208" s="198" t="s">
        <v>685</v>
      </c>
    </row>
    <row r="209" spans="1:65" s="11" customFormat="1" ht="25.9" customHeight="1">
      <c r="B209" s="172"/>
      <c r="C209" s="173"/>
      <c r="D209" s="174" t="s">
        <v>75</v>
      </c>
      <c r="E209" s="175" t="s">
        <v>686</v>
      </c>
      <c r="F209" s="175" t="s">
        <v>687</v>
      </c>
      <c r="G209" s="173"/>
      <c r="H209" s="173"/>
      <c r="I209" s="176"/>
      <c r="J209" s="177">
        <f>BK209</f>
        <v>0</v>
      </c>
      <c r="K209" s="173"/>
      <c r="L209" s="178"/>
      <c r="M209" s="179"/>
      <c r="N209" s="180"/>
      <c r="O209" s="180"/>
      <c r="P209" s="181">
        <f>P210</f>
        <v>0</v>
      </c>
      <c r="Q209" s="180"/>
      <c r="R209" s="181">
        <f>R210</f>
        <v>0</v>
      </c>
      <c r="S209" s="180"/>
      <c r="T209" s="182">
        <f>T210</f>
        <v>0</v>
      </c>
      <c r="AR209" s="183" t="s">
        <v>83</v>
      </c>
      <c r="AT209" s="184" t="s">
        <v>75</v>
      </c>
      <c r="AU209" s="184" t="s">
        <v>76</v>
      </c>
      <c r="AY209" s="183" t="s">
        <v>149</v>
      </c>
      <c r="BK209" s="185">
        <f>BK210</f>
        <v>0</v>
      </c>
    </row>
    <row r="210" spans="1:65" s="2" customFormat="1" ht="16.5" customHeight="1">
      <c r="A210" s="35"/>
      <c r="B210" s="36"/>
      <c r="C210" s="186" t="s">
        <v>688</v>
      </c>
      <c r="D210" s="186" t="s">
        <v>150</v>
      </c>
      <c r="E210" s="187" t="s">
        <v>689</v>
      </c>
      <c r="F210" s="188" t="s">
        <v>690</v>
      </c>
      <c r="G210" s="189" t="s">
        <v>425</v>
      </c>
      <c r="H210" s="190">
        <v>2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83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691</v>
      </c>
    </row>
    <row r="211" spans="1:65" s="11" customFormat="1" ht="25.9" customHeight="1">
      <c r="B211" s="172"/>
      <c r="C211" s="173"/>
      <c r="D211" s="174" t="s">
        <v>75</v>
      </c>
      <c r="E211" s="175" t="s">
        <v>692</v>
      </c>
      <c r="F211" s="175" t="s">
        <v>693</v>
      </c>
      <c r="G211" s="173"/>
      <c r="H211" s="173"/>
      <c r="I211" s="176"/>
      <c r="J211" s="177">
        <f>BK211</f>
        <v>0</v>
      </c>
      <c r="K211" s="173"/>
      <c r="L211" s="178"/>
      <c r="M211" s="179"/>
      <c r="N211" s="180"/>
      <c r="O211" s="180"/>
      <c r="P211" s="181">
        <f>SUM(P212:P216)</f>
        <v>0</v>
      </c>
      <c r="Q211" s="180"/>
      <c r="R211" s="181">
        <f>SUM(R212:R216)</f>
        <v>0</v>
      </c>
      <c r="S211" s="180"/>
      <c r="T211" s="182">
        <f>SUM(T212:T216)</f>
        <v>0</v>
      </c>
      <c r="AR211" s="183" t="s">
        <v>83</v>
      </c>
      <c r="AT211" s="184" t="s">
        <v>75</v>
      </c>
      <c r="AU211" s="184" t="s">
        <v>76</v>
      </c>
      <c r="AY211" s="183" t="s">
        <v>149</v>
      </c>
      <c r="BK211" s="185">
        <f>SUM(BK212:BK216)</f>
        <v>0</v>
      </c>
    </row>
    <row r="212" spans="1:65" s="2" customFormat="1" ht="16.5" customHeight="1">
      <c r="A212" s="35"/>
      <c r="B212" s="36"/>
      <c r="C212" s="186" t="s">
        <v>694</v>
      </c>
      <c r="D212" s="186" t="s">
        <v>150</v>
      </c>
      <c r="E212" s="187" t="s">
        <v>695</v>
      </c>
      <c r="F212" s="188" t="s">
        <v>696</v>
      </c>
      <c r="G212" s="189" t="s">
        <v>429</v>
      </c>
      <c r="H212" s="190">
        <v>1</v>
      </c>
      <c r="I212" s="191"/>
      <c r="J212" s="192">
        <f>ROUND(I212*H212,2)</f>
        <v>0</v>
      </c>
      <c r="K212" s="193"/>
      <c r="L212" s="40"/>
      <c r="M212" s="194" t="s">
        <v>1</v>
      </c>
      <c r="N212" s="195" t="s">
        <v>41</v>
      </c>
      <c r="O212" s="72"/>
      <c r="P212" s="196">
        <f>O212*H212</f>
        <v>0</v>
      </c>
      <c r="Q212" s="196">
        <v>0</v>
      </c>
      <c r="R212" s="196">
        <f>Q212*H212</f>
        <v>0</v>
      </c>
      <c r="S212" s="196">
        <v>0</v>
      </c>
      <c r="T212" s="19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8" t="s">
        <v>168</v>
      </c>
      <c r="AT212" s="198" t="s">
        <v>150</v>
      </c>
      <c r="AU212" s="198" t="s">
        <v>83</v>
      </c>
      <c r="AY212" s="18" t="s">
        <v>149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8" t="s">
        <v>83</v>
      </c>
      <c r="BK212" s="199">
        <f>ROUND(I212*H212,2)</f>
        <v>0</v>
      </c>
      <c r="BL212" s="18" t="s">
        <v>168</v>
      </c>
      <c r="BM212" s="198" t="s">
        <v>697</v>
      </c>
    </row>
    <row r="213" spans="1:65" s="2" customFormat="1" ht="16.5" customHeight="1">
      <c r="A213" s="35"/>
      <c r="B213" s="36"/>
      <c r="C213" s="186" t="s">
        <v>698</v>
      </c>
      <c r="D213" s="186" t="s">
        <v>150</v>
      </c>
      <c r="E213" s="187" t="s">
        <v>699</v>
      </c>
      <c r="F213" s="188" t="s">
        <v>700</v>
      </c>
      <c r="G213" s="189" t="s">
        <v>429</v>
      </c>
      <c r="H213" s="190">
        <v>0.5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83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701</v>
      </c>
    </row>
    <row r="214" spans="1:65" s="2" customFormat="1" ht="16.5" customHeight="1">
      <c r="A214" s="35"/>
      <c r="B214" s="36"/>
      <c r="C214" s="186" t="s">
        <v>702</v>
      </c>
      <c r="D214" s="186" t="s">
        <v>150</v>
      </c>
      <c r="E214" s="187" t="s">
        <v>703</v>
      </c>
      <c r="F214" s="188" t="s">
        <v>704</v>
      </c>
      <c r="G214" s="189" t="s">
        <v>429</v>
      </c>
      <c r="H214" s="190">
        <v>0.5</v>
      </c>
      <c r="I214" s="191"/>
      <c r="J214" s="192">
        <f>ROUND(I214*H214,2)</f>
        <v>0</v>
      </c>
      <c r="K214" s="193"/>
      <c r="L214" s="40"/>
      <c r="M214" s="194" t="s">
        <v>1</v>
      </c>
      <c r="N214" s="195" t="s">
        <v>41</v>
      </c>
      <c r="O214" s="72"/>
      <c r="P214" s="196">
        <f>O214*H214</f>
        <v>0</v>
      </c>
      <c r="Q214" s="196">
        <v>0</v>
      </c>
      <c r="R214" s="196">
        <f>Q214*H214</f>
        <v>0</v>
      </c>
      <c r="S214" s="196">
        <v>0</v>
      </c>
      <c r="T214" s="197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8" t="s">
        <v>168</v>
      </c>
      <c r="AT214" s="198" t="s">
        <v>150</v>
      </c>
      <c r="AU214" s="198" t="s">
        <v>83</v>
      </c>
      <c r="AY214" s="18" t="s">
        <v>149</v>
      </c>
      <c r="BE214" s="199">
        <f>IF(N214="základní",J214,0)</f>
        <v>0</v>
      </c>
      <c r="BF214" s="199">
        <f>IF(N214="snížená",J214,0)</f>
        <v>0</v>
      </c>
      <c r="BG214" s="199">
        <f>IF(N214="zákl. přenesená",J214,0)</f>
        <v>0</v>
      </c>
      <c r="BH214" s="199">
        <f>IF(N214="sníž. přenesená",J214,0)</f>
        <v>0</v>
      </c>
      <c r="BI214" s="199">
        <f>IF(N214="nulová",J214,0)</f>
        <v>0</v>
      </c>
      <c r="BJ214" s="18" t="s">
        <v>83</v>
      </c>
      <c r="BK214" s="199">
        <f>ROUND(I214*H214,2)</f>
        <v>0</v>
      </c>
      <c r="BL214" s="18" t="s">
        <v>168</v>
      </c>
      <c r="BM214" s="198" t="s">
        <v>705</v>
      </c>
    </row>
    <row r="215" spans="1:65" s="2" customFormat="1" ht="16.5" customHeight="1">
      <c r="A215" s="35"/>
      <c r="B215" s="36"/>
      <c r="C215" s="186" t="s">
        <v>706</v>
      </c>
      <c r="D215" s="186" t="s">
        <v>150</v>
      </c>
      <c r="E215" s="187" t="s">
        <v>707</v>
      </c>
      <c r="F215" s="188" t="s">
        <v>708</v>
      </c>
      <c r="G215" s="189" t="s">
        <v>429</v>
      </c>
      <c r="H215" s="190">
        <v>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168</v>
      </c>
      <c r="AT215" s="198" t="s">
        <v>150</v>
      </c>
      <c r="AU215" s="198" t="s">
        <v>83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168</v>
      </c>
      <c r="BM215" s="198" t="s">
        <v>709</v>
      </c>
    </row>
    <row r="216" spans="1:65" s="2" customFormat="1" ht="16.5" customHeight="1">
      <c r="A216" s="35"/>
      <c r="B216" s="36"/>
      <c r="C216" s="186" t="s">
        <v>710</v>
      </c>
      <c r="D216" s="186" t="s">
        <v>150</v>
      </c>
      <c r="E216" s="187" t="s">
        <v>711</v>
      </c>
      <c r="F216" s="188" t="s">
        <v>712</v>
      </c>
      <c r="G216" s="189" t="s">
        <v>429</v>
      </c>
      <c r="H216" s="190">
        <v>1</v>
      </c>
      <c r="I216" s="191"/>
      <c r="J216" s="192">
        <f>ROUND(I216*H216,2)</f>
        <v>0</v>
      </c>
      <c r="K216" s="193"/>
      <c r="L216" s="40"/>
      <c r="M216" s="222" t="s">
        <v>1</v>
      </c>
      <c r="N216" s="223" t="s">
        <v>41</v>
      </c>
      <c r="O216" s="224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8" t="s">
        <v>168</v>
      </c>
      <c r="AT216" s="198" t="s">
        <v>150</v>
      </c>
      <c r="AU216" s="198" t="s">
        <v>83</v>
      </c>
      <c r="AY216" s="18" t="s">
        <v>149</v>
      </c>
      <c r="BE216" s="199">
        <f>IF(N216="základní",J216,0)</f>
        <v>0</v>
      </c>
      <c r="BF216" s="199">
        <f>IF(N216="snížená",J216,0)</f>
        <v>0</v>
      </c>
      <c r="BG216" s="199">
        <f>IF(N216="zákl. přenesená",J216,0)</f>
        <v>0</v>
      </c>
      <c r="BH216" s="199">
        <f>IF(N216="sníž. přenesená",J216,0)</f>
        <v>0</v>
      </c>
      <c r="BI216" s="199">
        <f>IF(N216="nulová",J216,0)</f>
        <v>0</v>
      </c>
      <c r="BJ216" s="18" t="s">
        <v>83</v>
      </c>
      <c r="BK216" s="199">
        <f>ROUND(I216*H216,2)</f>
        <v>0</v>
      </c>
      <c r="BL216" s="18" t="s">
        <v>168</v>
      </c>
      <c r="BM216" s="198" t="s">
        <v>713</v>
      </c>
    </row>
    <row r="217" spans="1:65" s="2" customFormat="1" ht="6.95" customHeight="1">
      <c r="A217" s="35"/>
      <c r="B217" s="55"/>
      <c r="C217" s="56"/>
      <c r="D217" s="56"/>
      <c r="E217" s="56"/>
      <c r="F217" s="56"/>
      <c r="G217" s="56"/>
      <c r="H217" s="56"/>
      <c r="I217" s="56"/>
      <c r="J217" s="56"/>
      <c r="K217" s="56"/>
      <c r="L217" s="40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</row>
  </sheetData>
  <sheetProtection algorithmName="SHA-512" hashValue="MDeQ4tOdj6eYE1cUYkfKSAI2vuoOu540KwghwqSzFyXIrDsLQTMRHZvD1Bhhk5MZ4KjW+4E8CEzRqXF3IK+log==" saltValue="pMs+p3gJ6/6baEScLt4uUc75NfI8yiowelyUjCngflC6PWVzzjXVx8K1V475OKdmTk9HH9ukmDxFk4xqg8NChg==" spinCount="100000" sheet="1" objects="1" scenarios="1" formatColumns="0" formatRows="0" autoFilter="0"/>
  <autoFilter ref="C129:K216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98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s="1" customFormat="1" ht="12" customHeight="1">
      <c r="B8" s="21"/>
      <c r="D8" s="120" t="s">
        <v>122</v>
      </c>
      <c r="L8" s="21"/>
    </row>
    <row r="9" spans="1:46" s="2" customFormat="1" ht="16.5" customHeight="1">
      <c r="A9" s="35"/>
      <c r="B9" s="40"/>
      <c r="C9" s="35"/>
      <c r="D9" s="35"/>
      <c r="E9" s="313" t="s">
        <v>123</v>
      </c>
      <c r="F9" s="315"/>
      <c r="G9" s="315"/>
      <c r="H9" s="31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20" t="s">
        <v>124</v>
      </c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6.5" customHeight="1">
      <c r="A11" s="35"/>
      <c r="B11" s="40"/>
      <c r="C11" s="35"/>
      <c r="D11" s="35"/>
      <c r="E11" s="316" t="s">
        <v>714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1.25">
      <c r="A12" s="35"/>
      <c r="B12" s="40"/>
      <c r="C12" s="35"/>
      <c r="D12" s="35"/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2" customHeight="1">
      <c r="A13" s="35"/>
      <c r="B13" s="40"/>
      <c r="C13" s="35"/>
      <c r="D13" s="120" t="s">
        <v>18</v>
      </c>
      <c r="E13" s="35"/>
      <c r="F13" s="111" t="s">
        <v>1</v>
      </c>
      <c r="G13" s="35"/>
      <c r="H13" s="35"/>
      <c r="I13" s="120" t="s">
        <v>19</v>
      </c>
      <c r="J13" s="111" t="s">
        <v>1</v>
      </c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20" t="s">
        <v>20</v>
      </c>
      <c r="E14" s="35"/>
      <c r="F14" s="111" t="s">
        <v>21</v>
      </c>
      <c r="G14" s="35"/>
      <c r="H14" s="35"/>
      <c r="I14" s="120" t="s">
        <v>22</v>
      </c>
      <c r="J14" s="121" t="str">
        <f>'Rekapitulace stavby'!AN8</f>
        <v>21. 2. 2020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0.9" customHeight="1">
      <c r="A15" s="35"/>
      <c r="B15" s="40"/>
      <c r="C15" s="35"/>
      <c r="D15" s="35"/>
      <c r="E15" s="35"/>
      <c r="F15" s="35"/>
      <c r="G15" s="35"/>
      <c r="H15" s="35"/>
      <c r="I15" s="35"/>
      <c r="J15" s="35"/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24</v>
      </c>
      <c r="E16" s="35"/>
      <c r="F16" s="35"/>
      <c r="G16" s="35"/>
      <c r="H16" s="35"/>
      <c r="I16" s="120" t="s">
        <v>25</v>
      </c>
      <c r="J16" s="111" t="s">
        <v>1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8" customHeight="1">
      <c r="A17" s="35"/>
      <c r="B17" s="40"/>
      <c r="C17" s="35"/>
      <c r="D17" s="35"/>
      <c r="E17" s="111" t="s">
        <v>26</v>
      </c>
      <c r="F17" s="35"/>
      <c r="G17" s="35"/>
      <c r="H17" s="35"/>
      <c r="I17" s="120" t="s">
        <v>27</v>
      </c>
      <c r="J17" s="111" t="s">
        <v>1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6.95" customHeight="1">
      <c r="A18" s="35"/>
      <c r="B18" s="40"/>
      <c r="C18" s="35"/>
      <c r="D18" s="35"/>
      <c r="E18" s="35"/>
      <c r="F18" s="35"/>
      <c r="G18" s="35"/>
      <c r="H18" s="35"/>
      <c r="I18" s="35"/>
      <c r="J18" s="35"/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2" customHeight="1">
      <c r="A19" s="35"/>
      <c r="B19" s="40"/>
      <c r="C19" s="35"/>
      <c r="D19" s="120" t="s">
        <v>28</v>
      </c>
      <c r="E19" s="35"/>
      <c r="F19" s="35"/>
      <c r="G19" s="35"/>
      <c r="H19" s="35"/>
      <c r="I19" s="120" t="s">
        <v>25</v>
      </c>
      <c r="J19" s="31" t="str">
        <f>'Rekapitulace stavby'!AN13</f>
        <v>Vyplň údaj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8" customHeight="1">
      <c r="A20" s="35"/>
      <c r="B20" s="40"/>
      <c r="C20" s="35"/>
      <c r="D20" s="35"/>
      <c r="E20" s="317" t="str">
        <f>'Rekapitulace stavby'!E14</f>
        <v>Vyplň údaj</v>
      </c>
      <c r="F20" s="318"/>
      <c r="G20" s="318"/>
      <c r="H20" s="318"/>
      <c r="I20" s="120" t="s">
        <v>27</v>
      </c>
      <c r="J20" s="31" t="str">
        <f>'Rekapitulace stavby'!AN14</f>
        <v>Vyplň údaj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6.95" customHeight="1">
      <c r="A21" s="35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2" customHeight="1">
      <c r="A22" s="35"/>
      <c r="B22" s="40"/>
      <c r="C22" s="35"/>
      <c r="D22" s="120" t="s">
        <v>30</v>
      </c>
      <c r="E22" s="35"/>
      <c r="F22" s="35"/>
      <c r="G22" s="35"/>
      <c r="H22" s="35"/>
      <c r="I22" s="120" t="s">
        <v>25</v>
      </c>
      <c r="J22" s="111" t="s">
        <v>1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8" customHeight="1">
      <c r="A23" s="35"/>
      <c r="B23" s="40"/>
      <c r="C23" s="35"/>
      <c r="D23" s="35"/>
      <c r="E23" s="111" t="s">
        <v>31</v>
      </c>
      <c r="F23" s="35"/>
      <c r="G23" s="35"/>
      <c r="H23" s="35"/>
      <c r="I23" s="120" t="s">
        <v>27</v>
      </c>
      <c r="J23" s="111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6.95" customHeight="1">
      <c r="A24" s="35"/>
      <c r="B24" s="40"/>
      <c r="C24" s="35"/>
      <c r="D24" s="35"/>
      <c r="E24" s="35"/>
      <c r="F24" s="35"/>
      <c r="G24" s="35"/>
      <c r="H24" s="35"/>
      <c r="I24" s="35"/>
      <c r="J24" s="35"/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2" customHeight="1">
      <c r="A25" s="35"/>
      <c r="B25" s="40"/>
      <c r="C25" s="35"/>
      <c r="D25" s="120" t="s">
        <v>33</v>
      </c>
      <c r="E25" s="35"/>
      <c r="F25" s="35"/>
      <c r="G25" s="35"/>
      <c r="H25" s="35"/>
      <c r="I25" s="120" t="s">
        <v>25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8" customHeight="1">
      <c r="A26" s="35"/>
      <c r="B26" s="40"/>
      <c r="C26" s="35"/>
      <c r="D26" s="35"/>
      <c r="E26" s="111" t="s">
        <v>34</v>
      </c>
      <c r="F26" s="35"/>
      <c r="G26" s="35"/>
      <c r="H26" s="35"/>
      <c r="I26" s="120" t="s">
        <v>27</v>
      </c>
      <c r="J26" s="111" t="s">
        <v>1</v>
      </c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35"/>
      <c r="E27" s="35"/>
      <c r="F27" s="35"/>
      <c r="G27" s="35"/>
      <c r="H27" s="35"/>
      <c r="I27" s="35"/>
      <c r="J27" s="35"/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2" customHeight="1">
      <c r="A28" s="35"/>
      <c r="B28" s="40"/>
      <c r="C28" s="35"/>
      <c r="D28" s="120" t="s">
        <v>35</v>
      </c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8" customFormat="1" ht="16.5" customHeight="1">
      <c r="A29" s="122"/>
      <c r="B29" s="123"/>
      <c r="C29" s="122"/>
      <c r="D29" s="122"/>
      <c r="E29" s="319" t="s">
        <v>1</v>
      </c>
      <c r="F29" s="319"/>
      <c r="G29" s="319"/>
      <c r="H29" s="319"/>
      <c r="I29" s="122"/>
      <c r="J29" s="122"/>
      <c r="K29" s="122"/>
      <c r="L29" s="124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</row>
    <row r="30" spans="1:31" s="2" customFormat="1" ht="6.95" customHeight="1">
      <c r="A30" s="35"/>
      <c r="B30" s="40"/>
      <c r="C30" s="35"/>
      <c r="D30" s="35"/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25"/>
      <c r="E31" s="125"/>
      <c r="F31" s="125"/>
      <c r="G31" s="125"/>
      <c r="H31" s="125"/>
      <c r="I31" s="125"/>
      <c r="J31" s="125"/>
      <c r="K31" s="125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25.35" customHeight="1">
      <c r="A32" s="35"/>
      <c r="B32" s="40"/>
      <c r="C32" s="35"/>
      <c r="D32" s="126" t="s">
        <v>36</v>
      </c>
      <c r="E32" s="35"/>
      <c r="F32" s="35"/>
      <c r="G32" s="35"/>
      <c r="H32" s="35"/>
      <c r="I32" s="35"/>
      <c r="J32" s="127">
        <f>ROUND(J125, 2)</f>
        <v>0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35"/>
      <c r="F34" s="128" t="s">
        <v>38</v>
      </c>
      <c r="G34" s="35"/>
      <c r="H34" s="35"/>
      <c r="I34" s="128" t="s">
        <v>37</v>
      </c>
      <c r="J34" s="128" t="s">
        <v>39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40"/>
      <c r="C35" s="35"/>
      <c r="D35" s="129" t="s">
        <v>40</v>
      </c>
      <c r="E35" s="120" t="s">
        <v>41</v>
      </c>
      <c r="F35" s="130">
        <f>ROUND((SUM(BE125:BE197)),  2)</f>
        <v>0</v>
      </c>
      <c r="G35" s="35"/>
      <c r="H35" s="35"/>
      <c r="I35" s="131">
        <v>0.21</v>
      </c>
      <c r="J35" s="130">
        <f>ROUND(((SUM(BE125:BE197))*I35),  2)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120" t="s">
        <v>42</v>
      </c>
      <c r="F36" s="130">
        <f>ROUND((SUM(BF125:BF197)),  2)</f>
        <v>0</v>
      </c>
      <c r="G36" s="35"/>
      <c r="H36" s="35"/>
      <c r="I36" s="131">
        <v>0.15</v>
      </c>
      <c r="J36" s="130">
        <f>ROUND(((SUM(BF125:BF197))*I36),  2)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20" t="s">
        <v>43</v>
      </c>
      <c r="F37" s="130">
        <f>ROUND((SUM(BG125:BG197)),  2)</f>
        <v>0</v>
      </c>
      <c r="G37" s="35"/>
      <c r="H37" s="35"/>
      <c r="I37" s="131">
        <v>0.21</v>
      </c>
      <c r="J37" s="130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40"/>
      <c r="C38" s="35"/>
      <c r="D38" s="35"/>
      <c r="E38" s="120" t="s">
        <v>44</v>
      </c>
      <c r="F38" s="130">
        <f>ROUND((SUM(BH125:BH197)),  2)</f>
        <v>0</v>
      </c>
      <c r="G38" s="35"/>
      <c r="H38" s="35"/>
      <c r="I38" s="131">
        <v>0.15</v>
      </c>
      <c r="J38" s="130">
        <f>0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45</v>
      </c>
      <c r="F39" s="130">
        <f>ROUND((SUM(BI125:BI197)),  2)</f>
        <v>0</v>
      </c>
      <c r="G39" s="35"/>
      <c r="H39" s="35"/>
      <c r="I39" s="131">
        <v>0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6.9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25.35" customHeight="1">
      <c r="A41" s="35"/>
      <c r="B41" s="40"/>
      <c r="C41" s="132"/>
      <c r="D41" s="133" t="s">
        <v>46</v>
      </c>
      <c r="E41" s="134"/>
      <c r="F41" s="134"/>
      <c r="G41" s="135" t="s">
        <v>47</v>
      </c>
      <c r="H41" s="136" t="s">
        <v>48</v>
      </c>
      <c r="I41" s="134"/>
      <c r="J41" s="137">
        <f>SUM(J32:J39)</f>
        <v>0</v>
      </c>
      <c r="K41" s="138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14.4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2" customFormat="1" ht="16.5" customHeight="1">
      <c r="A87" s="35"/>
      <c r="B87" s="36"/>
      <c r="C87" s="37"/>
      <c r="D87" s="37"/>
      <c r="E87" s="320" t="s">
        <v>123</v>
      </c>
      <c r="F87" s="322"/>
      <c r="G87" s="322"/>
      <c r="H87" s="322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2" customHeight="1">
      <c r="A88" s="35"/>
      <c r="B88" s="36"/>
      <c r="C88" s="30" t="s">
        <v>124</v>
      </c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16.5" customHeight="1">
      <c r="A89" s="35"/>
      <c r="B89" s="36"/>
      <c r="C89" s="37"/>
      <c r="D89" s="37"/>
      <c r="E89" s="272" t="str">
        <f>E11</f>
        <v>3b - SO 302 - Přípojky vodovodu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2" customHeight="1">
      <c r="A91" s="35"/>
      <c r="B91" s="36"/>
      <c r="C91" s="30" t="s">
        <v>20</v>
      </c>
      <c r="D91" s="37"/>
      <c r="E91" s="37"/>
      <c r="F91" s="28" t="str">
        <f>F14</f>
        <v>Ostrava</v>
      </c>
      <c r="G91" s="37"/>
      <c r="H91" s="37"/>
      <c r="I91" s="30" t="s">
        <v>22</v>
      </c>
      <c r="J91" s="67" t="str">
        <f>IF(J14="","",J14)</f>
        <v>21. 2. 2020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30" t="s">
        <v>24</v>
      </c>
      <c r="D93" s="37"/>
      <c r="E93" s="37"/>
      <c r="F93" s="28" t="str">
        <f>E17</f>
        <v>DPO, a.s.</v>
      </c>
      <c r="G93" s="37"/>
      <c r="H93" s="37"/>
      <c r="I93" s="30" t="s">
        <v>30</v>
      </c>
      <c r="J93" s="33" t="str">
        <f>E23</f>
        <v>Projekt 2010, s.r.o.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5.2" customHeight="1">
      <c r="A94" s="35"/>
      <c r="B94" s="36"/>
      <c r="C94" s="30" t="s">
        <v>28</v>
      </c>
      <c r="D94" s="37"/>
      <c r="E94" s="37"/>
      <c r="F94" s="28" t="str">
        <f>IF(E20="","",E20)</f>
        <v>Vyplň údaj</v>
      </c>
      <c r="G94" s="37"/>
      <c r="H94" s="37"/>
      <c r="I94" s="30" t="s">
        <v>33</v>
      </c>
      <c r="J94" s="33" t="str">
        <f>E26</f>
        <v>Jakub Nevyjel</v>
      </c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29.25" customHeight="1">
      <c r="A96" s="35"/>
      <c r="B96" s="36"/>
      <c r="C96" s="150" t="s">
        <v>127</v>
      </c>
      <c r="D96" s="151"/>
      <c r="E96" s="151"/>
      <c r="F96" s="151"/>
      <c r="G96" s="151"/>
      <c r="H96" s="151"/>
      <c r="I96" s="151"/>
      <c r="J96" s="152" t="s">
        <v>128</v>
      </c>
      <c r="K96" s="151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2.9" customHeight="1">
      <c r="A98" s="35"/>
      <c r="B98" s="36"/>
      <c r="C98" s="153" t="s">
        <v>129</v>
      </c>
      <c r="D98" s="37"/>
      <c r="E98" s="37"/>
      <c r="F98" s="37"/>
      <c r="G98" s="37"/>
      <c r="H98" s="37"/>
      <c r="I98" s="37"/>
      <c r="J98" s="85">
        <f>J125</f>
        <v>0</v>
      </c>
      <c r="K98" s="37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8" t="s">
        <v>130</v>
      </c>
    </row>
    <row r="99" spans="1:47" s="9" customFormat="1" ht="24.95" customHeight="1">
      <c r="B99" s="154"/>
      <c r="C99" s="155"/>
      <c r="D99" s="156" t="s">
        <v>262</v>
      </c>
      <c r="E99" s="157"/>
      <c r="F99" s="157"/>
      <c r="G99" s="157"/>
      <c r="H99" s="157"/>
      <c r="I99" s="157"/>
      <c r="J99" s="158">
        <f>J126</f>
        <v>0</v>
      </c>
      <c r="K99" s="155"/>
      <c r="L99" s="159"/>
    </row>
    <row r="100" spans="1:47" s="14" customFormat="1" ht="19.899999999999999" customHeight="1">
      <c r="B100" s="227"/>
      <c r="C100" s="105"/>
      <c r="D100" s="228" t="s">
        <v>263</v>
      </c>
      <c r="E100" s="229"/>
      <c r="F100" s="229"/>
      <c r="G100" s="229"/>
      <c r="H100" s="229"/>
      <c r="I100" s="229"/>
      <c r="J100" s="230">
        <f>J127</f>
        <v>0</v>
      </c>
      <c r="K100" s="105"/>
      <c r="L100" s="231"/>
    </row>
    <row r="101" spans="1:47" s="14" customFormat="1" ht="19.899999999999999" customHeight="1">
      <c r="B101" s="227"/>
      <c r="C101" s="105"/>
      <c r="D101" s="228" t="s">
        <v>715</v>
      </c>
      <c r="E101" s="229"/>
      <c r="F101" s="229"/>
      <c r="G101" s="229"/>
      <c r="H101" s="229"/>
      <c r="I101" s="229"/>
      <c r="J101" s="230">
        <f>J164</f>
        <v>0</v>
      </c>
      <c r="K101" s="105"/>
      <c r="L101" s="231"/>
    </row>
    <row r="102" spans="1:47" s="14" customFormat="1" ht="19.899999999999999" customHeight="1">
      <c r="B102" s="227"/>
      <c r="C102" s="105"/>
      <c r="D102" s="228" t="s">
        <v>716</v>
      </c>
      <c r="E102" s="229"/>
      <c r="F102" s="229"/>
      <c r="G102" s="229"/>
      <c r="H102" s="229"/>
      <c r="I102" s="229"/>
      <c r="J102" s="230">
        <f>J172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267</v>
      </c>
      <c r="E103" s="229"/>
      <c r="F103" s="229"/>
      <c r="G103" s="229"/>
      <c r="H103" s="229"/>
      <c r="I103" s="229"/>
      <c r="J103" s="230">
        <f>J196</f>
        <v>0</v>
      </c>
      <c r="K103" s="105"/>
      <c r="L103" s="231"/>
    </row>
    <row r="104" spans="1:47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47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47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24.95" customHeight="1">
      <c r="A110" s="35"/>
      <c r="B110" s="36"/>
      <c r="C110" s="24" t="s">
        <v>133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47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PD – PJD na ul. Opavská</v>
      </c>
      <c r="F113" s="321"/>
      <c r="G113" s="321"/>
      <c r="H113" s="321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1" customFormat="1" ht="12" customHeight="1">
      <c r="B114" s="22"/>
      <c r="C114" s="30" t="s">
        <v>122</v>
      </c>
      <c r="D114" s="23"/>
      <c r="E114" s="23"/>
      <c r="F114" s="23"/>
      <c r="G114" s="23"/>
      <c r="H114" s="23"/>
      <c r="I114" s="23"/>
      <c r="J114" s="23"/>
      <c r="K114" s="23"/>
      <c r="L114" s="21"/>
    </row>
    <row r="115" spans="1:65" s="2" customFormat="1" ht="16.5" customHeight="1">
      <c r="A115" s="35"/>
      <c r="B115" s="36"/>
      <c r="C115" s="37"/>
      <c r="D115" s="37"/>
      <c r="E115" s="320" t="s">
        <v>123</v>
      </c>
      <c r="F115" s="322"/>
      <c r="G115" s="322"/>
      <c r="H115" s="322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124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6.5" customHeight="1">
      <c r="A117" s="35"/>
      <c r="B117" s="36"/>
      <c r="C117" s="37"/>
      <c r="D117" s="37"/>
      <c r="E117" s="272" t="str">
        <f>E11</f>
        <v>3b - SO 302 - Přípojky vodovodu</v>
      </c>
      <c r="F117" s="322"/>
      <c r="G117" s="322"/>
      <c r="H117" s="322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2" customHeight="1">
      <c r="A119" s="35"/>
      <c r="B119" s="36"/>
      <c r="C119" s="30" t="s">
        <v>20</v>
      </c>
      <c r="D119" s="37"/>
      <c r="E119" s="37"/>
      <c r="F119" s="28" t="str">
        <f>F14</f>
        <v>Ostrava</v>
      </c>
      <c r="G119" s="37"/>
      <c r="H119" s="37"/>
      <c r="I119" s="30" t="s">
        <v>22</v>
      </c>
      <c r="J119" s="67" t="str">
        <f>IF(J14="","",J14)</f>
        <v>21. 2. 2020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2" customHeight="1">
      <c r="A121" s="35"/>
      <c r="B121" s="36"/>
      <c r="C121" s="30" t="s">
        <v>24</v>
      </c>
      <c r="D121" s="37"/>
      <c r="E121" s="37"/>
      <c r="F121" s="28" t="str">
        <f>E17</f>
        <v>DPO, a.s.</v>
      </c>
      <c r="G121" s="37"/>
      <c r="H121" s="37"/>
      <c r="I121" s="30" t="s">
        <v>30</v>
      </c>
      <c r="J121" s="33" t="str">
        <f>E23</f>
        <v>Projekt 2010, s.r.o.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5.2" customHeight="1">
      <c r="A122" s="35"/>
      <c r="B122" s="36"/>
      <c r="C122" s="30" t="s">
        <v>28</v>
      </c>
      <c r="D122" s="37"/>
      <c r="E122" s="37"/>
      <c r="F122" s="28" t="str">
        <f>IF(E20="","",E20)</f>
        <v>Vyplň údaj</v>
      </c>
      <c r="G122" s="37"/>
      <c r="H122" s="37"/>
      <c r="I122" s="30" t="s">
        <v>33</v>
      </c>
      <c r="J122" s="33" t="str">
        <f>E26</f>
        <v>Jakub Nevyjel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10.3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10" customFormat="1" ht="29.25" customHeight="1">
      <c r="A124" s="160"/>
      <c r="B124" s="161"/>
      <c r="C124" s="162" t="s">
        <v>134</v>
      </c>
      <c r="D124" s="163" t="s">
        <v>61</v>
      </c>
      <c r="E124" s="163" t="s">
        <v>57</v>
      </c>
      <c r="F124" s="163" t="s">
        <v>58</v>
      </c>
      <c r="G124" s="163" t="s">
        <v>135</v>
      </c>
      <c r="H124" s="163" t="s">
        <v>136</v>
      </c>
      <c r="I124" s="163" t="s">
        <v>137</v>
      </c>
      <c r="J124" s="164" t="s">
        <v>128</v>
      </c>
      <c r="K124" s="165" t="s">
        <v>138</v>
      </c>
      <c r="L124" s="166"/>
      <c r="M124" s="76" t="s">
        <v>1</v>
      </c>
      <c r="N124" s="77" t="s">
        <v>40</v>
      </c>
      <c r="O124" s="77" t="s">
        <v>139</v>
      </c>
      <c r="P124" s="77" t="s">
        <v>140</v>
      </c>
      <c r="Q124" s="77" t="s">
        <v>141</v>
      </c>
      <c r="R124" s="77" t="s">
        <v>142</v>
      </c>
      <c r="S124" s="77" t="s">
        <v>143</v>
      </c>
      <c r="T124" s="78" t="s">
        <v>144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pans="1:65" s="2" customFormat="1" ht="22.9" customHeight="1">
      <c r="A125" s="35"/>
      <c r="B125" s="36"/>
      <c r="C125" s="83" t="s">
        <v>145</v>
      </c>
      <c r="D125" s="37"/>
      <c r="E125" s="37"/>
      <c r="F125" s="37"/>
      <c r="G125" s="37"/>
      <c r="H125" s="37"/>
      <c r="I125" s="37"/>
      <c r="J125" s="167">
        <f>BK125</f>
        <v>0</v>
      </c>
      <c r="K125" s="37"/>
      <c r="L125" s="40"/>
      <c r="M125" s="79"/>
      <c r="N125" s="168"/>
      <c r="O125" s="80"/>
      <c r="P125" s="169">
        <f>P126</f>
        <v>0</v>
      </c>
      <c r="Q125" s="80"/>
      <c r="R125" s="169">
        <f>R126</f>
        <v>14.073167299999998</v>
      </c>
      <c r="S125" s="80"/>
      <c r="T125" s="170">
        <f>T126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75</v>
      </c>
      <c r="AU125" s="18" t="s">
        <v>130</v>
      </c>
      <c r="BK125" s="171">
        <f>BK126</f>
        <v>0</v>
      </c>
    </row>
    <row r="126" spans="1:65" s="11" customFormat="1" ht="25.9" customHeight="1">
      <c r="B126" s="172"/>
      <c r="C126" s="173"/>
      <c r="D126" s="174" t="s">
        <v>75</v>
      </c>
      <c r="E126" s="175" t="s">
        <v>268</v>
      </c>
      <c r="F126" s="175" t="s">
        <v>269</v>
      </c>
      <c r="G126" s="173"/>
      <c r="H126" s="173"/>
      <c r="I126" s="176"/>
      <c r="J126" s="177">
        <f>BK126</f>
        <v>0</v>
      </c>
      <c r="K126" s="173"/>
      <c r="L126" s="178"/>
      <c r="M126" s="179"/>
      <c r="N126" s="180"/>
      <c r="O126" s="180"/>
      <c r="P126" s="181">
        <f>P127+P164+P172+P196</f>
        <v>0</v>
      </c>
      <c r="Q126" s="180"/>
      <c r="R126" s="181">
        <f>R127+R164+R172+R196</f>
        <v>14.073167299999998</v>
      </c>
      <c r="S126" s="180"/>
      <c r="T126" s="182">
        <f>T127+T164+T172+T196</f>
        <v>0</v>
      </c>
      <c r="AR126" s="183" t="s">
        <v>83</v>
      </c>
      <c r="AT126" s="184" t="s">
        <v>75</v>
      </c>
      <c r="AU126" s="184" t="s">
        <v>76</v>
      </c>
      <c r="AY126" s="183" t="s">
        <v>149</v>
      </c>
      <c r="BK126" s="185">
        <f>BK127+BK164+BK172+BK196</f>
        <v>0</v>
      </c>
    </row>
    <row r="127" spans="1:65" s="11" customFormat="1" ht="22.9" customHeight="1">
      <c r="B127" s="172"/>
      <c r="C127" s="173"/>
      <c r="D127" s="174" t="s">
        <v>75</v>
      </c>
      <c r="E127" s="232" t="s">
        <v>83</v>
      </c>
      <c r="F127" s="232" t="s">
        <v>270</v>
      </c>
      <c r="G127" s="173"/>
      <c r="H127" s="173"/>
      <c r="I127" s="176"/>
      <c r="J127" s="233">
        <f>BK127</f>
        <v>0</v>
      </c>
      <c r="K127" s="173"/>
      <c r="L127" s="178"/>
      <c r="M127" s="179"/>
      <c r="N127" s="180"/>
      <c r="O127" s="180"/>
      <c r="P127" s="181">
        <f>SUM(P128:P163)</f>
        <v>0</v>
      </c>
      <c r="Q127" s="180"/>
      <c r="R127" s="181">
        <f>SUM(R128:R163)</f>
        <v>12.618815999999999</v>
      </c>
      <c r="S127" s="180"/>
      <c r="T127" s="182">
        <f>SUM(T128:T163)</f>
        <v>0</v>
      </c>
      <c r="AR127" s="183" t="s">
        <v>83</v>
      </c>
      <c r="AT127" s="184" t="s">
        <v>75</v>
      </c>
      <c r="AU127" s="184" t="s">
        <v>83</v>
      </c>
      <c r="AY127" s="183" t="s">
        <v>149</v>
      </c>
      <c r="BK127" s="185">
        <f>SUM(BK128:BK163)</f>
        <v>0</v>
      </c>
    </row>
    <row r="128" spans="1:65" s="2" customFormat="1" ht="33" customHeight="1">
      <c r="A128" s="35"/>
      <c r="B128" s="36"/>
      <c r="C128" s="186" t="s">
        <v>83</v>
      </c>
      <c r="D128" s="186" t="s">
        <v>150</v>
      </c>
      <c r="E128" s="187" t="s">
        <v>717</v>
      </c>
      <c r="F128" s="188" t="s">
        <v>718</v>
      </c>
      <c r="G128" s="189" t="s">
        <v>288</v>
      </c>
      <c r="H128" s="190">
        <v>6.72</v>
      </c>
      <c r="I128" s="191"/>
      <c r="J128" s="192">
        <f>ROUND(I128*H128,2)</f>
        <v>0</v>
      </c>
      <c r="K128" s="193"/>
      <c r="L128" s="40"/>
      <c r="M128" s="194" t="s">
        <v>1</v>
      </c>
      <c r="N128" s="195" t="s">
        <v>41</v>
      </c>
      <c r="O128" s="72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98" t="s">
        <v>168</v>
      </c>
      <c r="AT128" s="198" t="s">
        <v>150</v>
      </c>
      <c r="AU128" s="198" t="s">
        <v>85</v>
      </c>
      <c r="AY128" s="18" t="s">
        <v>149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8" t="s">
        <v>83</v>
      </c>
      <c r="BK128" s="199">
        <f>ROUND(I128*H128,2)</f>
        <v>0</v>
      </c>
      <c r="BL128" s="18" t="s">
        <v>168</v>
      </c>
      <c r="BM128" s="198" t="s">
        <v>719</v>
      </c>
    </row>
    <row r="129" spans="1:65" s="13" customFormat="1" ht="11.25">
      <c r="B129" s="212"/>
      <c r="C129" s="213"/>
      <c r="D129" s="202" t="s">
        <v>156</v>
      </c>
      <c r="E129" s="214" t="s">
        <v>1</v>
      </c>
      <c r="F129" s="215" t="s">
        <v>275</v>
      </c>
      <c r="G129" s="213"/>
      <c r="H129" s="214" t="s">
        <v>1</v>
      </c>
      <c r="I129" s="216"/>
      <c r="J129" s="213"/>
      <c r="K129" s="213"/>
      <c r="L129" s="217"/>
      <c r="M129" s="218"/>
      <c r="N129" s="219"/>
      <c r="O129" s="219"/>
      <c r="P129" s="219"/>
      <c r="Q129" s="219"/>
      <c r="R129" s="219"/>
      <c r="S129" s="219"/>
      <c r="T129" s="220"/>
      <c r="AT129" s="221" t="s">
        <v>156</v>
      </c>
      <c r="AU129" s="221" t="s">
        <v>85</v>
      </c>
      <c r="AV129" s="13" t="s">
        <v>83</v>
      </c>
      <c r="AW129" s="13" t="s">
        <v>32</v>
      </c>
      <c r="AX129" s="13" t="s">
        <v>76</v>
      </c>
      <c r="AY129" s="221" t="s">
        <v>149</v>
      </c>
    </row>
    <row r="130" spans="1:65" s="13" customFormat="1" ht="11.25">
      <c r="B130" s="212"/>
      <c r="C130" s="213"/>
      <c r="D130" s="202" t="s">
        <v>156</v>
      </c>
      <c r="E130" s="214" t="s">
        <v>1</v>
      </c>
      <c r="F130" s="215" t="s">
        <v>276</v>
      </c>
      <c r="G130" s="213"/>
      <c r="H130" s="214" t="s">
        <v>1</v>
      </c>
      <c r="I130" s="216"/>
      <c r="J130" s="213"/>
      <c r="K130" s="213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156</v>
      </c>
      <c r="AU130" s="221" t="s">
        <v>85</v>
      </c>
      <c r="AV130" s="13" t="s">
        <v>83</v>
      </c>
      <c r="AW130" s="13" t="s">
        <v>32</v>
      </c>
      <c r="AX130" s="13" t="s">
        <v>76</v>
      </c>
      <c r="AY130" s="221" t="s">
        <v>149</v>
      </c>
    </row>
    <row r="131" spans="1:65" s="13" customFormat="1" ht="11.25">
      <c r="B131" s="212"/>
      <c r="C131" s="213"/>
      <c r="D131" s="202" t="s">
        <v>156</v>
      </c>
      <c r="E131" s="214" t="s">
        <v>1</v>
      </c>
      <c r="F131" s="215" t="s">
        <v>720</v>
      </c>
      <c r="G131" s="213"/>
      <c r="H131" s="214" t="s">
        <v>1</v>
      </c>
      <c r="I131" s="216"/>
      <c r="J131" s="213"/>
      <c r="K131" s="213"/>
      <c r="L131" s="217"/>
      <c r="M131" s="218"/>
      <c r="N131" s="219"/>
      <c r="O131" s="219"/>
      <c r="P131" s="219"/>
      <c r="Q131" s="219"/>
      <c r="R131" s="219"/>
      <c r="S131" s="219"/>
      <c r="T131" s="220"/>
      <c r="AT131" s="221" t="s">
        <v>156</v>
      </c>
      <c r="AU131" s="221" t="s">
        <v>85</v>
      </c>
      <c r="AV131" s="13" t="s">
        <v>83</v>
      </c>
      <c r="AW131" s="13" t="s">
        <v>32</v>
      </c>
      <c r="AX131" s="13" t="s">
        <v>76</v>
      </c>
      <c r="AY131" s="221" t="s">
        <v>149</v>
      </c>
    </row>
    <row r="132" spans="1:65" s="13" customFormat="1" ht="11.25">
      <c r="B132" s="212"/>
      <c r="C132" s="213"/>
      <c r="D132" s="202" t="s">
        <v>156</v>
      </c>
      <c r="E132" s="214" t="s">
        <v>1</v>
      </c>
      <c r="F132" s="215" t="s">
        <v>721</v>
      </c>
      <c r="G132" s="213"/>
      <c r="H132" s="214" t="s">
        <v>1</v>
      </c>
      <c r="I132" s="216"/>
      <c r="J132" s="213"/>
      <c r="K132" s="213"/>
      <c r="L132" s="217"/>
      <c r="M132" s="218"/>
      <c r="N132" s="219"/>
      <c r="O132" s="219"/>
      <c r="P132" s="219"/>
      <c r="Q132" s="219"/>
      <c r="R132" s="219"/>
      <c r="S132" s="219"/>
      <c r="T132" s="220"/>
      <c r="AT132" s="221" t="s">
        <v>156</v>
      </c>
      <c r="AU132" s="221" t="s">
        <v>85</v>
      </c>
      <c r="AV132" s="13" t="s">
        <v>83</v>
      </c>
      <c r="AW132" s="13" t="s">
        <v>32</v>
      </c>
      <c r="AX132" s="13" t="s">
        <v>76</v>
      </c>
      <c r="AY132" s="221" t="s">
        <v>149</v>
      </c>
    </row>
    <row r="133" spans="1:65" s="13" customFormat="1" ht="11.25">
      <c r="B133" s="212"/>
      <c r="C133" s="213"/>
      <c r="D133" s="202" t="s">
        <v>156</v>
      </c>
      <c r="E133" s="214" t="s">
        <v>1</v>
      </c>
      <c r="F133" s="215" t="s">
        <v>722</v>
      </c>
      <c r="G133" s="213"/>
      <c r="H133" s="214" t="s">
        <v>1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156</v>
      </c>
      <c r="AU133" s="221" t="s">
        <v>85</v>
      </c>
      <c r="AV133" s="13" t="s">
        <v>83</v>
      </c>
      <c r="AW133" s="13" t="s">
        <v>32</v>
      </c>
      <c r="AX133" s="13" t="s">
        <v>76</v>
      </c>
      <c r="AY133" s="221" t="s">
        <v>149</v>
      </c>
    </row>
    <row r="134" spans="1:65" s="12" customFormat="1" ht="11.25">
      <c r="B134" s="200"/>
      <c r="C134" s="201"/>
      <c r="D134" s="202" t="s">
        <v>156</v>
      </c>
      <c r="E134" s="203" t="s">
        <v>1</v>
      </c>
      <c r="F134" s="204" t="s">
        <v>723</v>
      </c>
      <c r="G134" s="201"/>
      <c r="H134" s="205">
        <v>6.72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156</v>
      </c>
      <c r="AU134" s="211" t="s">
        <v>85</v>
      </c>
      <c r="AV134" s="12" t="s">
        <v>85</v>
      </c>
      <c r="AW134" s="12" t="s">
        <v>32</v>
      </c>
      <c r="AX134" s="12" t="s">
        <v>83</v>
      </c>
      <c r="AY134" s="211" t="s">
        <v>149</v>
      </c>
    </row>
    <row r="135" spans="1:65" s="2" customFormat="1" ht="21.75" customHeight="1">
      <c r="A135" s="35"/>
      <c r="B135" s="36"/>
      <c r="C135" s="186" t="s">
        <v>85</v>
      </c>
      <c r="D135" s="186" t="s">
        <v>150</v>
      </c>
      <c r="E135" s="187" t="s">
        <v>724</v>
      </c>
      <c r="F135" s="188" t="s">
        <v>725</v>
      </c>
      <c r="G135" s="189" t="s">
        <v>273</v>
      </c>
      <c r="H135" s="190">
        <v>22.4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8.4000000000000003E-4</v>
      </c>
      <c r="R135" s="196">
        <f>Q135*H135</f>
        <v>1.8815999999999999E-2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726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275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11.25">
      <c r="B137" s="212"/>
      <c r="C137" s="213"/>
      <c r="D137" s="202" t="s">
        <v>156</v>
      </c>
      <c r="E137" s="214" t="s">
        <v>1</v>
      </c>
      <c r="F137" s="215" t="s">
        <v>276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720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721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722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727</v>
      </c>
      <c r="G141" s="201"/>
      <c r="H141" s="205">
        <v>22.4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104</v>
      </c>
      <c r="D142" s="186" t="s">
        <v>150</v>
      </c>
      <c r="E142" s="187" t="s">
        <v>728</v>
      </c>
      <c r="F142" s="188" t="s">
        <v>729</v>
      </c>
      <c r="G142" s="189" t="s">
        <v>273</v>
      </c>
      <c r="H142" s="190">
        <v>22.4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730</v>
      </c>
    </row>
    <row r="143" spans="1:65" s="2" customFormat="1" ht="33" customHeight="1">
      <c r="A143" s="35"/>
      <c r="B143" s="36"/>
      <c r="C143" s="186" t="s">
        <v>168</v>
      </c>
      <c r="D143" s="186" t="s">
        <v>150</v>
      </c>
      <c r="E143" s="187" t="s">
        <v>731</v>
      </c>
      <c r="F143" s="188" t="s">
        <v>732</v>
      </c>
      <c r="G143" s="189" t="s">
        <v>288</v>
      </c>
      <c r="H143" s="190">
        <v>6.72</v>
      </c>
      <c r="I143" s="191"/>
      <c r="J143" s="192">
        <f>ROUND(I143*H143,2)</f>
        <v>0</v>
      </c>
      <c r="K143" s="193"/>
      <c r="L143" s="40"/>
      <c r="M143" s="194" t="s">
        <v>1</v>
      </c>
      <c r="N143" s="195" t="s">
        <v>41</v>
      </c>
      <c r="O143" s="72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168</v>
      </c>
      <c r="AT143" s="198" t="s">
        <v>150</v>
      </c>
      <c r="AU143" s="198" t="s">
        <v>85</v>
      </c>
      <c r="AY143" s="18" t="s">
        <v>149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8" t="s">
        <v>83</v>
      </c>
      <c r="BK143" s="199">
        <f>ROUND(I143*H143,2)</f>
        <v>0</v>
      </c>
      <c r="BL143" s="18" t="s">
        <v>168</v>
      </c>
      <c r="BM143" s="198" t="s">
        <v>733</v>
      </c>
    </row>
    <row r="144" spans="1:65" s="2" customFormat="1" ht="24.2" customHeight="1">
      <c r="A144" s="35"/>
      <c r="B144" s="36"/>
      <c r="C144" s="186" t="s">
        <v>148</v>
      </c>
      <c r="D144" s="186" t="s">
        <v>150</v>
      </c>
      <c r="E144" s="187" t="s">
        <v>296</v>
      </c>
      <c r="F144" s="188" t="s">
        <v>297</v>
      </c>
      <c r="G144" s="189" t="s">
        <v>298</v>
      </c>
      <c r="H144" s="190">
        <v>12.096</v>
      </c>
      <c r="I144" s="191"/>
      <c r="J144" s="192">
        <f>ROUND(I144*H144,2)</f>
        <v>0</v>
      </c>
      <c r="K144" s="193"/>
      <c r="L144" s="40"/>
      <c r="M144" s="194" t="s">
        <v>1</v>
      </c>
      <c r="N144" s="195" t="s">
        <v>41</v>
      </c>
      <c r="O144" s="72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168</v>
      </c>
      <c r="AT144" s="198" t="s">
        <v>150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734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735</v>
      </c>
      <c r="G145" s="201"/>
      <c r="H145" s="205">
        <v>12.096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180</v>
      </c>
      <c r="D146" s="186" t="s">
        <v>150</v>
      </c>
      <c r="E146" s="187" t="s">
        <v>736</v>
      </c>
      <c r="F146" s="188" t="s">
        <v>737</v>
      </c>
      <c r="G146" s="189" t="s">
        <v>288</v>
      </c>
      <c r="H146" s="190">
        <v>4.62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738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720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721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722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739</v>
      </c>
      <c r="G152" s="201"/>
      <c r="H152" s="205">
        <v>4.62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16.5" customHeight="1">
      <c r="A153" s="35"/>
      <c r="B153" s="36"/>
      <c r="C153" s="245" t="s">
        <v>186</v>
      </c>
      <c r="D153" s="245" t="s">
        <v>305</v>
      </c>
      <c r="E153" s="246" t="s">
        <v>740</v>
      </c>
      <c r="F153" s="247" t="s">
        <v>741</v>
      </c>
      <c r="G153" s="248" t="s">
        <v>298</v>
      </c>
      <c r="H153" s="249">
        <v>9.24</v>
      </c>
      <c r="I153" s="250"/>
      <c r="J153" s="251">
        <f>ROUND(I153*H153,2)</f>
        <v>0</v>
      </c>
      <c r="K153" s="252"/>
      <c r="L153" s="253"/>
      <c r="M153" s="254" t="s">
        <v>1</v>
      </c>
      <c r="N153" s="255" t="s">
        <v>41</v>
      </c>
      <c r="O153" s="72"/>
      <c r="P153" s="196">
        <f>O153*H153</f>
        <v>0</v>
      </c>
      <c r="Q153" s="196">
        <v>1</v>
      </c>
      <c r="R153" s="196">
        <f>Q153*H153</f>
        <v>9.24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192</v>
      </c>
      <c r="AT153" s="198" t="s">
        <v>305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742</v>
      </c>
    </row>
    <row r="154" spans="1:65" s="12" customFormat="1" ht="11.25">
      <c r="B154" s="200"/>
      <c r="C154" s="201"/>
      <c r="D154" s="202" t="s">
        <v>156</v>
      </c>
      <c r="E154" s="203" t="s">
        <v>1</v>
      </c>
      <c r="F154" s="204" t="s">
        <v>743</v>
      </c>
      <c r="G154" s="201"/>
      <c r="H154" s="205">
        <v>9.24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156</v>
      </c>
      <c r="AU154" s="211" t="s">
        <v>85</v>
      </c>
      <c r="AV154" s="12" t="s">
        <v>85</v>
      </c>
      <c r="AW154" s="12" t="s">
        <v>32</v>
      </c>
      <c r="AX154" s="12" t="s">
        <v>83</v>
      </c>
      <c r="AY154" s="211" t="s">
        <v>149</v>
      </c>
    </row>
    <row r="155" spans="1:65" s="2" customFormat="1" ht="24.2" customHeight="1">
      <c r="A155" s="35"/>
      <c r="B155" s="36"/>
      <c r="C155" s="186" t="s">
        <v>192</v>
      </c>
      <c r="D155" s="186" t="s">
        <v>150</v>
      </c>
      <c r="E155" s="187" t="s">
        <v>744</v>
      </c>
      <c r="F155" s="188" t="s">
        <v>745</v>
      </c>
      <c r="G155" s="189" t="s">
        <v>288</v>
      </c>
      <c r="H155" s="190">
        <v>1.68</v>
      </c>
      <c r="I155" s="191"/>
      <c r="J155" s="192">
        <f>ROUND(I155*H155,2)</f>
        <v>0</v>
      </c>
      <c r="K155" s="193"/>
      <c r="L155" s="40"/>
      <c r="M155" s="194" t="s">
        <v>1</v>
      </c>
      <c r="N155" s="195" t="s">
        <v>41</v>
      </c>
      <c r="O155" s="72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168</v>
      </c>
      <c r="AT155" s="198" t="s">
        <v>150</v>
      </c>
      <c r="AU155" s="198" t="s">
        <v>85</v>
      </c>
      <c r="AY155" s="18" t="s">
        <v>149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8" t="s">
        <v>83</v>
      </c>
      <c r="BK155" s="199">
        <f>ROUND(I155*H155,2)</f>
        <v>0</v>
      </c>
      <c r="BL155" s="18" t="s">
        <v>168</v>
      </c>
      <c r="BM155" s="198" t="s">
        <v>746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275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276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720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721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722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2" customFormat="1" ht="11.25">
      <c r="B161" s="200"/>
      <c r="C161" s="201"/>
      <c r="D161" s="202" t="s">
        <v>156</v>
      </c>
      <c r="E161" s="203" t="s">
        <v>1</v>
      </c>
      <c r="F161" s="204" t="s">
        <v>747</v>
      </c>
      <c r="G161" s="201"/>
      <c r="H161" s="205">
        <v>1.68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156</v>
      </c>
      <c r="AU161" s="211" t="s">
        <v>85</v>
      </c>
      <c r="AV161" s="12" t="s">
        <v>85</v>
      </c>
      <c r="AW161" s="12" t="s">
        <v>32</v>
      </c>
      <c r="AX161" s="12" t="s">
        <v>83</v>
      </c>
      <c r="AY161" s="211" t="s">
        <v>149</v>
      </c>
    </row>
    <row r="162" spans="1:65" s="2" customFormat="1" ht="16.5" customHeight="1">
      <c r="A162" s="35"/>
      <c r="B162" s="36"/>
      <c r="C162" s="245" t="s">
        <v>202</v>
      </c>
      <c r="D162" s="245" t="s">
        <v>305</v>
      </c>
      <c r="E162" s="246" t="s">
        <v>748</v>
      </c>
      <c r="F162" s="247" t="s">
        <v>749</v>
      </c>
      <c r="G162" s="248" t="s">
        <v>298</v>
      </c>
      <c r="H162" s="249">
        <v>3.36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1</v>
      </c>
      <c r="R162" s="196">
        <f>Q162*H162</f>
        <v>3.36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750</v>
      </c>
    </row>
    <row r="163" spans="1:65" s="12" customFormat="1" ht="11.25">
      <c r="B163" s="200"/>
      <c r="C163" s="201"/>
      <c r="D163" s="202" t="s">
        <v>156</v>
      </c>
      <c r="E163" s="203" t="s">
        <v>1</v>
      </c>
      <c r="F163" s="204" t="s">
        <v>751</v>
      </c>
      <c r="G163" s="201"/>
      <c r="H163" s="205">
        <v>3.36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32</v>
      </c>
      <c r="AX163" s="12" t="s">
        <v>83</v>
      </c>
      <c r="AY163" s="211" t="s">
        <v>149</v>
      </c>
    </row>
    <row r="164" spans="1:65" s="11" customFormat="1" ht="22.9" customHeight="1">
      <c r="B164" s="172"/>
      <c r="C164" s="173"/>
      <c r="D164" s="174" t="s">
        <v>75</v>
      </c>
      <c r="E164" s="232" t="s">
        <v>168</v>
      </c>
      <c r="F164" s="232" t="s">
        <v>752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16.5" customHeight="1">
      <c r="A165" s="35"/>
      <c r="B165" s="36"/>
      <c r="C165" s="186" t="s">
        <v>208</v>
      </c>
      <c r="D165" s="186" t="s">
        <v>150</v>
      </c>
      <c r="E165" s="187" t="s">
        <v>753</v>
      </c>
      <c r="F165" s="188" t="s">
        <v>754</v>
      </c>
      <c r="G165" s="189" t="s">
        <v>288</v>
      </c>
      <c r="H165" s="190">
        <v>0.42</v>
      </c>
      <c r="I165" s="191"/>
      <c r="J165" s="192">
        <f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8" t="s">
        <v>83</v>
      </c>
      <c r="BK165" s="199">
        <f>ROUND(I165*H165,2)</f>
        <v>0</v>
      </c>
      <c r="BL165" s="18" t="s">
        <v>168</v>
      </c>
      <c r="BM165" s="198" t="s">
        <v>755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275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276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720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721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722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11.25">
      <c r="B171" s="200"/>
      <c r="C171" s="201"/>
      <c r="D171" s="202" t="s">
        <v>156</v>
      </c>
      <c r="E171" s="203" t="s">
        <v>1</v>
      </c>
      <c r="F171" s="204" t="s">
        <v>756</v>
      </c>
      <c r="G171" s="201"/>
      <c r="H171" s="205">
        <v>0.42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11" customFormat="1" ht="22.9" customHeight="1">
      <c r="B172" s="172"/>
      <c r="C172" s="173"/>
      <c r="D172" s="174" t="s">
        <v>75</v>
      </c>
      <c r="E172" s="232" t="s">
        <v>192</v>
      </c>
      <c r="F172" s="232" t="s">
        <v>757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SUM(P173:P195)</f>
        <v>0</v>
      </c>
      <c r="Q172" s="180"/>
      <c r="R172" s="181">
        <f>SUM(R173:R195)</f>
        <v>1.4543512999999999</v>
      </c>
      <c r="S172" s="180"/>
      <c r="T172" s="182">
        <f>SUM(T173:T195)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SUM(BK173:BK195)</f>
        <v>0</v>
      </c>
    </row>
    <row r="173" spans="1:65" s="2" customFormat="1" ht="24.2" customHeight="1">
      <c r="A173" s="35"/>
      <c r="B173" s="36"/>
      <c r="C173" s="186" t="s">
        <v>215</v>
      </c>
      <c r="D173" s="186" t="s">
        <v>150</v>
      </c>
      <c r="E173" s="187" t="s">
        <v>758</v>
      </c>
      <c r="F173" s="188" t="s">
        <v>759</v>
      </c>
      <c r="G173" s="189" t="s">
        <v>183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1.67E-3</v>
      </c>
      <c r="R173" s="196">
        <f>Q173*H173</f>
        <v>1.67E-3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760</v>
      </c>
    </row>
    <row r="174" spans="1:65" s="2" customFormat="1" ht="16.5" customHeight="1">
      <c r="A174" s="35"/>
      <c r="B174" s="36"/>
      <c r="C174" s="245" t="s">
        <v>222</v>
      </c>
      <c r="D174" s="245" t="s">
        <v>305</v>
      </c>
      <c r="E174" s="246" t="s">
        <v>761</v>
      </c>
      <c r="F174" s="247" t="s">
        <v>762</v>
      </c>
      <c r="G174" s="248" t="s">
        <v>183</v>
      </c>
      <c r="H174" s="249">
        <v>1</v>
      </c>
      <c r="I174" s="250"/>
      <c r="J174" s="251">
        <f>ROUND(I174*H174,2)</f>
        <v>0</v>
      </c>
      <c r="K174" s="252"/>
      <c r="L174" s="253"/>
      <c r="M174" s="254" t="s">
        <v>1</v>
      </c>
      <c r="N174" s="255" t="s">
        <v>41</v>
      </c>
      <c r="O174" s="72"/>
      <c r="P174" s="196">
        <f>O174*H174</f>
        <v>0</v>
      </c>
      <c r="Q174" s="196">
        <v>7.3000000000000001E-3</v>
      </c>
      <c r="R174" s="196">
        <f>Q174*H174</f>
        <v>7.3000000000000001E-3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192</v>
      </c>
      <c r="AT174" s="198" t="s">
        <v>305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763</v>
      </c>
    </row>
    <row r="175" spans="1:65" s="2" customFormat="1" ht="24.2" customHeight="1">
      <c r="A175" s="35"/>
      <c r="B175" s="36"/>
      <c r="C175" s="186" t="s">
        <v>228</v>
      </c>
      <c r="D175" s="186" t="s">
        <v>150</v>
      </c>
      <c r="E175" s="187" t="s">
        <v>764</v>
      </c>
      <c r="F175" s="188" t="s">
        <v>765</v>
      </c>
      <c r="G175" s="189" t="s">
        <v>183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1.652E-2</v>
      </c>
      <c r="R175" s="196">
        <f>Q175*H175</f>
        <v>1.652E-2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766</v>
      </c>
    </row>
    <row r="176" spans="1:65" s="2" customFormat="1" ht="24.2" customHeight="1">
      <c r="A176" s="35"/>
      <c r="B176" s="36"/>
      <c r="C176" s="245" t="s">
        <v>236</v>
      </c>
      <c r="D176" s="245" t="s">
        <v>305</v>
      </c>
      <c r="E176" s="246" t="s">
        <v>767</v>
      </c>
      <c r="F176" s="247" t="s">
        <v>768</v>
      </c>
      <c r="G176" s="248" t="s">
        <v>183</v>
      </c>
      <c r="H176" s="249">
        <v>1</v>
      </c>
      <c r="I176" s="250"/>
      <c r="J176" s="251">
        <f>ROUND(I176*H176,2)</f>
        <v>0</v>
      </c>
      <c r="K176" s="252"/>
      <c r="L176" s="253"/>
      <c r="M176" s="254" t="s">
        <v>1</v>
      </c>
      <c r="N176" s="255" t="s">
        <v>41</v>
      </c>
      <c r="O176" s="72"/>
      <c r="P176" s="196">
        <f>O176*H176</f>
        <v>0</v>
      </c>
      <c r="Q176" s="196">
        <v>1.2200000000000001E-2</v>
      </c>
      <c r="R176" s="196">
        <f>Q176*H176</f>
        <v>1.2200000000000001E-2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192</v>
      </c>
      <c r="AT176" s="198" t="s">
        <v>305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769</v>
      </c>
    </row>
    <row r="177" spans="1:65" s="2" customFormat="1" ht="24.2" customHeight="1">
      <c r="A177" s="35"/>
      <c r="B177" s="36"/>
      <c r="C177" s="186" t="s">
        <v>8</v>
      </c>
      <c r="D177" s="186" t="s">
        <v>150</v>
      </c>
      <c r="E177" s="187" t="s">
        <v>770</v>
      </c>
      <c r="F177" s="188" t="s">
        <v>771</v>
      </c>
      <c r="G177" s="189" t="s">
        <v>357</v>
      </c>
      <c r="H177" s="190">
        <v>7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772</v>
      </c>
    </row>
    <row r="178" spans="1:65" s="13" customFormat="1" ht="11.25">
      <c r="B178" s="212"/>
      <c r="C178" s="213"/>
      <c r="D178" s="202" t="s">
        <v>156</v>
      </c>
      <c r="E178" s="214" t="s">
        <v>1</v>
      </c>
      <c r="F178" s="215" t="s">
        <v>275</v>
      </c>
      <c r="G178" s="213"/>
      <c r="H178" s="214" t="s">
        <v>1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156</v>
      </c>
      <c r="AU178" s="221" t="s">
        <v>85</v>
      </c>
      <c r="AV178" s="13" t="s">
        <v>83</v>
      </c>
      <c r="AW178" s="13" t="s">
        <v>32</v>
      </c>
      <c r="AX178" s="13" t="s">
        <v>76</v>
      </c>
      <c r="AY178" s="221" t="s">
        <v>149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276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720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721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3" customFormat="1" ht="11.25">
      <c r="B182" s="212"/>
      <c r="C182" s="213"/>
      <c r="D182" s="202" t="s">
        <v>156</v>
      </c>
      <c r="E182" s="214" t="s">
        <v>1</v>
      </c>
      <c r="F182" s="215" t="s">
        <v>722</v>
      </c>
      <c r="G182" s="213"/>
      <c r="H182" s="214" t="s">
        <v>1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156</v>
      </c>
      <c r="AU182" s="221" t="s">
        <v>85</v>
      </c>
      <c r="AV182" s="13" t="s">
        <v>83</v>
      </c>
      <c r="AW182" s="13" t="s">
        <v>32</v>
      </c>
      <c r="AX182" s="13" t="s">
        <v>76</v>
      </c>
      <c r="AY182" s="221" t="s">
        <v>149</v>
      </c>
    </row>
    <row r="183" spans="1:65" s="12" customFormat="1" ht="11.25">
      <c r="B183" s="200"/>
      <c r="C183" s="201"/>
      <c r="D183" s="202" t="s">
        <v>156</v>
      </c>
      <c r="E183" s="203" t="s">
        <v>1</v>
      </c>
      <c r="F183" s="204" t="s">
        <v>773</v>
      </c>
      <c r="G183" s="201"/>
      <c r="H183" s="205">
        <v>7</v>
      </c>
      <c r="I183" s="206"/>
      <c r="J183" s="201"/>
      <c r="K183" s="201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156</v>
      </c>
      <c r="AU183" s="211" t="s">
        <v>85</v>
      </c>
      <c r="AV183" s="12" t="s">
        <v>85</v>
      </c>
      <c r="AW183" s="12" t="s">
        <v>32</v>
      </c>
      <c r="AX183" s="12" t="s">
        <v>83</v>
      </c>
      <c r="AY183" s="211" t="s">
        <v>149</v>
      </c>
    </row>
    <row r="184" spans="1:65" s="2" customFormat="1" ht="16.5" customHeight="1">
      <c r="A184" s="35"/>
      <c r="B184" s="36"/>
      <c r="C184" s="245" t="s">
        <v>244</v>
      </c>
      <c r="D184" s="245" t="s">
        <v>305</v>
      </c>
      <c r="E184" s="246" t="s">
        <v>774</v>
      </c>
      <c r="F184" s="247" t="s">
        <v>775</v>
      </c>
      <c r="G184" s="248" t="s">
        <v>357</v>
      </c>
      <c r="H184" s="249">
        <v>7.1050000000000004</v>
      </c>
      <c r="I184" s="250"/>
      <c r="J184" s="251">
        <f>ROUND(I184*H184,2)</f>
        <v>0</v>
      </c>
      <c r="K184" s="252"/>
      <c r="L184" s="253"/>
      <c r="M184" s="254" t="s">
        <v>1</v>
      </c>
      <c r="N184" s="255" t="s">
        <v>41</v>
      </c>
      <c r="O184" s="72"/>
      <c r="P184" s="196">
        <f>O184*H184</f>
        <v>0</v>
      </c>
      <c r="Q184" s="196">
        <v>1.06E-3</v>
      </c>
      <c r="R184" s="196">
        <f>Q184*H184</f>
        <v>7.5313000000000003E-3</v>
      </c>
      <c r="S184" s="196">
        <v>0</v>
      </c>
      <c r="T184" s="19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192</v>
      </c>
      <c r="AT184" s="198" t="s">
        <v>305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776</v>
      </c>
    </row>
    <row r="185" spans="1:65" s="12" customFormat="1" ht="11.25">
      <c r="B185" s="200"/>
      <c r="C185" s="201"/>
      <c r="D185" s="202" t="s">
        <v>156</v>
      </c>
      <c r="E185" s="201"/>
      <c r="F185" s="204" t="s">
        <v>777</v>
      </c>
      <c r="G185" s="201"/>
      <c r="H185" s="205">
        <v>7.1050000000000004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4</v>
      </c>
      <c r="AX185" s="12" t="s">
        <v>83</v>
      </c>
      <c r="AY185" s="211" t="s">
        <v>149</v>
      </c>
    </row>
    <row r="186" spans="1:65" s="2" customFormat="1" ht="21.75" customHeight="1">
      <c r="A186" s="35"/>
      <c r="B186" s="36"/>
      <c r="C186" s="186" t="s">
        <v>250</v>
      </c>
      <c r="D186" s="186" t="s">
        <v>150</v>
      </c>
      <c r="E186" s="187" t="s">
        <v>778</v>
      </c>
      <c r="F186" s="188" t="s">
        <v>779</v>
      </c>
      <c r="G186" s="189" t="s">
        <v>183</v>
      </c>
      <c r="H186" s="190">
        <v>1</v>
      </c>
      <c r="I186" s="191"/>
      <c r="J186" s="192">
        <f t="shared" ref="J186:J195" si="0"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 t="shared" ref="P186:P195" si="1">O186*H186</f>
        <v>0</v>
      </c>
      <c r="Q186" s="196">
        <v>7.2000000000000005E-4</v>
      </c>
      <c r="R186" s="196">
        <f t="shared" ref="R186:R195" si="2">Q186*H186</f>
        <v>7.2000000000000005E-4</v>
      </c>
      <c r="S186" s="196">
        <v>0</v>
      </c>
      <c r="T186" s="197">
        <f t="shared" ref="T186:T195" si="3"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 t="shared" ref="BE186:BE195" si="4">IF(N186="základní",J186,0)</f>
        <v>0</v>
      </c>
      <c r="BF186" s="199">
        <f t="shared" ref="BF186:BF195" si="5">IF(N186="snížená",J186,0)</f>
        <v>0</v>
      </c>
      <c r="BG186" s="199">
        <f t="shared" ref="BG186:BG195" si="6">IF(N186="zákl. přenesená",J186,0)</f>
        <v>0</v>
      </c>
      <c r="BH186" s="199">
        <f t="shared" ref="BH186:BH195" si="7">IF(N186="sníž. přenesená",J186,0)</f>
        <v>0</v>
      </c>
      <c r="BI186" s="199">
        <f t="shared" ref="BI186:BI195" si="8">IF(N186="nulová",J186,0)</f>
        <v>0</v>
      </c>
      <c r="BJ186" s="18" t="s">
        <v>83</v>
      </c>
      <c r="BK186" s="199">
        <f t="shared" ref="BK186:BK195" si="9">ROUND(I186*H186,2)</f>
        <v>0</v>
      </c>
      <c r="BL186" s="18" t="s">
        <v>168</v>
      </c>
      <c r="BM186" s="198" t="s">
        <v>780</v>
      </c>
    </row>
    <row r="187" spans="1:65" s="2" customFormat="1" ht="24.2" customHeight="1">
      <c r="A187" s="35"/>
      <c r="B187" s="36"/>
      <c r="C187" s="245" t="s">
        <v>257</v>
      </c>
      <c r="D187" s="245" t="s">
        <v>305</v>
      </c>
      <c r="E187" s="246" t="s">
        <v>781</v>
      </c>
      <c r="F187" s="247" t="s">
        <v>782</v>
      </c>
      <c r="G187" s="248" t="s">
        <v>183</v>
      </c>
      <c r="H187" s="249">
        <v>1</v>
      </c>
      <c r="I187" s="250"/>
      <c r="J187" s="251">
        <f t="shared" si="0"/>
        <v>0</v>
      </c>
      <c r="K187" s="252"/>
      <c r="L187" s="253"/>
      <c r="M187" s="254" t="s">
        <v>1</v>
      </c>
      <c r="N187" s="255" t="s">
        <v>41</v>
      </c>
      <c r="O187" s="72"/>
      <c r="P187" s="196">
        <f t="shared" si="1"/>
        <v>0</v>
      </c>
      <c r="Q187" s="196">
        <v>8.0000000000000004E-4</v>
      </c>
      <c r="R187" s="196">
        <f t="shared" si="2"/>
        <v>8.0000000000000004E-4</v>
      </c>
      <c r="S187" s="196">
        <v>0</v>
      </c>
      <c r="T187" s="197">
        <f t="shared" si="3"/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8" t="s">
        <v>192</v>
      </c>
      <c r="AT187" s="198" t="s">
        <v>305</v>
      </c>
      <c r="AU187" s="198" t="s">
        <v>85</v>
      </c>
      <c r="AY187" s="18" t="s">
        <v>149</v>
      </c>
      <c r="BE187" s="199">
        <f t="shared" si="4"/>
        <v>0</v>
      </c>
      <c r="BF187" s="199">
        <f t="shared" si="5"/>
        <v>0</v>
      </c>
      <c r="BG187" s="199">
        <f t="shared" si="6"/>
        <v>0</v>
      </c>
      <c r="BH187" s="199">
        <f t="shared" si="7"/>
        <v>0</v>
      </c>
      <c r="BI187" s="199">
        <f t="shared" si="8"/>
        <v>0</v>
      </c>
      <c r="BJ187" s="18" t="s">
        <v>83</v>
      </c>
      <c r="BK187" s="199">
        <f t="shared" si="9"/>
        <v>0</v>
      </c>
      <c r="BL187" s="18" t="s">
        <v>168</v>
      </c>
      <c r="BM187" s="198" t="s">
        <v>783</v>
      </c>
    </row>
    <row r="188" spans="1:65" s="2" customFormat="1" ht="24.2" customHeight="1">
      <c r="A188" s="35"/>
      <c r="B188" s="36"/>
      <c r="C188" s="245" t="s">
        <v>345</v>
      </c>
      <c r="D188" s="245" t="s">
        <v>305</v>
      </c>
      <c r="E188" s="246" t="s">
        <v>784</v>
      </c>
      <c r="F188" s="247" t="s">
        <v>785</v>
      </c>
      <c r="G188" s="248" t="s">
        <v>183</v>
      </c>
      <c r="H188" s="249">
        <v>1</v>
      </c>
      <c r="I188" s="250"/>
      <c r="J188" s="251">
        <f t="shared" si="0"/>
        <v>0</v>
      </c>
      <c r="K188" s="252"/>
      <c r="L188" s="253"/>
      <c r="M188" s="254" t="s">
        <v>1</v>
      </c>
      <c r="N188" s="255" t="s">
        <v>41</v>
      </c>
      <c r="O188" s="72"/>
      <c r="P188" s="196">
        <f t="shared" si="1"/>
        <v>0</v>
      </c>
      <c r="Q188" s="196">
        <v>0</v>
      </c>
      <c r="R188" s="196">
        <f t="shared" si="2"/>
        <v>0</v>
      </c>
      <c r="S188" s="196">
        <v>0</v>
      </c>
      <c r="T188" s="197">
        <f t="shared" si="3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8" t="s">
        <v>192</v>
      </c>
      <c r="AT188" s="198" t="s">
        <v>305</v>
      </c>
      <c r="AU188" s="198" t="s">
        <v>85</v>
      </c>
      <c r="AY188" s="18" t="s">
        <v>149</v>
      </c>
      <c r="BE188" s="199">
        <f t="shared" si="4"/>
        <v>0</v>
      </c>
      <c r="BF188" s="199">
        <f t="shared" si="5"/>
        <v>0</v>
      </c>
      <c r="BG188" s="199">
        <f t="shared" si="6"/>
        <v>0</v>
      </c>
      <c r="BH188" s="199">
        <f t="shared" si="7"/>
        <v>0</v>
      </c>
      <c r="BI188" s="199">
        <f t="shared" si="8"/>
        <v>0</v>
      </c>
      <c r="BJ188" s="18" t="s">
        <v>83</v>
      </c>
      <c r="BK188" s="199">
        <f t="shared" si="9"/>
        <v>0</v>
      </c>
      <c r="BL188" s="18" t="s">
        <v>168</v>
      </c>
      <c r="BM188" s="198" t="s">
        <v>786</v>
      </c>
    </row>
    <row r="189" spans="1:65" s="2" customFormat="1" ht="24.2" customHeight="1">
      <c r="A189" s="35"/>
      <c r="B189" s="36"/>
      <c r="C189" s="186" t="s">
        <v>350</v>
      </c>
      <c r="D189" s="186" t="s">
        <v>150</v>
      </c>
      <c r="E189" s="187" t="s">
        <v>787</v>
      </c>
      <c r="F189" s="188" t="s">
        <v>788</v>
      </c>
      <c r="G189" s="189" t="s">
        <v>357</v>
      </c>
      <c r="H189" s="190">
        <v>7</v>
      </c>
      <c r="I189" s="191"/>
      <c r="J189" s="192">
        <f t="shared" si="0"/>
        <v>0</v>
      </c>
      <c r="K189" s="193"/>
      <c r="L189" s="40"/>
      <c r="M189" s="194" t="s">
        <v>1</v>
      </c>
      <c r="N189" s="195" t="s">
        <v>41</v>
      </c>
      <c r="O189" s="72"/>
      <c r="P189" s="196">
        <f t="shared" si="1"/>
        <v>0</v>
      </c>
      <c r="Q189" s="196">
        <v>0</v>
      </c>
      <c r="R189" s="196">
        <f t="shared" si="2"/>
        <v>0</v>
      </c>
      <c r="S189" s="196">
        <v>0</v>
      </c>
      <c r="T189" s="197">
        <f t="shared" si="3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168</v>
      </c>
      <c r="AT189" s="198" t="s">
        <v>150</v>
      </c>
      <c r="AU189" s="198" t="s">
        <v>85</v>
      </c>
      <c r="AY189" s="18" t="s">
        <v>149</v>
      </c>
      <c r="BE189" s="199">
        <f t="shared" si="4"/>
        <v>0</v>
      </c>
      <c r="BF189" s="199">
        <f t="shared" si="5"/>
        <v>0</v>
      </c>
      <c r="BG189" s="199">
        <f t="shared" si="6"/>
        <v>0</v>
      </c>
      <c r="BH189" s="199">
        <f t="shared" si="7"/>
        <v>0</v>
      </c>
      <c r="BI189" s="199">
        <f t="shared" si="8"/>
        <v>0</v>
      </c>
      <c r="BJ189" s="18" t="s">
        <v>83</v>
      </c>
      <c r="BK189" s="199">
        <f t="shared" si="9"/>
        <v>0</v>
      </c>
      <c r="BL189" s="18" t="s">
        <v>168</v>
      </c>
      <c r="BM189" s="198" t="s">
        <v>789</v>
      </c>
    </row>
    <row r="190" spans="1:65" s="2" customFormat="1" ht="16.5" customHeight="1">
      <c r="A190" s="35"/>
      <c r="B190" s="36"/>
      <c r="C190" s="186" t="s">
        <v>7</v>
      </c>
      <c r="D190" s="186" t="s">
        <v>150</v>
      </c>
      <c r="E190" s="187" t="s">
        <v>790</v>
      </c>
      <c r="F190" s="188" t="s">
        <v>791</v>
      </c>
      <c r="G190" s="189" t="s">
        <v>357</v>
      </c>
      <c r="H190" s="190">
        <v>7</v>
      </c>
      <c r="I190" s="191"/>
      <c r="J190" s="192">
        <f t="shared" si="0"/>
        <v>0</v>
      </c>
      <c r="K190" s="193"/>
      <c r="L190" s="40"/>
      <c r="M190" s="194" t="s">
        <v>1</v>
      </c>
      <c r="N190" s="195" t="s">
        <v>41</v>
      </c>
      <c r="O190" s="72"/>
      <c r="P190" s="196">
        <f t="shared" si="1"/>
        <v>0</v>
      </c>
      <c r="Q190" s="196">
        <v>0</v>
      </c>
      <c r="R190" s="196">
        <f t="shared" si="2"/>
        <v>0</v>
      </c>
      <c r="S190" s="196">
        <v>0</v>
      </c>
      <c r="T190" s="197">
        <f t="shared" si="3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8" t="s">
        <v>168</v>
      </c>
      <c r="AT190" s="198" t="s">
        <v>150</v>
      </c>
      <c r="AU190" s="198" t="s">
        <v>85</v>
      </c>
      <c r="AY190" s="18" t="s">
        <v>149</v>
      </c>
      <c r="BE190" s="199">
        <f t="shared" si="4"/>
        <v>0</v>
      </c>
      <c r="BF190" s="199">
        <f t="shared" si="5"/>
        <v>0</v>
      </c>
      <c r="BG190" s="199">
        <f t="shared" si="6"/>
        <v>0</v>
      </c>
      <c r="BH190" s="199">
        <f t="shared" si="7"/>
        <v>0</v>
      </c>
      <c r="BI190" s="199">
        <f t="shared" si="8"/>
        <v>0</v>
      </c>
      <c r="BJ190" s="18" t="s">
        <v>83</v>
      </c>
      <c r="BK190" s="199">
        <f t="shared" si="9"/>
        <v>0</v>
      </c>
      <c r="BL190" s="18" t="s">
        <v>168</v>
      </c>
      <c r="BM190" s="198" t="s">
        <v>792</v>
      </c>
    </row>
    <row r="191" spans="1:65" s="2" customFormat="1" ht="24.2" customHeight="1">
      <c r="A191" s="35"/>
      <c r="B191" s="36"/>
      <c r="C191" s="186" t="s">
        <v>361</v>
      </c>
      <c r="D191" s="186" t="s">
        <v>150</v>
      </c>
      <c r="E191" s="187" t="s">
        <v>793</v>
      </c>
      <c r="F191" s="188" t="s">
        <v>794</v>
      </c>
      <c r="G191" s="189" t="s">
        <v>183</v>
      </c>
      <c r="H191" s="190">
        <v>2</v>
      </c>
      <c r="I191" s="191"/>
      <c r="J191" s="192">
        <f t="shared" si="0"/>
        <v>0</v>
      </c>
      <c r="K191" s="193"/>
      <c r="L191" s="40"/>
      <c r="M191" s="194" t="s">
        <v>1</v>
      </c>
      <c r="N191" s="195" t="s">
        <v>41</v>
      </c>
      <c r="O191" s="72"/>
      <c r="P191" s="196">
        <f t="shared" si="1"/>
        <v>0</v>
      </c>
      <c r="Q191" s="196">
        <v>0.45937</v>
      </c>
      <c r="R191" s="196">
        <f t="shared" si="2"/>
        <v>0.91874</v>
      </c>
      <c r="S191" s="196">
        <v>0</v>
      </c>
      <c r="T191" s="197">
        <f t="shared" si="3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 t="shared" si="4"/>
        <v>0</v>
      </c>
      <c r="BF191" s="199">
        <f t="shared" si="5"/>
        <v>0</v>
      </c>
      <c r="BG191" s="199">
        <f t="shared" si="6"/>
        <v>0</v>
      </c>
      <c r="BH191" s="199">
        <f t="shared" si="7"/>
        <v>0</v>
      </c>
      <c r="BI191" s="199">
        <f t="shared" si="8"/>
        <v>0</v>
      </c>
      <c r="BJ191" s="18" t="s">
        <v>83</v>
      </c>
      <c r="BK191" s="199">
        <f t="shared" si="9"/>
        <v>0</v>
      </c>
      <c r="BL191" s="18" t="s">
        <v>168</v>
      </c>
      <c r="BM191" s="198" t="s">
        <v>795</v>
      </c>
    </row>
    <row r="192" spans="1:65" s="2" customFormat="1" ht="33" customHeight="1">
      <c r="A192" s="35"/>
      <c r="B192" s="36"/>
      <c r="C192" s="186" t="s">
        <v>367</v>
      </c>
      <c r="D192" s="186" t="s">
        <v>150</v>
      </c>
      <c r="E192" s="187" t="s">
        <v>796</v>
      </c>
      <c r="F192" s="188" t="s">
        <v>797</v>
      </c>
      <c r="G192" s="189" t="s">
        <v>183</v>
      </c>
      <c r="H192" s="190">
        <v>1</v>
      </c>
      <c r="I192" s="191"/>
      <c r="J192" s="192">
        <f t="shared" si="0"/>
        <v>0</v>
      </c>
      <c r="K192" s="193"/>
      <c r="L192" s="40"/>
      <c r="M192" s="194" t="s">
        <v>1</v>
      </c>
      <c r="N192" s="195" t="s">
        <v>41</v>
      </c>
      <c r="O192" s="72"/>
      <c r="P192" s="196">
        <f t="shared" si="1"/>
        <v>0</v>
      </c>
      <c r="Q192" s="196">
        <v>0.36191000000000001</v>
      </c>
      <c r="R192" s="196">
        <f t="shared" si="2"/>
        <v>0.36191000000000001</v>
      </c>
      <c r="S192" s="196">
        <v>0</v>
      </c>
      <c r="T192" s="197">
        <f t="shared" si="3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8" t="s">
        <v>168</v>
      </c>
      <c r="AT192" s="198" t="s">
        <v>150</v>
      </c>
      <c r="AU192" s="198" t="s">
        <v>85</v>
      </c>
      <c r="AY192" s="18" t="s">
        <v>149</v>
      </c>
      <c r="BE192" s="199">
        <f t="shared" si="4"/>
        <v>0</v>
      </c>
      <c r="BF192" s="199">
        <f t="shared" si="5"/>
        <v>0</v>
      </c>
      <c r="BG192" s="199">
        <f t="shared" si="6"/>
        <v>0</v>
      </c>
      <c r="BH192" s="199">
        <f t="shared" si="7"/>
        <v>0</v>
      </c>
      <c r="BI192" s="199">
        <f t="shared" si="8"/>
        <v>0</v>
      </c>
      <c r="BJ192" s="18" t="s">
        <v>83</v>
      </c>
      <c r="BK192" s="199">
        <f t="shared" si="9"/>
        <v>0</v>
      </c>
      <c r="BL192" s="18" t="s">
        <v>168</v>
      </c>
      <c r="BM192" s="198" t="s">
        <v>798</v>
      </c>
    </row>
    <row r="193" spans="1:65" s="2" customFormat="1" ht="33" customHeight="1">
      <c r="A193" s="35"/>
      <c r="B193" s="36"/>
      <c r="C193" s="245" t="s">
        <v>372</v>
      </c>
      <c r="D193" s="245" t="s">
        <v>305</v>
      </c>
      <c r="E193" s="246" t="s">
        <v>799</v>
      </c>
      <c r="F193" s="247" t="s">
        <v>800</v>
      </c>
      <c r="G193" s="248" t="s">
        <v>183</v>
      </c>
      <c r="H193" s="249">
        <v>1</v>
      </c>
      <c r="I193" s="250"/>
      <c r="J193" s="251">
        <f t="shared" si="0"/>
        <v>0</v>
      </c>
      <c r="K193" s="252"/>
      <c r="L193" s="253"/>
      <c r="M193" s="254" t="s">
        <v>1</v>
      </c>
      <c r="N193" s="255" t="s">
        <v>41</v>
      </c>
      <c r="O193" s="72"/>
      <c r="P193" s="196">
        <f t="shared" si="1"/>
        <v>0</v>
      </c>
      <c r="Q193" s="196">
        <v>0.125</v>
      </c>
      <c r="R193" s="196">
        <f t="shared" si="2"/>
        <v>0.125</v>
      </c>
      <c r="S193" s="196">
        <v>0</v>
      </c>
      <c r="T193" s="197">
        <f t="shared" si="3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8" t="s">
        <v>192</v>
      </c>
      <c r="AT193" s="198" t="s">
        <v>305</v>
      </c>
      <c r="AU193" s="198" t="s">
        <v>85</v>
      </c>
      <c r="AY193" s="18" t="s">
        <v>149</v>
      </c>
      <c r="BE193" s="199">
        <f t="shared" si="4"/>
        <v>0</v>
      </c>
      <c r="BF193" s="199">
        <f t="shared" si="5"/>
        <v>0</v>
      </c>
      <c r="BG193" s="199">
        <f t="shared" si="6"/>
        <v>0</v>
      </c>
      <c r="BH193" s="199">
        <f t="shared" si="7"/>
        <v>0</v>
      </c>
      <c r="BI193" s="199">
        <f t="shared" si="8"/>
        <v>0</v>
      </c>
      <c r="BJ193" s="18" t="s">
        <v>83</v>
      </c>
      <c r="BK193" s="199">
        <f t="shared" si="9"/>
        <v>0</v>
      </c>
      <c r="BL193" s="18" t="s">
        <v>168</v>
      </c>
      <c r="BM193" s="198" t="s">
        <v>801</v>
      </c>
    </row>
    <row r="194" spans="1:65" s="2" customFormat="1" ht="16.5" customHeight="1">
      <c r="A194" s="35"/>
      <c r="B194" s="36"/>
      <c r="C194" s="186" t="s">
        <v>377</v>
      </c>
      <c r="D194" s="186" t="s">
        <v>150</v>
      </c>
      <c r="E194" s="187" t="s">
        <v>802</v>
      </c>
      <c r="F194" s="188" t="s">
        <v>803</v>
      </c>
      <c r="G194" s="189" t="s">
        <v>357</v>
      </c>
      <c r="H194" s="190">
        <v>7</v>
      </c>
      <c r="I194" s="191"/>
      <c r="J194" s="192">
        <f t="shared" si="0"/>
        <v>0</v>
      </c>
      <c r="K194" s="193"/>
      <c r="L194" s="40"/>
      <c r="M194" s="194" t="s">
        <v>1</v>
      </c>
      <c r="N194" s="195" t="s">
        <v>41</v>
      </c>
      <c r="O194" s="72"/>
      <c r="P194" s="196">
        <f t="shared" si="1"/>
        <v>0</v>
      </c>
      <c r="Q194" s="196">
        <v>1.9000000000000001E-4</v>
      </c>
      <c r="R194" s="196">
        <f t="shared" si="2"/>
        <v>1.33E-3</v>
      </c>
      <c r="S194" s="196">
        <v>0</v>
      </c>
      <c r="T194" s="197">
        <f t="shared" si="3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8" t="s">
        <v>168</v>
      </c>
      <c r="AT194" s="198" t="s">
        <v>150</v>
      </c>
      <c r="AU194" s="198" t="s">
        <v>85</v>
      </c>
      <c r="AY194" s="18" t="s">
        <v>149</v>
      </c>
      <c r="BE194" s="199">
        <f t="shared" si="4"/>
        <v>0</v>
      </c>
      <c r="BF194" s="199">
        <f t="shared" si="5"/>
        <v>0</v>
      </c>
      <c r="BG194" s="199">
        <f t="shared" si="6"/>
        <v>0</v>
      </c>
      <c r="BH194" s="199">
        <f t="shared" si="7"/>
        <v>0</v>
      </c>
      <c r="BI194" s="199">
        <f t="shared" si="8"/>
        <v>0</v>
      </c>
      <c r="BJ194" s="18" t="s">
        <v>83</v>
      </c>
      <c r="BK194" s="199">
        <f t="shared" si="9"/>
        <v>0</v>
      </c>
      <c r="BL194" s="18" t="s">
        <v>168</v>
      </c>
      <c r="BM194" s="198" t="s">
        <v>804</v>
      </c>
    </row>
    <row r="195" spans="1:65" s="2" customFormat="1" ht="21.75" customHeight="1">
      <c r="A195" s="35"/>
      <c r="B195" s="36"/>
      <c r="C195" s="186" t="s">
        <v>383</v>
      </c>
      <c r="D195" s="186" t="s">
        <v>150</v>
      </c>
      <c r="E195" s="187" t="s">
        <v>805</v>
      </c>
      <c r="F195" s="188" t="s">
        <v>806</v>
      </c>
      <c r="G195" s="189" t="s">
        <v>357</v>
      </c>
      <c r="H195" s="190">
        <v>7</v>
      </c>
      <c r="I195" s="191"/>
      <c r="J195" s="192">
        <f t="shared" si="0"/>
        <v>0</v>
      </c>
      <c r="K195" s="193"/>
      <c r="L195" s="40"/>
      <c r="M195" s="194" t="s">
        <v>1</v>
      </c>
      <c r="N195" s="195" t="s">
        <v>41</v>
      </c>
      <c r="O195" s="72"/>
      <c r="P195" s="196">
        <f t="shared" si="1"/>
        <v>0</v>
      </c>
      <c r="Q195" s="196">
        <v>9.0000000000000006E-5</v>
      </c>
      <c r="R195" s="196">
        <f t="shared" si="2"/>
        <v>6.3000000000000003E-4</v>
      </c>
      <c r="S195" s="196">
        <v>0</v>
      </c>
      <c r="T195" s="197">
        <f t="shared" si="3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8" t="s">
        <v>168</v>
      </c>
      <c r="AT195" s="198" t="s">
        <v>150</v>
      </c>
      <c r="AU195" s="198" t="s">
        <v>85</v>
      </c>
      <c r="AY195" s="18" t="s">
        <v>149</v>
      </c>
      <c r="BE195" s="199">
        <f t="shared" si="4"/>
        <v>0</v>
      </c>
      <c r="BF195" s="199">
        <f t="shared" si="5"/>
        <v>0</v>
      </c>
      <c r="BG195" s="199">
        <f t="shared" si="6"/>
        <v>0</v>
      </c>
      <c r="BH195" s="199">
        <f t="shared" si="7"/>
        <v>0</v>
      </c>
      <c r="BI195" s="199">
        <f t="shared" si="8"/>
        <v>0</v>
      </c>
      <c r="BJ195" s="18" t="s">
        <v>83</v>
      </c>
      <c r="BK195" s="199">
        <f t="shared" si="9"/>
        <v>0</v>
      </c>
      <c r="BL195" s="18" t="s">
        <v>168</v>
      </c>
      <c r="BM195" s="198" t="s">
        <v>807</v>
      </c>
    </row>
    <row r="196" spans="1:65" s="11" customFormat="1" ht="22.9" customHeight="1">
      <c r="B196" s="172"/>
      <c r="C196" s="173"/>
      <c r="D196" s="174" t="s">
        <v>75</v>
      </c>
      <c r="E196" s="232" t="s">
        <v>400</v>
      </c>
      <c r="F196" s="232" t="s">
        <v>401</v>
      </c>
      <c r="G196" s="173"/>
      <c r="H196" s="173"/>
      <c r="I196" s="176"/>
      <c r="J196" s="233">
        <f>BK196</f>
        <v>0</v>
      </c>
      <c r="K196" s="173"/>
      <c r="L196" s="178"/>
      <c r="M196" s="179"/>
      <c r="N196" s="180"/>
      <c r="O196" s="180"/>
      <c r="P196" s="181">
        <f>P197</f>
        <v>0</v>
      </c>
      <c r="Q196" s="180"/>
      <c r="R196" s="181">
        <f>R197</f>
        <v>0</v>
      </c>
      <c r="S196" s="180"/>
      <c r="T196" s="182">
        <f>T197</f>
        <v>0</v>
      </c>
      <c r="AR196" s="183" t="s">
        <v>83</v>
      </c>
      <c r="AT196" s="184" t="s">
        <v>75</v>
      </c>
      <c r="AU196" s="184" t="s">
        <v>83</v>
      </c>
      <c r="AY196" s="183" t="s">
        <v>149</v>
      </c>
      <c r="BK196" s="185">
        <f>BK197</f>
        <v>0</v>
      </c>
    </row>
    <row r="197" spans="1:65" s="2" customFormat="1" ht="24.2" customHeight="1">
      <c r="A197" s="35"/>
      <c r="B197" s="36"/>
      <c r="C197" s="186" t="s">
        <v>387</v>
      </c>
      <c r="D197" s="186" t="s">
        <v>150</v>
      </c>
      <c r="E197" s="187" t="s">
        <v>808</v>
      </c>
      <c r="F197" s="188" t="s">
        <v>809</v>
      </c>
      <c r="G197" s="189" t="s">
        <v>298</v>
      </c>
      <c r="H197" s="190">
        <v>14.073</v>
      </c>
      <c r="I197" s="191"/>
      <c r="J197" s="192">
        <f>ROUND(I197*H197,2)</f>
        <v>0</v>
      </c>
      <c r="K197" s="193"/>
      <c r="L197" s="40"/>
      <c r="M197" s="222" t="s">
        <v>1</v>
      </c>
      <c r="N197" s="223" t="s">
        <v>41</v>
      </c>
      <c r="O197" s="224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8" t="s">
        <v>168</v>
      </c>
      <c r="AT197" s="198" t="s">
        <v>150</v>
      </c>
      <c r="AU197" s="198" t="s">
        <v>85</v>
      </c>
      <c r="AY197" s="18" t="s">
        <v>149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8" t="s">
        <v>83</v>
      </c>
      <c r="BK197" s="199">
        <f>ROUND(I197*H197,2)</f>
        <v>0</v>
      </c>
      <c r="BL197" s="18" t="s">
        <v>168</v>
      </c>
      <c r="BM197" s="198" t="s">
        <v>810</v>
      </c>
    </row>
    <row r="198" spans="1:65" s="2" customFormat="1" ht="6.95" customHeight="1">
      <c r="A198" s="35"/>
      <c r="B198" s="55"/>
      <c r="C198" s="56"/>
      <c r="D198" s="56"/>
      <c r="E198" s="56"/>
      <c r="F198" s="56"/>
      <c r="G198" s="56"/>
      <c r="H198" s="56"/>
      <c r="I198" s="56"/>
      <c r="J198" s="56"/>
      <c r="K198" s="56"/>
      <c r="L198" s="40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</row>
  </sheetData>
  <sheetProtection algorithmName="SHA-512" hashValue="eA8CCwcctfHvV4bGsjDwO9Cjt4RJp1b+pkBb7ZELKjSxCTp/UuDj71jGwdn1Mylx6Pf+Oj3cJHIdjSu+SYTzNg==" saltValue="fjK73oAsloN1eUI9WlKBMzsvR5/uTbQ/9p7vibLmEBQSvjR4FbNF+NrAOoFO0r0lhYP7aQoJXFudY72CHCtxGQ==" spinCount="100000" sheet="1" objects="1" scenarios="1" formatColumns="0" formatRows="0" autoFilter="0"/>
  <autoFilter ref="C124:K197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105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811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813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ROUND(J131,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ROUND((SUM(BE131:BE184)),  2)</f>
        <v>0</v>
      </c>
      <c r="G37" s="35"/>
      <c r="H37" s="35"/>
      <c r="I37" s="131">
        <v>0.21</v>
      </c>
      <c r="J37" s="130">
        <f>ROUND(((SUM(BE131:BE184))*I37),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ROUND((SUM(BF131:BF184)),  2)</f>
        <v>0</v>
      </c>
      <c r="G38" s="35"/>
      <c r="H38" s="35"/>
      <c r="I38" s="131">
        <v>0.15</v>
      </c>
      <c r="J38" s="130">
        <f>ROUND(((SUM(BF131:BF184))*I38),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ROUND((SUM(BG131:BG184)),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ROUND((SUM(BH131:BH184)),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ROUND((SUM(BI131:BI184)),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811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4.1b - Lokalita A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J131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814</v>
      </c>
      <c r="E101" s="157"/>
      <c r="F101" s="157"/>
      <c r="G101" s="157"/>
      <c r="H101" s="157"/>
      <c r="I101" s="157"/>
      <c r="J101" s="158">
        <f>J132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815</v>
      </c>
      <c r="E102" s="229"/>
      <c r="F102" s="229"/>
      <c r="G102" s="229"/>
      <c r="H102" s="229"/>
      <c r="I102" s="229"/>
      <c r="J102" s="230">
        <f>J133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816</v>
      </c>
      <c r="E103" s="229"/>
      <c r="F103" s="229"/>
      <c r="G103" s="229"/>
      <c r="H103" s="229"/>
      <c r="I103" s="229"/>
      <c r="J103" s="230">
        <f>J156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817</v>
      </c>
      <c r="E104" s="229"/>
      <c r="F104" s="229"/>
      <c r="G104" s="229"/>
      <c r="H104" s="229"/>
      <c r="I104" s="229"/>
      <c r="J104" s="230">
        <f>J164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818</v>
      </c>
      <c r="E105" s="229"/>
      <c r="F105" s="229"/>
      <c r="G105" s="229"/>
      <c r="H105" s="229"/>
      <c r="I105" s="229"/>
      <c r="J105" s="230">
        <f>J172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819</v>
      </c>
      <c r="E106" s="229"/>
      <c r="F106" s="229"/>
      <c r="G106" s="229"/>
      <c r="H106" s="229"/>
      <c r="I106" s="229"/>
      <c r="J106" s="230">
        <f>J176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820</v>
      </c>
      <c r="E107" s="229"/>
      <c r="F107" s="229"/>
      <c r="G107" s="229"/>
      <c r="H107" s="229"/>
      <c r="I107" s="229"/>
      <c r="J107" s="230">
        <f>J183</f>
        <v>0</v>
      </c>
      <c r="K107" s="105"/>
      <c r="L107" s="231"/>
    </row>
    <row r="108" spans="1:47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47" s="2" customFormat="1" ht="6.95" customHeight="1">
      <c r="A109" s="35"/>
      <c r="B109" s="55"/>
      <c r="C109" s="56"/>
      <c r="D109" s="56"/>
      <c r="E109" s="56"/>
      <c r="F109" s="56"/>
      <c r="G109" s="56"/>
      <c r="H109" s="56"/>
      <c r="I109" s="56"/>
      <c r="J109" s="56"/>
      <c r="K109" s="56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31" s="2" customFormat="1" ht="6.95" customHeight="1">
      <c r="A113" s="35"/>
      <c r="B113" s="57"/>
      <c r="C113" s="58"/>
      <c r="D113" s="58"/>
      <c r="E113" s="58"/>
      <c r="F113" s="58"/>
      <c r="G113" s="58"/>
      <c r="H113" s="58"/>
      <c r="I113" s="58"/>
      <c r="J113" s="58"/>
      <c r="K113" s="58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4.95" customHeight="1">
      <c r="A114" s="35"/>
      <c r="B114" s="36"/>
      <c r="C114" s="24" t="s">
        <v>133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12" customHeight="1">
      <c r="A116" s="35"/>
      <c r="B116" s="36"/>
      <c r="C116" s="30" t="s">
        <v>16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6.5" customHeight="1">
      <c r="A117" s="35"/>
      <c r="B117" s="36"/>
      <c r="C117" s="37"/>
      <c r="D117" s="37"/>
      <c r="E117" s="320" t="str">
        <f>E7</f>
        <v>PD – PJD na ul. Opavská</v>
      </c>
      <c r="F117" s="321"/>
      <c r="G117" s="321"/>
      <c r="H117" s="321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1" customFormat="1" ht="12" customHeight="1">
      <c r="B118" s="22"/>
      <c r="C118" s="30" t="s">
        <v>122</v>
      </c>
      <c r="D118" s="23"/>
      <c r="E118" s="23"/>
      <c r="F118" s="23"/>
      <c r="G118" s="23"/>
      <c r="H118" s="23"/>
      <c r="I118" s="23"/>
      <c r="J118" s="23"/>
      <c r="K118" s="23"/>
      <c r="L118" s="21"/>
    </row>
    <row r="119" spans="1:31" s="1" customFormat="1" ht="16.5" customHeight="1">
      <c r="B119" s="22"/>
      <c r="C119" s="23"/>
      <c r="D119" s="23"/>
      <c r="E119" s="320" t="s">
        <v>123</v>
      </c>
      <c r="F119" s="279"/>
      <c r="G119" s="279"/>
      <c r="H119" s="279"/>
      <c r="I119" s="23"/>
      <c r="J119" s="23"/>
      <c r="K119" s="23"/>
      <c r="L119" s="21"/>
    </row>
    <row r="120" spans="1:31" s="1" customFormat="1" ht="12" customHeight="1">
      <c r="B120" s="22"/>
      <c r="C120" s="30" t="s">
        <v>124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pans="1:31" s="2" customFormat="1" ht="16.5" customHeight="1">
      <c r="A121" s="35"/>
      <c r="B121" s="36"/>
      <c r="C121" s="37"/>
      <c r="D121" s="37"/>
      <c r="E121" s="324" t="s">
        <v>811</v>
      </c>
      <c r="F121" s="322"/>
      <c r="G121" s="322"/>
      <c r="H121" s="322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30" t="s">
        <v>812</v>
      </c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6.5" customHeight="1">
      <c r="A123" s="35"/>
      <c r="B123" s="36"/>
      <c r="C123" s="37"/>
      <c r="D123" s="37"/>
      <c r="E123" s="272" t="str">
        <f>E13</f>
        <v>4.1b - Lokalita A</v>
      </c>
      <c r="F123" s="322"/>
      <c r="G123" s="322"/>
      <c r="H123" s="322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5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20</v>
      </c>
      <c r="D125" s="37"/>
      <c r="E125" s="37"/>
      <c r="F125" s="28" t="str">
        <f>F16</f>
        <v>Ostrava</v>
      </c>
      <c r="G125" s="37"/>
      <c r="H125" s="37"/>
      <c r="I125" s="30" t="s">
        <v>22</v>
      </c>
      <c r="J125" s="67" t="str">
        <f>IF(J16="","",J16)</f>
        <v>21. 2. 2020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30" t="s">
        <v>24</v>
      </c>
      <c r="D127" s="37"/>
      <c r="E127" s="37"/>
      <c r="F127" s="28" t="str">
        <f>E19</f>
        <v>DPO, a.s.</v>
      </c>
      <c r="G127" s="37"/>
      <c r="H127" s="37"/>
      <c r="I127" s="30" t="s">
        <v>30</v>
      </c>
      <c r="J127" s="33" t="str">
        <f>E25</f>
        <v>Projekt 2010, s.r.o.</v>
      </c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28</v>
      </c>
      <c r="D128" s="37"/>
      <c r="E128" s="37"/>
      <c r="F128" s="28" t="str">
        <f>IF(E22="","",E22)</f>
        <v>Vyplň údaj</v>
      </c>
      <c r="G128" s="37"/>
      <c r="H128" s="37"/>
      <c r="I128" s="30" t="s">
        <v>33</v>
      </c>
      <c r="J128" s="33" t="str">
        <f>E28</f>
        <v>Jakub Nevyjel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0.3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10" customFormat="1" ht="29.25" customHeight="1">
      <c r="A130" s="160"/>
      <c r="B130" s="161"/>
      <c r="C130" s="162" t="s">
        <v>134</v>
      </c>
      <c r="D130" s="163" t="s">
        <v>61</v>
      </c>
      <c r="E130" s="163" t="s">
        <v>57</v>
      </c>
      <c r="F130" s="163" t="s">
        <v>58</v>
      </c>
      <c r="G130" s="163" t="s">
        <v>135</v>
      </c>
      <c r="H130" s="163" t="s">
        <v>136</v>
      </c>
      <c r="I130" s="163" t="s">
        <v>137</v>
      </c>
      <c r="J130" s="164" t="s">
        <v>128</v>
      </c>
      <c r="K130" s="165" t="s">
        <v>138</v>
      </c>
      <c r="L130" s="166"/>
      <c r="M130" s="76" t="s">
        <v>1</v>
      </c>
      <c r="N130" s="77" t="s">
        <v>40</v>
      </c>
      <c r="O130" s="77" t="s">
        <v>139</v>
      </c>
      <c r="P130" s="77" t="s">
        <v>140</v>
      </c>
      <c r="Q130" s="77" t="s">
        <v>141</v>
      </c>
      <c r="R130" s="77" t="s">
        <v>142</v>
      </c>
      <c r="S130" s="77" t="s">
        <v>143</v>
      </c>
      <c r="T130" s="78" t="s">
        <v>144</v>
      </c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</row>
    <row r="131" spans="1:65" s="2" customFormat="1" ht="22.9" customHeight="1">
      <c r="A131" s="35"/>
      <c r="B131" s="36"/>
      <c r="C131" s="83" t="s">
        <v>145</v>
      </c>
      <c r="D131" s="37"/>
      <c r="E131" s="37"/>
      <c r="F131" s="37"/>
      <c r="G131" s="37"/>
      <c r="H131" s="37"/>
      <c r="I131" s="37"/>
      <c r="J131" s="167">
        <f>BK131</f>
        <v>0</v>
      </c>
      <c r="K131" s="37"/>
      <c r="L131" s="40"/>
      <c r="M131" s="79"/>
      <c r="N131" s="168"/>
      <c r="O131" s="80"/>
      <c r="P131" s="169">
        <f>P132</f>
        <v>0</v>
      </c>
      <c r="Q131" s="80"/>
      <c r="R131" s="169">
        <f>R132</f>
        <v>0</v>
      </c>
      <c r="S131" s="80"/>
      <c r="T131" s="170">
        <f>T132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75</v>
      </c>
      <c r="AU131" s="18" t="s">
        <v>130</v>
      </c>
      <c r="BK131" s="171">
        <f>BK132</f>
        <v>0</v>
      </c>
    </row>
    <row r="132" spans="1:65" s="11" customFormat="1" ht="25.9" customHeight="1">
      <c r="B132" s="172"/>
      <c r="C132" s="173"/>
      <c r="D132" s="174" t="s">
        <v>75</v>
      </c>
      <c r="E132" s="175" t="s">
        <v>417</v>
      </c>
      <c r="F132" s="175" t="s">
        <v>821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P133+P156+P164+P172+P176+P183</f>
        <v>0</v>
      </c>
      <c r="Q132" s="180"/>
      <c r="R132" s="181">
        <f>R133+R156+R164+R172+R176+R183</f>
        <v>0</v>
      </c>
      <c r="S132" s="180"/>
      <c r="T132" s="182">
        <f>T133+T156+T164+T172+T176+T183</f>
        <v>0</v>
      </c>
      <c r="AR132" s="183" t="s">
        <v>83</v>
      </c>
      <c r="AT132" s="184" t="s">
        <v>75</v>
      </c>
      <c r="AU132" s="184" t="s">
        <v>76</v>
      </c>
      <c r="AY132" s="183" t="s">
        <v>149</v>
      </c>
      <c r="BK132" s="185">
        <f>BK133+BK156+BK164+BK172+BK176+BK183</f>
        <v>0</v>
      </c>
    </row>
    <row r="133" spans="1:65" s="11" customFormat="1" ht="22.9" customHeight="1">
      <c r="B133" s="172"/>
      <c r="C133" s="173"/>
      <c r="D133" s="174" t="s">
        <v>75</v>
      </c>
      <c r="E133" s="232" t="s">
        <v>443</v>
      </c>
      <c r="F133" s="232" t="s">
        <v>822</v>
      </c>
      <c r="G133" s="173"/>
      <c r="H133" s="173"/>
      <c r="I133" s="176"/>
      <c r="J133" s="233">
        <f>BK133</f>
        <v>0</v>
      </c>
      <c r="K133" s="173"/>
      <c r="L133" s="178"/>
      <c r="M133" s="179"/>
      <c r="N133" s="180"/>
      <c r="O133" s="180"/>
      <c r="P133" s="181">
        <f>SUM(P134:P155)</f>
        <v>0</v>
      </c>
      <c r="Q133" s="180"/>
      <c r="R133" s="181">
        <f>SUM(R134:R155)</f>
        <v>0</v>
      </c>
      <c r="S133" s="180"/>
      <c r="T133" s="182">
        <f>SUM(T134:T155)</f>
        <v>0</v>
      </c>
      <c r="AR133" s="183" t="s">
        <v>83</v>
      </c>
      <c r="AT133" s="184" t="s">
        <v>75</v>
      </c>
      <c r="AU133" s="184" t="s">
        <v>83</v>
      </c>
      <c r="AY133" s="183" t="s">
        <v>149</v>
      </c>
      <c r="BK133" s="185">
        <f>SUM(BK134:BK155)</f>
        <v>0</v>
      </c>
    </row>
    <row r="134" spans="1:65" s="2" customFormat="1" ht="16.5" customHeight="1">
      <c r="A134" s="35"/>
      <c r="B134" s="36"/>
      <c r="C134" s="186" t="s">
        <v>83</v>
      </c>
      <c r="D134" s="186" t="s">
        <v>150</v>
      </c>
      <c r="E134" s="187" t="s">
        <v>823</v>
      </c>
      <c r="F134" s="188" t="s">
        <v>824</v>
      </c>
      <c r="G134" s="189" t="s">
        <v>183</v>
      </c>
      <c r="H134" s="190">
        <v>1</v>
      </c>
      <c r="I134" s="191"/>
      <c r="J134" s="192">
        <f>ROUND(I134*H134,2)</f>
        <v>0</v>
      </c>
      <c r="K134" s="193"/>
      <c r="L134" s="40"/>
      <c r="M134" s="194" t="s">
        <v>1</v>
      </c>
      <c r="N134" s="195" t="s">
        <v>41</v>
      </c>
      <c r="O134" s="72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168</v>
      </c>
      <c r="AT134" s="198" t="s">
        <v>150</v>
      </c>
      <c r="AU134" s="198" t="s">
        <v>85</v>
      </c>
      <c r="AY134" s="18" t="s">
        <v>149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8" t="s">
        <v>83</v>
      </c>
      <c r="BK134" s="199">
        <f>ROUND(I134*H134,2)</f>
        <v>0</v>
      </c>
      <c r="BL134" s="18" t="s">
        <v>168</v>
      </c>
      <c r="BM134" s="198" t="s">
        <v>825</v>
      </c>
    </row>
    <row r="135" spans="1:65" s="12" customFormat="1" ht="11.25">
      <c r="B135" s="200"/>
      <c r="C135" s="201"/>
      <c r="D135" s="202" t="s">
        <v>156</v>
      </c>
      <c r="E135" s="203" t="s">
        <v>1</v>
      </c>
      <c r="F135" s="204" t="s">
        <v>83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156</v>
      </c>
      <c r="AU135" s="211" t="s">
        <v>85</v>
      </c>
      <c r="AV135" s="12" t="s">
        <v>85</v>
      </c>
      <c r="AW135" s="12" t="s">
        <v>32</v>
      </c>
      <c r="AX135" s="12" t="s">
        <v>83</v>
      </c>
      <c r="AY135" s="211" t="s">
        <v>149</v>
      </c>
    </row>
    <row r="136" spans="1:65" s="13" customFormat="1" ht="11.25">
      <c r="B136" s="212"/>
      <c r="C136" s="213"/>
      <c r="D136" s="202" t="s">
        <v>156</v>
      </c>
      <c r="E136" s="214" t="s">
        <v>1</v>
      </c>
      <c r="F136" s="215" t="s">
        <v>157</v>
      </c>
      <c r="G136" s="213"/>
      <c r="H136" s="214" t="s">
        <v>1</v>
      </c>
      <c r="I136" s="216"/>
      <c r="J136" s="213"/>
      <c r="K136" s="213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156</v>
      </c>
      <c r="AU136" s="221" t="s">
        <v>85</v>
      </c>
      <c r="AV136" s="13" t="s">
        <v>83</v>
      </c>
      <c r="AW136" s="13" t="s">
        <v>32</v>
      </c>
      <c r="AX136" s="13" t="s">
        <v>76</v>
      </c>
      <c r="AY136" s="221" t="s">
        <v>149</v>
      </c>
    </row>
    <row r="137" spans="1:65" s="13" customFormat="1" ht="22.5">
      <c r="B137" s="212"/>
      <c r="C137" s="213"/>
      <c r="D137" s="202" t="s">
        <v>156</v>
      </c>
      <c r="E137" s="214" t="s">
        <v>1</v>
      </c>
      <c r="F137" s="215" t="s">
        <v>826</v>
      </c>
      <c r="G137" s="213"/>
      <c r="H137" s="214" t="s">
        <v>1</v>
      </c>
      <c r="I137" s="216"/>
      <c r="J137" s="213"/>
      <c r="K137" s="213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156</v>
      </c>
      <c r="AU137" s="221" t="s">
        <v>85</v>
      </c>
      <c r="AV137" s="13" t="s">
        <v>83</v>
      </c>
      <c r="AW137" s="13" t="s">
        <v>32</v>
      </c>
      <c r="AX137" s="13" t="s">
        <v>76</v>
      </c>
      <c r="AY137" s="221" t="s">
        <v>149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827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828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829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830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831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832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833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834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3" customFormat="1" ht="11.25">
      <c r="B146" s="212"/>
      <c r="C146" s="213"/>
      <c r="D146" s="202" t="s">
        <v>156</v>
      </c>
      <c r="E146" s="214" t="s">
        <v>1</v>
      </c>
      <c r="F146" s="215" t="s">
        <v>835</v>
      </c>
      <c r="G146" s="213"/>
      <c r="H146" s="214" t="s">
        <v>1</v>
      </c>
      <c r="I146" s="216"/>
      <c r="J146" s="213"/>
      <c r="K146" s="213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156</v>
      </c>
      <c r="AU146" s="221" t="s">
        <v>85</v>
      </c>
      <c r="AV146" s="13" t="s">
        <v>83</v>
      </c>
      <c r="AW146" s="13" t="s">
        <v>32</v>
      </c>
      <c r="AX146" s="13" t="s">
        <v>76</v>
      </c>
      <c r="AY146" s="221" t="s">
        <v>149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836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22.5">
      <c r="B148" s="212"/>
      <c r="C148" s="213"/>
      <c r="D148" s="202" t="s">
        <v>156</v>
      </c>
      <c r="E148" s="214" t="s">
        <v>1</v>
      </c>
      <c r="F148" s="215" t="s">
        <v>837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838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839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3" customFormat="1" ht="11.25">
      <c r="B151" s="212"/>
      <c r="C151" s="213"/>
      <c r="D151" s="202" t="s">
        <v>156</v>
      </c>
      <c r="E151" s="214" t="s">
        <v>1</v>
      </c>
      <c r="F151" s="215" t="s">
        <v>840</v>
      </c>
      <c r="G151" s="213"/>
      <c r="H151" s="214" t="s">
        <v>1</v>
      </c>
      <c r="I151" s="216"/>
      <c r="J151" s="213"/>
      <c r="K151" s="213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156</v>
      </c>
      <c r="AU151" s="221" t="s">
        <v>85</v>
      </c>
      <c r="AV151" s="13" t="s">
        <v>83</v>
      </c>
      <c r="AW151" s="13" t="s">
        <v>32</v>
      </c>
      <c r="AX151" s="13" t="s">
        <v>76</v>
      </c>
      <c r="AY151" s="221" t="s">
        <v>149</v>
      </c>
    </row>
    <row r="152" spans="1:65" s="13" customFormat="1" ht="11.25">
      <c r="B152" s="212"/>
      <c r="C152" s="213"/>
      <c r="D152" s="202" t="s">
        <v>156</v>
      </c>
      <c r="E152" s="214" t="s">
        <v>1</v>
      </c>
      <c r="F152" s="215" t="s">
        <v>841</v>
      </c>
      <c r="G152" s="213"/>
      <c r="H152" s="214" t="s">
        <v>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156</v>
      </c>
      <c r="AU152" s="221" t="s">
        <v>85</v>
      </c>
      <c r="AV152" s="13" t="s">
        <v>83</v>
      </c>
      <c r="AW152" s="13" t="s">
        <v>32</v>
      </c>
      <c r="AX152" s="13" t="s">
        <v>76</v>
      </c>
      <c r="AY152" s="221" t="s">
        <v>149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842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843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844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1" customFormat="1" ht="22.9" customHeight="1">
      <c r="B156" s="172"/>
      <c r="C156" s="173"/>
      <c r="D156" s="174" t="s">
        <v>75</v>
      </c>
      <c r="E156" s="232" t="s">
        <v>481</v>
      </c>
      <c r="F156" s="232" t="s">
        <v>845</v>
      </c>
      <c r="G156" s="173"/>
      <c r="H156" s="173"/>
      <c r="I156" s="176"/>
      <c r="J156" s="233">
        <f>BK156</f>
        <v>0</v>
      </c>
      <c r="K156" s="173"/>
      <c r="L156" s="178"/>
      <c r="M156" s="179"/>
      <c r="N156" s="180"/>
      <c r="O156" s="180"/>
      <c r="P156" s="181">
        <f>SUM(P157:P163)</f>
        <v>0</v>
      </c>
      <c r="Q156" s="180"/>
      <c r="R156" s="181">
        <f>SUM(R157:R163)</f>
        <v>0</v>
      </c>
      <c r="S156" s="180"/>
      <c r="T156" s="182">
        <f>SUM(T157:T163)</f>
        <v>0</v>
      </c>
      <c r="AR156" s="183" t="s">
        <v>83</v>
      </c>
      <c r="AT156" s="184" t="s">
        <v>75</v>
      </c>
      <c r="AU156" s="184" t="s">
        <v>83</v>
      </c>
      <c r="AY156" s="183" t="s">
        <v>149</v>
      </c>
      <c r="BK156" s="185">
        <f>SUM(BK157:BK163)</f>
        <v>0</v>
      </c>
    </row>
    <row r="157" spans="1:65" s="2" customFormat="1" ht="44.25" customHeight="1">
      <c r="A157" s="35"/>
      <c r="B157" s="36"/>
      <c r="C157" s="186" t="s">
        <v>85</v>
      </c>
      <c r="D157" s="186" t="s">
        <v>150</v>
      </c>
      <c r="E157" s="187" t="s">
        <v>846</v>
      </c>
      <c r="F157" s="188" t="s">
        <v>847</v>
      </c>
      <c r="G157" s="189" t="s">
        <v>153</v>
      </c>
      <c r="H157" s="190">
        <v>2</v>
      </c>
      <c r="I157" s="191"/>
      <c r="J157" s="192">
        <f t="shared" ref="J157:J163" si="0"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 t="shared" ref="P157:P163" si="1">O157*H157</f>
        <v>0</v>
      </c>
      <c r="Q157" s="196">
        <v>0</v>
      </c>
      <c r="R157" s="196">
        <f t="shared" ref="R157:R163" si="2">Q157*H157</f>
        <v>0</v>
      </c>
      <c r="S157" s="196">
        <v>0</v>
      </c>
      <c r="T157" s="197">
        <f t="shared" ref="T157:T163" si="3"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 t="shared" ref="BE157:BE163" si="4">IF(N157="základní",J157,0)</f>
        <v>0</v>
      </c>
      <c r="BF157" s="199">
        <f t="shared" ref="BF157:BF163" si="5">IF(N157="snížená",J157,0)</f>
        <v>0</v>
      </c>
      <c r="BG157" s="199">
        <f t="shared" ref="BG157:BG163" si="6">IF(N157="zákl. přenesená",J157,0)</f>
        <v>0</v>
      </c>
      <c r="BH157" s="199">
        <f t="shared" ref="BH157:BH163" si="7">IF(N157="sníž. přenesená",J157,0)</f>
        <v>0</v>
      </c>
      <c r="BI157" s="199">
        <f t="shared" ref="BI157:BI163" si="8">IF(N157="nulová",J157,0)</f>
        <v>0</v>
      </c>
      <c r="BJ157" s="18" t="s">
        <v>83</v>
      </c>
      <c r="BK157" s="199">
        <f t="shared" ref="BK157:BK163" si="9">ROUND(I157*H157,2)</f>
        <v>0</v>
      </c>
      <c r="BL157" s="18" t="s">
        <v>168</v>
      </c>
      <c r="BM157" s="198" t="s">
        <v>848</v>
      </c>
    </row>
    <row r="158" spans="1:65" s="2" customFormat="1" ht="16.5" customHeight="1">
      <c r="A158" s="35"/>
      <c r="B158" s="36"/>
      <c r="C158" s="186" t="s">
        <v>104</v>
      </c>
      <c r="D158" s="186" t="s">
        <v>150</v>
      </c>
      <c r="E158" s="187" t="s">
        <v>849</v>
      </c>
      <c r="F158" s="188" t="s">
        <v>850</v>
      </c>
      <c r="G158" s="189" t="s">
        <v>357</v>
      </c>
      <c r="H158" s="190">
        <v>45</v>
      </c>
      <c r="I158" s="191"/>
      <c r="J158" s="192">
        <f t="shared" si="0"/>
        <v>0</v>
      </c>
      <c r="K158" s="193"/>
      <c r="L158" s="40"/>
      <c r="M158" s="194" t="s">
        <v>1</v>
      </c>
      <c r="N158" s="195" t="s">
        <v>41</v>
      </c>
      <c r="O158" s="72"/>
      <c r="P158" s="196">
        <f t="shared" si="1"/>
        <v>0</v>
      </c>
      <c r="Q158" s="196">
        <v>0</v>
      </c>
      <c r="R158" s="196">
        <f t="shared" si="2"/>
        <v>0</v>
      </c>
      <c r="S158" s="196">
        <v>0</v>
      </c>
      <c r="T158" s="197">
        <f t="shared" si="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168</v>
      </c>
      <c r="AT158" s="198" t="s">
        <v>150</v>
      </c>
      <c r="AU158" s="198" t="s">
        <v>85</v>
      </c>
      <c r="AY158" s="18" t="s">
        <v>149</v>
      </c>
      <c r="BE158" s="199">
        <f t="shared" si="4"/>
        <v>0</v>
      </c>
      <c r="BF158" s="199">
        <f t="shared" si="5"/>
        <v>0</v>
      </c>
      <c r="BG158" s="199">
        <f t="shared" si="6"/>
        <v>0</v>
      </c>
      <c r="BH158" s="199">
        <f t="shared" si="7"/>
        <v>0</v>
      </c>
      <c r="BI158" s="199">
        <f t="shared" si="8"/>
        <v>0</v>
      </c>
      <c r="BJ158" s="18" t="s">
        <v>83</v>
      </c>
      <c r="BK158" s="199">
        <f t="shared" si="9"/>
        <v>0</v>
      </c>
      <c r="BL158" s="18" t="s">
        <v>168</v>
      </c>
      <c r="BM158" s="198" t="s">
        <v>851</v>
      </c>
    </row>
    <row r="159" spans="1:65" s="2" customFormat="1" ht="16.5" customHeight="1">
      <c r="A159" s="35"/>
      <c r="B159" s="36"/>
      <c r="C159" s="245" t="s">
        <v>168</v>
      </c>
      <c r="D159" s="245" t="s">
        <v>305</v>
      </c>
      <c r="E159" s="246" t="s">
        <v>852</v>
      </c>
      <c r="F159" s="247" t="s">
        <v>850</v>
      </c>
      <c r="G159" s="248" t="s">
        <v>357</v>
      </c>
      <c r="H159" s="249">
        <v>45</v>
      </c>
      <c r="I159" s="250"/>
      <c r="J159" s="251">
        <f t="shared" si="0"/>
        <v>0</v>
      </c>
      <c r="K159" s="252"/>
      <c r="L159" s="253"/>
      <c r="M159" s="254" t="s">
        <v>1</v>
      </c>
      <c r="N159" s="255" t="s">
        <v>41</v>
      </c>
      <c r="O159" s="72"/>
      <c r="P159" s="196">
        <f t="shared" si="1"/>
        <v>0</v>
      </c>
      <c r="Q159" s="196">
        <v>0</v>
      </c>
      <c r="R159" s="196">
        <f t="shared" si="2"/>
        <v>0</v>
      </c>
      <c r="S159" s="196">
        <v>0</v>
      </c>
      <c r="T159" s="197">
        <f t="shared" si="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 t="shared" si="4"/>
        <v>0</v>
      </c>
      <c r="BF159" s="199">
        <f t="shared" si="5"/>
        <v>0</v>
      </c>
      <c r="BG159" s="199">
        <f t="shared" si="6"/>
        <v>0</v>
      </c>
      <c r="BH159" s="199">
        <f t="shared" si="7"/>
        <v>0</v>
      </c>
      <c r="BI159" s="199">
        <f t="shared" si="8"/>
        <v>0</v>
      </c>
      <c r="BJ159" s="18" t="s">
        <v>83</v>
      </c>
      <c r="BK159" s="199">
        <f t="shared" si="9"/>
        <v>0</v>
      </c>
      <c r="BL159" s="18" t="s">
        <v>168</v>
      </c>
      <c r="BM159" s="198" t="s">
        <v>853</v>
      </c>
    </row>
    <row r="160" spans="1:65" s="2" customFormat="1" ht="16.5" customHeight="1">
      <c r="A160" s="35"/>
      <c r="B160" s="36"/>
      <c r="C160" s="186" t="s">
        <v>148</v>
      </c>
      <c r="D160" s="186" t="s">
        <v>150</v>
      </c>
      <c r="E160" s="187" t="s">
        <v>854</v>
      </c>
      <c r="F160" s="188" t="s">
        <v>855</v>
      </c>
      <c r="G160" s="189" t="s">
        <v>357</v>
      </c>
      <c r="H160" s="190">
        <v>40</v>
      </c>
      <c r="I160" s="191"/>
      <c r="J160" s="192">
        <f t="shared" si="0"/>
        <v>0</v>
      </c>
      <c r="K160" s="193"/>
      <c r="L160" s="40"/>
      <c r="M160" s="194" t="s">
        <v>1</v>
      </c>
      <c r="N160" s="195" t="s">
        <v>41</v>
      </c>
      <c r="O160" s="72"/>
      <c r="P160" s="196">
        <f t="shared" si="1"/>
        <v>0</v>
      </c>
      <c r="Q160" s="196">
        <v>0</v>
      </c>
      <c r="R160" s="196">
        <f t="shared" si="2"/>
        <v>0</v>
      </c>
      <c r="S160" s="196">
        <v>0</v>
      </c>
      <c r="T160" s="197">
        <f t="shared" si="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168</v>
      </c>
      <c r="AT160" s="198" t="s">
        <v>150</v>
      </c>
      <c r="AU160" s="198" t="s">
        <v>85</v>
      </c>
      <c r="AY160" s="18" t="s">
        <v>149</v>
      </c>
      <c r="BE160" s="199">
        <f t="shared" si="4"/>
        <v>0</v>
      </c>
      <c r="BF160" s="199">
        <f t="shared" si="5"/>
        <v>0</v>
      </c>
      <c r="BG160" s="199">
        <f t="shared" si="6"/>
        <v>0</v>
      </c>
      <c r="BH160" s="199">
        <f t="shared" si="7"/>
        <v>0</v>
      </c>
      <c r="BI160" s="199">
        <f t="shared" si="8"/>
        <v>0</v>
      </c>
      <c r="BJ160" s="18" t="s">
        <v>83</v>
      </c>
      <c r="BK160" s="199">
        <f t="shared" si="9"/>
        <v>0</v>
      </c>
      <c r="BL160" s="18" t="s">
        <v>168</v>
      </c>
      <c r="BM160" s="198" t="s">
        <v>856</v>
      </c>
    </row>
    <row r="161" spans="1:65" s="2" customFormat="1" ht="16.5" customHeight="1">
      <c r="A161" s="35"/>
      <c r="B161" s="36"/>
      <c r="C161" s="245" t="s">
        <v>180</v>
      </c>
      <c r="D161" s="245" t="s">
        <v>305</v>
      </c>
      <c r="E161" s="246" t="s">
        <v>857</v>
      </c>
      <c r="F161" s="247" t="s">
        <v>858</v>
      </c>
      <c r="G161" s="248" t="s">
        <v>357</v>
      </c>
      <c r="H161" s="249">
        <v>40</v>
      </c>
      <c r="I161" s="250"/>
      <c r="J161" s="251">
        <f t="shared" si="0"/>
        <v>0</v>
      </c>
      <c r="K161" s="252"/>
      <c r="L161" s="253"/>
      <c r="M161" s="254" t="s">
        <v>1</v>
      </c>
      <c r="N161" s="255" t="s">
        <v>41</v>
      </c>
      <c r="O161" s="72"/>
      <c r="P161" s="196">
        <f t="shared" si="1"/>
        <v>0</v>
      </c>
      <c r="Q161" s="196">
        <v>0</v>
      </c>
      <c r="R161" s="196">
        <f t="shared" si="2"/>
        <v>0</v>
      </c>
      <c r="S161" s="196">
        <v>0</v>
      </c>
      <c r="T161" s="197">
        <f t="shared" si="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192</v>
      </c>
      <c r="AT161" s="198" t="s">
        <v>305</v>
      </c>
      <c r="AU161" s="198" t="s">
        <v>85</v>
      </c>
      <c r="AY161" s="18" t="s">
        <v>149</v>
      </c>
      <c r="BE161" s="199">
        <f t="shared" si="4"/>
        <v>0</v>
      </c>
      <c r="BF161" s="199">
        <f t="shared" si="5"/>
        <v>0</v>
      </c>
      <c r="BG161" s="199">
        <f t="shared" si="6"/>
        <v>0</v>
      </c>
      <c r="BH161" s="199">
        <f t="shared" si="7"/>
        <v>0</v>
      </c>
      <c r="BI161" s="199">
        <f t="shared" si="8"/>
        <v>0</v>
      </c>
      <c r="BJ161" s="18" t="s">
        <v>83</v>
      </c>
      <c r="BK161" s="199">
        <f t="shared" si="9"/>
        <v>0</v>
      </c>
      <c r="BL161" s="18" t="s">
        <v>168</v>
      </c>
      <c r="BM161" s="198" t="s">
        <v>859</v>
      </c>
    </row>
    <row r="162" spans="1:65" s="2" customFormat="1" ht="16.5" customHeight="1">
      <c r="A162" s="35"/>
      <c r="B162" s="36"/>
      <c r="C162" s="186" t="s">
        <v>186</v>
      </c>
      <c r="D162" s="186" t="s">
        <v>150</v>
      </c>
      <c r="E162" s="187" t="s">
        <v>860</v>
      </c>
      <c r="F162" s="188" t="s">
        <v>861</v>
      </c>
      <c r="G162" s="189" t="s">
        <v>183</v>
      </c>
      <c r="H162" s="190">
        <v>4</v>
      </c>
      <c r="I162" s="191"/>
      <c r="J162" s="192">
        <f t="shared" si="0"/>
        <v>0</v>
      </c>
      <c r="K162" s="193"/>
      <c r="L162" s="40"/>
      <c r="M162" s="194" t="s">
        <v>1</v>
      </c>
      <c r="N162" s="195" t="s">
        <v>41</v>
      </c>
      <c r="O162" s="72"/>
      <c r="P162" s="196">
        <f t="shared" si="1"/>
        <v>0</v>
      </c>
      <c r="Q162" s="196">
        <v>0</v>
      </c>
      <c r="R162" s="196">
        <f t="shared" si="2"/>
        <v>0</v>
      </c>
      <c r="S162" s="196">
        <v>0</v>
      </c>
      <c r="T162" s="197">
        <f t="shared" si="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168</v>
      </c>
      <c r="AT162" s="198" t="s">
        <v>150</v>
      </c>
      <c r="AU162" s="198" t="s">
        <v>85</v>
      </c>
      <c r="AY162" s="18" t="s">
        <v>149</v>
      </c>
      <c r="BE162" s="199">
        <f t="shared" si="4"/>
        <v>0</v>
      </c>
      <c r="BF162" s="199">
        <f t="shared" si="5"/>
        <v>0</v>
      </c>
      <c r="BG162" s="199">
        <f t="shared" si="6"/>
        <v>0</v>
      </c>
      <c r="BH162" s="199">
        <f t="shared" si="7"/>
        <v>0</v>
      </c>
      <c r="BI162" s="199">
        <f t="shared" si="8"/>
        <v>0</v>
      </c>
      <c r="BJ162" s="18" t="s">
        <v>83</v>
      </c>
      <c r="BK162" s="199">
        <f t="shared" si="9"/>
        <v>0</v>
      </c>
      <c r="BL162" s="18" t="s">
        <v>168</v>
      </c>
      <c r="BM162" s="198" t="s">
        <v>862</v>
      </c>
    </row>
    <row r="163" spans="1:65" s="2" customFormat="1" ht="16.5" customHeight="1">
      <c r="A163" s="35"/>
      <c r="B163" s="36"/>
      <c r="C163" s="186" t="s">
        <v>192</v>
      </c>
      <c r="D163" s="186" t="s">
        <v>150</v>
      </c>
      <c r="E163" s="187" t="s">
        <v>863</v>
      </c>
      <c r="F163" s="188" t="s">
        <v>864</v>
      </c>
      <c r="G163" s="189" t="s">
        <v>177</v>
      </c>
      <c r="H163" s="190">
        <v>1</v>
      </c>
      <c r="I163" s="191"/>
      <c r="J163" s="192">
        <f t="shared" si="0"/>
        <v>0</v>
      </c>
      <c r="K163" s="193"/>
      <c r="L163" s="40"/>
      <c r="M163" s="194" t="s">
        <v>1</v>
      </c>
      <c r="N163" s="195" t="s">
        <v>41</v>
      </c>
      <c r="O163" s="72"/>
      <c r="P163" s="196">
        <f t="shared" si="1"/>
        <v>0</v>
      </c>
      <c r="Q163" s="196">
        <v>0</v>
      </c>
      <c r="R163" s="196">
        <f t="shared" si="2"/>
        <v>0</v>
      </c>
      <c r="S163" s="196">
        <v>0</v>
      </c>
      <c r="T163" s="197">
        <f t="shared" si="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 t="shared" si="4"/>
        <v>0</v>
      </c>
      <c r="BF163" s="199">
        <f t="shared" si="5"/>
        <v>0</v>
      </c>
      <c r="BG163" s="199">
        <f t="shared" si="6"/>
        <v>0</v>
      </c>
      <c r="BH163" s="199">
        <f t="shared" si="7"/>
        <v>0</v>
      </c>
      <c r="BI163" s="199">
        <f t="shared" si="8"/>
        <v>0</v>
      </c>
      <c r="BJ163" s="18" t="s">
        <v>83</v>
      </c>
      <c r="BK163" s="199">
        <f t="shared" si="9"/>
        <v>0</v>
      </c>
      <c r="BL163" s="18" t="s">
        <v>168</v>
      </c>
      <c r="BM163" s="198" t="s">
        <v>865</v>
      </c>
    </row>
    <row r="164" spans="1:65" s="11" customFormat="1" ht="22.9" customHeight="1">
      <c r="B164" s="172"/>
      <c r="C164" s="173"/>
      <c r="D164" s="174" t="s">
        <v>75</v>
      </c>
      <c r="E164" s="232" t="s">
        <v>548</v>
      </c>
      <c r="F164" s="232" t="s">
        <v>866</v>
      </c>
      <c r="G164" s="173"/>
      <c r="H164" s="173"/>
      <c r="I164" s="176"/>
      <c r="J164" s="233">
        <f>BK164</f>
        <v>0</v>
      </c>
      <c r="K164" s="173"/>
      <c r="L164" s="178"/>
      <c r="M164" s="179"/>
      <c r="N164" s="180"/>
      <c r="O164" s="180"/>
      <c r="P164" s="181">
        <f>SUM(P165:P171)</f>
        <v>0</v>
      </c>
      <c r="Q164" s="180"/>
      <c r="R164" s="181">
        <f>SUM(R165:R171)</f>
        <v>0</v>
      </c>
      <c r="S164" s="180"/>
      <c r="T164" s="182">
        <f>SUM(T165:T171)</f>
        <v>0</v>
      </c>
      <c r="AR164" s="183" t="s">
        <v>83</v>
      </c>
      <c r="AT164" s="184" t="s">
        <v>75</v>
      </c>
      <c r="AU164" s="184" t="s">
        <v>83</v>
      </c>
      <c r="AY164" s="183" t="s">
        <v>149</v>
      </c>
      <c r="BK164" s="185">
        <f>SUM(BK165:BK171)</f>
        <v>0</v>
      </c>
    </row>
    <row r="165" spans="1:65" s="2" customFormat="1" ht="24.2" customHeight="1">
      <c r="A165" s="35"/>
      <c r="B165" s="36"/>
      <c r="C165" s="186" t="s">
        <v>202</v>
      </c>
      <c r="D165" s="186" t="s">
        <v>150</v>
      </c>
      <c r="E165" s="187" t="s">
        <v>867</v>
      </c>
      <c r="F165" s="188" t="s">
        <v>868</v>
      </c>
      <c r="G165" s="189" t="s">
        <v>357</v>
      </c>
      <c r="H165" s="190">
        <v>50</v>
      </c>
      <c r="I165" s="191"/>
      <c r="J165" s="192">
        <f t="shared" ref="J165:J171" si="10">ROUND(I165*H165,2)</f>
        <v>0</v>
      </c>
      <c r="K165" s="193"/>
      <c r="L165" s="40"/>
      <c r="M165" s="194" t="s">
        <v>1</v>
      </c>
      <c r="N165" s="195" t="s">
        <v>41</v>
      </c>
      <c r="O165" s="72"/>
      <c r="P165" s="196">
        <f t="shared" ref="P165:P171" si="11">O165*H165</f>
        <v>0</v>
      </c>
      <c r="Q165" s="196">
        <v>0</v>
      </c>
      <c r="R165" s="196">
        <f t="shared" ref="R165:R171" si="12">Q165*H165</f>
        <v>0</v>
      </c>
      <c r="S165" s="196">
        <v>0</v>
      </c>
      <c r="T165" s="197">
        <f t="shared" ref="T165:T171" si="13"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168</v>
      </c>
      <c r="AT165" s="198" t="s">
        <v>150</v>
      </c>
      <c r="AU165" s="198" t="s">
        <v>85</v>
      </c>
      <c r="AY165" s="18" t="s">
        <v>149</v>
      </c>
      <c r="BE165" s="199">
        <f t="shared" ref="BE165:BE171" si="14">IF(N165="základní",J165,0)</f>
        <v>0</v>
      </c>
      <c r="BF165" s="199">
        <f t="shared" ref="BF165:BF171" si="15">IF(N165="snížená",J165,0)</f>
        <v>0</v>
      </c>
      <c r="BG165" s="199">
        <f t="shared" ref="BG165:BG171" si="16">IF(N165="zákl. přenesená",J165,0)</f>
        <v>0</v>
      </c>
      <c r="BH165" s="199">
        <f t="shared" ref="BH165:BH171" si="17">IF(N165="sníž. přenesená",J165,0)</f>
        <v>0</v>
      </c>
      <c r="BI165" s="199">
        <f t="shared" ref="BI165:BI171" si="18">IF(N165="nulová",J165,0)</f>
        <v>0</v>
      </c>
      <c r="BJ165" s="18" t="s">
        <v>83</v>
      </c>
      <c r="BK165" s="199">
        <f t="shared" ref="BK165:BK171" si="19">ROUND(I165*H165,2)</f>
        <v>0</v>
      </c>
      <c r="BL165" s="18" t="s">
        <v>168</v>
      </c>
      <c r="BM165" s="198" t="s">
        <v>869</v>
      </c>
    </row>
    <row r="166" spans="1:65" s="2" customFormat="1" ht="16.5" customHeight="1">
      <c r="A166" s="35"/>
      <c r="B166" s="36"/>
      <c r="C166" s="245" t="s">
        <v>208</v>
      </c>
      <c r="D166" s="245" t="s">
        <v>305</v>
      </c>
      <c r="E166" s="246" t="s">
        <v>870</v>
      </c>
      <c r="F166" s="247" t="s">
        <v>871</v>
      </c>
      <c r="G166" s="248" t="s">
        <v>357</v>
      </c>
      <c r="H166" s="249">
        <v>50</v>
      </c>
      <c r="I166" s="250"/>
      <c r="J166" s="251">
        <f t="shared" si="10"/>
        <v>0</v>
      </c>
      <c r="K166" s="252"/>
      <c r="L166" s="253"/>
      <c r="M166" s="254" t="s">
        <v>1</v>
      </c>
      <c r="N166" s="255" t="s">
        <v>41</v>
      </c>
      <c r="O166" s="72"/>
      <c r="P166" s="196">
        <f t="shared" si="11"/>
        <v>0</v>
      </c>
      <c r="Q166" s="196">
        <v>0</v>
      </c>
      <c r="R166" s="196">
        <f t="shared" si="12"/>
        <v>0</v>
      </c>
      <c r="S166" s="196">
        <v>0</v>
      </c>
      <c r="T166" s="19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192</v>
      </c>
      <c r="AT166" s="198" t="s">
        <v>305</v>
      </c>
      <c r="AU166" s="198" t="s">
        <v>85</v>
      </c>
      <c r="AY166" s="18" t="s">
        <v>149</v>
      </c>
      <c r="BE166" s="199">
        <f t="shared" si="14"/>
        <v>0</v>
      </c>
      <c r="BF166" s="199">
        <f t="shared" si="15"/>
        <v>0</v>
      </c>
      <c r="BG166" s="199">
        <f t="shared" si="16"/>
        <v>0</v>
      </c>
      <c r="BH166" s="199">
        <f t="shared" si="17"/>
        <v>0</v>
      </c>
      <c r="BI166" s="199">
        <f t="shared" si="18"/>
        <v>0</v>
      </c>
      <c r="BJ166" s="18" t="s">
        <v>83</v>
      </c>
      <c r="BK166" s="199">
        <f t="shared" si="19"/>
        <v>0</v>
      </c>
      <c r="BL166" s="18" t="s">
        <v>168</v>
      </c>
      <c r="BM166" s="198" t="s">
        <v>872</v>
      </c>
    </row>
    <row r="167" spans="1:65" s="2" customFormat="1" ht="16.5" customHeight="1">
      <c r="A167" s="35"/>
      <c r="B167" s="36"/>
      <c r="C167" s="186" t="s">
        <v>215</v>
      </c>
      <c r="D167" s="186" t="s">
        <v>150</v>
      </c>
      <c r="E167" s="187" t="s">
        <v>873</v>
      </c>
      <c r="F167" s="188" t="s">
        <v>874</v>
      </c>
      <c r="G167" s="189" t="s">
        <v>357</v>
      </c>
      <c r="H167" s="190">
        <v>30</v>
      </c>
      <c r="I167" s="191"/>
      <c r="J167" s="192">
        <f t="shared" si="10"/>
        <v>0</v>
      </c>
      <c r="K167" s="193"/>
      <c r="L167" s="40"/>
      <c r="M167" s="194" t="s">
        <v>1</v>
      </c>
      <c r="N167" s="195" t="s">
        <v>41</v>
      </c>
      <c r="O167" s="72"/>
      <c r="P167" s="196">
        <f t="shared" si="11"/>
        <v>0</v>
      </c>
      <c r="Q167" s="196">
        <v>0</v>
      </c>
      <c r="R167" s="196">
        <f t="shared" si="12"/>
        <v>0</v>
      </c>
      <c r="S167" s="196">
        <v>0</v>
      </c>
      <c r="T167" s="19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 t="shared" si="14"/>
        <v>0</v>
      </c>
      <c r="BF167" s="199">
        <f t="shared" si="15"/>
        <v>0</v>
      </c>
      <c r="BG167" s="199">
        <f t="shared" si="16"/>
        <v>0</v>
      </c>
      <c r="BH167" s="199">
        <f t="shared" si="17"/>
        <v>0</v>
      </c>
      <c r="BI167" s="199">
        <f t="shared" si="18"/>
        <v>0</v>
      </c>
      <c r="BJ167" s="18" t="s">
        <v>83</v>
      </c>
      <c r="BK167" s="199">
        <f t="shared" si="19"/>
        <v>0</v>
      </c>
      <c r="BL167" s="18" t="s">
        <v>168</v>
      </c>
      <c r="BM167" s="198" t="s">
        <v>875</v>
      </c>
    </row>
    <row r="168" spans="1:65" s="2" customFormat="1" ht="16.5" customHeight="1">
      <c r="A168" s="35"/>
      <c r="B168" s="36"/>
      <c r="C168" s="245" t="s">
        <v>222</v>
      </c>
      <c r="D168" s="245" t="s">
        <v>305</v>
      </c>
      <c r="E168" s="246" t="s">
        <v>876</v>
      </c>
      <c r="F168" s="247" t="s">
        <v>877</v>
      </c>
      <c r="G168" s="248" t="s">
        <v>357</v>
      </c>
      <c r="H168" s="249">
        <v>30</v>
      </c>
      <c r="I168" s="250"/>
      <c r="J168" s="251">
        <f t="shared" si="10"/>
        <v>0</v>
      </c>
      <c r="K168" s="252"/>
      <c r="L168" s="253"/>
      <c r="M168" s="254" t="s">
        <v>1</v>
      </c>
      <c r="N168" s="255" t="s">
        <v>41</v>
      </c>
      <c r="O168" s="72"/>
      <c r="P168" s="196">
        <f t="shared" si="11"/>
        <v>0</v>
      </c>
      <c r="Q168" s="196">
        <v>0</v>
      </c>
      <c r="R168" s="196">
        <f t="shared" si="12"/>
        <v>0</v>
      </c>
      <c r="S168" s="196">
        <v>0</v>
      </c>
      <c r="T168" s="19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192</v>
      </c>
      <c r="AT168" s="198" t="s">
        <v>305</v>
      </c>
      <c r="AU168" s="198" t="s">
        <v>85</v>
      </c>
      <c r="AY168" s="18" t="s">
        <v>149</v>
      </c>
      <c r="BE168" s="199">
        <f t="shared" si="14"/>
        <v>0</v>
      </c>
      <c r="BF168" s="199">
        <f t="shared" si="15"/>
        <v>0</v>
      </c>
      <c r="BG168" s="199">
        <f t="shared" si="16"/>
        <v>0</v>
      </c>
      <c r="BH168" s="199">
        <f t="shared" si="17"/>
        <v>0</v>
      </c>
      <c r="BI168" s="199">
        <f t="shared" si="18"/>
        <v>0</v>
      </c>
      <c r="BJ168" s="18" t="s">
        <v>83</v>
      </c>
      <c r="BK168" s="199">
        <f t="shared" si="19"/>
        <v>0</v>
      </c>
      <c r="BL168" s="18" t="s">
        <v>168</v>
      </c>
      <c r="BM168" s="198" t="s">
        <v>878</v>
      </c>
    </row>
    <row r="169" spans="1:65" s="2" customFormat="1" ht="16.5" customHeight="1">
      <c r="A169" s="35"/>
      <c r="B169" s="36"/>
      <c r="C169" s="186" t="s">
        <v>228</v>
      </c>
      <c r="D169" s="186" t="s">
        <v>150</v>
      </c>
      <c r="E169" s="187" t="s">
        <v>879</v>
      </c>
      <c r="F169" s="188" t="s">
        <v>880</v>
      </c>
      <c r="G169" s="189" t="s">
        <v>357</v>
      </c>
      <c r="H169" s="190">
        <v>3</v>
      </c>
      <c r="I169" s="191"/>
      <c r="J169" s="192">
        <f t="shared" si="10"/>
        <v>0</v>
      </c>
      <c r="K169" s="193"/>
      <c r="L169" s="40"/>
      <c r="M169" s="194" t="s">
        <v>1</v>
      </c>
      <c r="N169" s="195" t="s">
        <v>41</v>
      </c>
      <c r="O169" s="72"/>
      <c r="P169" s="196">
        <f t="shared" si="11"/>
        <v>0</v>
      </c>
      <c r="Q169" s="196">
        <v>0</v>
      </c>
      <c r="R169" s="196">
        <f t="shared" si="12"/>
        <v>0</v>
      </c>
      <c r="S169" s="196">
        <v>0</v>
      </c>
      <c r="T169" s="19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 t="shared" si="14"/>
        <v>0</v>
      </c>
      <c r="BF169" s="199">
        <f t="shared" si="15"/>
        <v>0</v>
      </c>
      <c r="BG169" s="199">
        <f t="shared" si="16"/>
        <v>0</v>
      </c>
      <c r="BH169" s="199">
        <f t="shared" si="17"/>
        <v>0</v>
      </c>
      <c r="BI169" s="199">
        <f t="shared" si="18"/>
        <v>0</v>
      </c>
      <c r="BJ169" s="18" t="s">
        <v>83</v>
      </c>
      <c r="BK169" s="199">
        <f t="shared" si="19"/>
        <v>0</v>
      </c>
      <c r="BL169" s="18" t="s">
        <v>168</v>
      </c>
      <c r="BM169" s="198" t="s">
        <v>881</v>
      </c>
    </row>
    <row r="170" spans="1:65" s="2" customFormat="1" ht="16.5" customHeight="1">
      <c r="A170" s="35"/>
      <c r="B170" s="36"/>
      <c r="C170" s="186" t="s">
        <v>236</v>
      </c>
      <c r="D170" s="186" t="s">
        <v>150</v>
      </c>
      <c r="E170" s="187" t="s">
        <v>882</v>
      </c>
      <c r="F170" s="188" t="s">
        <v>883</v>
      </c>
      <c r="G170" s="189" t="s">
        <v>357</v>
      </c>
      <c r="H170" s="190">
        <v>3</v>
      </c>
      <c r="I170" s="191"/>
      <c r="J170" s="192">
        <f t="shared" si="10"/>
        <v>0</v>
      </c>
      <c r="K170" s="193"/>
      <c r="L170" s="40"/>
      <c r="M170" s="194" t="s">
        <v>1</v>
      </c>
      <c r="N170" s="195" t="s">
        <v>41</v>
      </c>
      <c r="O170" s="72"/>
      <c r="P170" s="196">
        <f t="shared" si="11"/>
        <v>0</v>
      </c>
      <c r="Q170" s="196">
        <v>0</v>
      </c>
      <c r="R170" s="196">
        <f t="shared" si="12"/>
        <v>0</v>
      </c>
      <c r="S170" s="196">
        <v>0</v>
      </c>
      <c r="T170" s="19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168</v>
      </c>
      <c r="AT170" s="198" t="s">
        <v>150</v>
      </c>
      <c r="AU170" s="198" t="s">
        <v>85</v>
      </c>
      <c r="AY170" s="18" t="s">
        <v>149</v>
      </c>
      <c r="BE170" s="199">
        <f t="shared" si="14"/>
        <v>0</v>
      </c>
      <c r="BF170" s="199">
        <f t="shared" si="15"/>
        <v>0</v>
      </c>
      <c r="BG170" s="199">
        <f t="shared" si="16"/>
        <v>0</v>
      </c>
      <c r="BH170" s="199">
        <f t="shared" si="17"/>
        <v>0</v>
      </c>
      <c r="BI170" s="199">
        <f t="shared" si="18"/>
        <v>0</v>
      </c>
      <c r="BJ170" s="18" t="s">
        <v>83</v>
      </c>
      <c r="BK170" s="199">
        <f t="shared" si="19"/>
        <v>0</v>
      </c>
      <c r="BL170" s="18" t="s">
        <v>168</v>
      </c>
      <c r="BM170" s="198" t="s">
        <v>884</v>
      </c>
    </row>
    <row r="171" spans="1:65" s="2" customFormat="1" ht="16.5" customHeight="1">
      <c r="A171" s="35"/>
      <c r="B171" s="36"/>
      <c r="C171" s="186" t="s">
        <v>8</v>
      </c>
      <c r="D171" s="186" t="s">
        <v>150</v>
      </c>
      <c r="E171" s="187" t="s">
        <v>885</v>
      </c>
      <c r="F171" s="188" t="s">
        <v>886</v>
      </c>
      <c r="G171" s="189" t="s">
        <v>177</v>
      </c>
      <c r="H171" s="190">
        <v>1</v>
      </c>
      <c r="I171" s="191"/>
      <c r="J171" s="192">
        <f t="shared" si="10"/>
        <v>0</v>
      </c>
      <c r="K171" s="193"/>
      <c r="L171" s="40"/>
      <c r="M171" s="194" t="s">
        <v>1</v>
      </c>
      <c r="N171" s="195" t="s">
        <v>41</v>
      </c>
      <c r="O171" s="72"/>
      <c r="P171" s="196">
        <f t="shared" si="11"/>
        <v>0</v>
      </c>
      <c r="Q171" s="196">
        <v>0</v>
      </c>
      <c r="R171" s="196">
        <f t="shared" si="12"/>
        <v>0</v>
      </c>
      <c r="S171" s="196">
        <v>0</v>
      </c>
      <c r="T171" s="19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168</v>
      </c>
      <c r="AT171" s="198" t="s">
        <v>150</v>
      </c>
      <c r="AU171" s="198" t="s">
        <v>85</v>
      </c>
      <c r="AY171" s="18" t="s">
        <v>149</v>
      </c>
      <c r="BE171" s="199">
        <f t="shared" si="14"/>
        <v>0</v>
      </c>
      <c r="BF171" s="199">
        <f t="shared" si="15"/>
        <v>0</v>
      </c>
      <c r="BG171" s="199">
        <f t="shared" si="16"/>
        <v>0</v>
      </c>
      <c r="BH171" s="199">
        <f t="shared" si="17"/>
        <v>0</v>
      </c>
      <c r="BI171" s="199">
        <f t="shared" si="18"/>
        <v>0</v>
      </c>
      <c r="BJ171" s="18" t="s">
        <v>83</v>
      </c>
      <c r="BK171" s="199">
        <f t="shared" si="19"/>
        <v>0</v>
      </c>
      <c r="BL171" s="18" t="s">
        <v>168</v>
      </c>
      <c r="BM171" s="198" t="s">
        <v>887</v>
      </c>
    </row>
    <row r="172" spans="1:65" s="11" customFormat="1" ht="22.9" customHeight="1">
      <c r="B172" s="172"/>
      <c r="C172" s="173"/>
      <c r="D172" s="174" t="s">
        <v>75</v>
      </c>
      <c r="E172" s="232" t="s">
        <v>566</v>
      </c>
      <c r="F172" s="232" t="s">
        <v>888</v>
      </c>
      <c r="G172" s="173"/>
      <c r="H172" s="173"/>
      <c r="I172" s="176"/>
      <c r="J172" s="233">
        <f>BK172</f>
        <v>0</v>
      </c>
      <c r="K172" s="173"/>
      <c r="L172" s="178"/>
      <c r="M172" s="179"/>
      <c r="N172" s="180"/>
      <c r="O172" s="180"/>
      <c r="P172" s="181">
        <f>SUM(P173:P175)</f>
        <v>0</v>
      </c>
      <c r="Q172" s="180"/>
      <c r="R172" s="181">
        <f>SUM(R173:R175)</f>
        <v>0</v>
      </c>
      <c r="S172" s="180"/>
      <c r="T172" s="182">
        <f>SUM(T173:T175)</f>
        <v>0</v>
      </c>
      <c r="AR172" s="183" t="s">
        <v>83</v>
      </c>
      <c r="AT172" s="184" t="s">
        <v>75</v>
      </c>
      <c r="AU172" s="184" t="s">
        <v>83</v>
      </c>
      <c r="AY172" s="183" t="s">
        <v>149</v>
      </c>
      <c r="BK172" s="185">
        <f>SUM(BK173:BK175)</f>
        <v>0</v>
      </c>
    </row>
    <row r="173" spans="1:65" s="2" customFormat="1" ht="16.5" customHeight="1">
      <c r="A173" s="35"/>
      <c r="B173" s="36"/>
      <c r="C173" s="186" t="s">
        <v>244</v>
      </c>
      <c r="D173" s="186" t="s">
        <v>150</v>
      </c>
      <c r="E173" s="187" t="s">
        <v>889</v>
      </c>
      <c r="F173" s="188" t="s">
        <v>890</v>
      </c>
      <c r="G173" s="189" t="s">
        <v>891</v>
      </c>
      <c r="H173" s="190">
        <v>1</v>
      </c>
      <c r="I173" s="191"/>
      <c r="J173" s="192">
        <f>ROUND(I173*H173,2)</f>
        <v>0</v>
      </c>
      <c r="K173" s="193"/>
      <c r="L173" s="40"/>
      <c r="M173" s="194" t="s">
        <v>1</v>
      </c>
      <c r="N173" s="195" t="s">
        <v>41</v>
      </c>
      <c r="O173" s="72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168</v>
      </c>
      <c r="AT173" s="198" t="s">
        <v>150</v>
      </c>
      <c r="AU173" s="198" t="s">
        <v>85</v>
      </c>
      <c r="AY173" s="18" t="s">
        <v>149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8" t="s">
        <v>83</v>
      </c>
      <c r="BK173" s="199">
        <f>ROUND(I173*H173,2)</f>
        <v>0</v>
      </c>
      <c r="BL173" s="18" t="s">
        <v>168</v>
      </c>
      <c r="BM173" s="198" t="s">
        <v>892</v>
      </c>
    </row>
    <row r="174" spans="1:65" s="2" customFormat="1" ht="16.5" customHeight="1">
      <c r="A174" s="35"/>
      <c r="B174" s="36"/>
      <c r="C174" s="186" t="s">
        <v>250</v>
      </c>
      <c r="D174" s="186" t="s">
        <v>150</v>
      </c>
      <c r="E174" s="187" t="s">
        <v>893</v>
      </c>
      <c r="F174" s="188" t="s">
        <v>894</v>
      </c>
      <c r="G174" s="189" t="s">
        <v>895</v>
      </c>
      <c r="H174" s="190">
        <v>3</v>
      </c>
      <c r="I174" s="191"/>
      <c r="J174" s="192">
        <f>ROUND(I174*H174,2)</f>
        <v>0</v>
      </c>
      <c r="K174" s="193"/>
      <c r="L174" s="40"/>
      <c r="M174" s="194" t="s">
        <v>1</v>
      </c>
      <c r="N174" s="195" t="s">
        <v>41</v>
      </c>
      <c r="O174" s="72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168</v>
      </c>
      <c r="AT174" s="198" t="s">
        <v>150</v>
      </c>
      <c r="AU174" s="198" t="s">
        <v>85</v>
      </c>
      <c r="AY174" s="18" t="s">
        <v>149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8" t="s">
        <v>83</v>
      </c>
      <c r="BK174" s="199">
        <f>ROUND(I174*H174,2)</f>
        <v>0</v>
      </c>
      <c r="BL174" s="18" t="s">
        <v>168</v>
      </c>
      <c r="BM174" s="198" t="s">
        <v>896</v>
      </c>
    </row>
    <row r="175" spans="1:65" s="2" customFormat="1" ht="16.5" customHeight="1">
      <c r="A175" s="35"/>
      <c r="B175" s="36"/>
      <c r="C175" s="186" t="s">
        <v>257</v>
      </c>
      <c r="D175" s="186" t="s">
        <v>150</v>
      </c>
      <c r="E175" s="187" t="s">
        <v>897</v>
      </c>
      <c r="F175" s="188" t="s">
        <v>898</v>
      </c>
      <c r="G175" s="189" t="s">
        <v>895</v>
      </c>
      <c r="H175" s="190">
        <v>1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899</v>
      </c>
    </row>
    <row r="176" spans="1:65" s="11" customFormat="1" ht="22.9" customHeight="1">
      <c r="B176" s="172"/>
      <c r="C176" s="173"/>
      <c r="D176" s="174" t="s">
        <v>75</v>
      </c>
      <c r="E176" s="232" t="s">
        <v>604</v>
      </c>
      <c r="F176" s="232" t="s">
        <v>270</v>
      </c>
      <c r="G176" s="173"/>
      <c r="H176" s="173"/>
      <c r="I176" s="176"/>
      <c r="J176" s="233">
        <f>BK176</f>
        <v>0</v>
      </c>
      <c r="K176" s="173"/>
      <c r="L176" s="178"/>
      <c r="M176" s="179"/>
      <c r="N176" s="180"/>
      <c r="O176" s="180"/>
      <c r="P176" s="181">
        <f>SUM(P177:P182)</f>
        <v>0</v>
      </c>
      <c r="Q176" s="180"/>
      <c r="R176" s="181">
        <f>SUM(R177:R182)</f>
        <v>0</v>
      </c>
      <c r="S176" s="180"/>
      <c r="T176" s="182">
        <f>SUM(T177:T182)</f>
        <v>0</v>
      </c>
      <c r="AR176" s="183" t="s">
        <v>83</v>
      </c>
      <c r="AT176" s="184" t="s">
        <v>75</v>
      </c>
      <c r="AU176" s="184" t="s">
        <v>83</v>
      </c>
      <c r="AY176" s="183" t="s">
        <v>149</v>
      </c>
      <c r="BK176" s="185">
        <f>SUM(BK177:BK182)</f>
        <v>0</v>
      </c>
    </row>
    <row r="177" spans="1:65" s="2" customFormat="1" ht="16.5" customHeight="1">
      <c r="A177" s="35"/>
      <c r="B177" s="36"/>
      <c r="C177" s="186" t="s">
        <v>345</v>
      </c>
      <c r="D177" s="186" t="s">
        <v>150</v>
      </c>
      <c r="E177" s="187" t="s">
        <v>900</v>
      </c>
      <c r="F177" s="188" t="s">
        <v>901</v>
      </c>
      <c r="G177" s="189" t="s">
        <v>357</v>
      </c>
      <c r="H177" s="190">
        <v>40</v>
      </c>
      <c r="I177" s="191"/>
      <c r="J177" s="192">
        <f t="shared" ref="J177:J182" si="20"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 t="shared" ref="P177:P182" si="21">O177*H177</f>
        <v>0</v>
      </c>
      <c r="Q177" s="196">
        <v>0</v>
      </c>
      <c r="R177" s="196">
        <f t="shared" ref="R177:R182" si="22">Q177*H177</f>
        <v>0</v>
      </c>
      <c r="S177" s="196">
        <v>0</v>
      </c>
      <c r="T177" s="19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 t="shared" ref="BE177:BE182" si="24">IF(N177="základní",J177,0)</f>
        <v>0</v>
      </c>
      <c r="BF177" s="199">
        <f t="shared" ref="BF177:BF182" si="25">IF(N177="snížená",J177,0)</f>
        <v>0</v>
      </c>
      <c r="BG177" s="199">
        <f t="shared" ref="BG177:BG182" si="26">IF(N177="zákl. přenesená",J177,0)</f>
        <v>0</v>
      </c>
      <c r="BH177" s="199">
        <f t="shared" ref="BH177:BH182" si="27">IF(N177="sníž. přenesená",J177,0)</f>
        <v>0</v>
      </c>
      <c r="BI177" s="199">
        <f t="shared" ref="BI177:BI182" si="28">IF(N177="nulová",J177,0)</f>
        <v>0</v>
      </c>
      <c r="BJ177" s="18" t="s">
        <v>83</v>
      </c>
      <c r="BK177" s="199">
        <f t="shared" ref="BK177:BK182" si="29">ROUND(I177*H177,2)</f>
        <v>0</v>
      </c>
      <c r="BL177" s="18" t="s">
        <v>168</v>
      </c>
      <c r="BM177" s="198" t="s">
        <v>902</v>
      </c>
    </row>
    <row r="178" spans="1:65" s="2" customFormat="1" ht="16.5" customHeight="1">
      <c r="A178" s="35"/>
      <c r="B178" s="36"/>
      <c r="C178" s="186" t="s">
        <v>350</v>
      </c>
      <c r="D178" s="186" t="s">
        <v>150</v>
      </c>
      <c r="E178" s="187" t="s">
        <v>903</v>
      </c>
      <c r="F178" s="188" t="s">
        <v>904</v>
      </c>
      <c r="G178" s="189" t="s">
        <v>357</v>
      </c>
      <c r="H178" s="190">
        <v>40</v>
      </c>
      <c r="I178" s="191"/>
      <c r="J178" s="192">
        <f t="shared" si="20"/>
        <v>0</v>
      </c>
      <c r="K178" s="193"/>
      <c r="L178" s="40"/>
      <c r="M178" s="194" t="s">
        <v>1</v>
      </c>
      <c r="N178" s="195" t="s">
        <v>41</v>
      </c>
      <c r="O178" s="72"/>
      <c r="P178" s="196">
        <f t="shared" si="21"/>
        <v>0</v>
      </c>
      <c r="Q178" s="196">
        <v>0</v>
      </c>
      <c r="R178" s="196">
        <f t="shared" si="22"/>
        <v>0</v>
      </c>
      <c r="S178" s="196">
        <v>0</v>
      </c>
      <c r="T178" s="19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 t="shared" si="24"/>
        <v>0</v>
      </c>
      <c r="BF178" s="199">
        <f t="shared" si="25"/>
        <v>0</v>
      </c>
      <c r="BG178" s="199">
        <f t="shared" si="26"/>
        <v>0</v>
      </c>
      <c r="BH178" s="199">
        <f t="shared" si="27"/>
        <v>0</v>
      </c>
      <c r="BI178" s="199">
        <f t="shared" si="28"/>
        <v>0</v>
      </c>
      <c r="BJ178" s="18" t="s">
        <v>83</v>
      </c>
      <c r="BK178" s="199">
        <f t="shared" si="29"/>
        <v>0</v>
      </c>
      <c r="BL178" s="18" t="s">
        <v>168</v>
      </c>
      <c r="BM178" s="198" t="s">
        <v>905</v>
      </c>
    </row>
    <row r="179" spans="1:65" s="2" customFormat="1" ht="24.2" customHeight="1">
      <c r="A179" s="35"/>
      <c r="B179" s="36"/>
      <c r="C179" s="186" t="s">
        <v>7</v>
      </c>
      <c r="D179" s="186" t="s">
        <v>150</v>
      </c>
      <c r="E179" s="187" t="s">
        <v>906</v>
      </c>
      <c r="F179" s="188" t="s">
        <v>907</v>
      </c>
      <c r="G179" s="189" t="s">
        <v>357</v>
      </c>
      <c r="H179" s="190">
        <v>40</v>
      </c>
      <c r="I179" s="191"/>
      <c r="J179" s="192">
        <f t="shared" si="20"/>
        <v>0</v>
      </c>
      <c r="K179" s="193"/>
      <c r="L179" s="40"/>
      <c r="M179" s="194" t="s">
        <v>1</v>
      </c>
      <c r="N179" s="195" t="s">
        <v>41</v>
      </c>
      <c r="O179" s="72"/>
      <c r="P179" s="196">
        <f t="shared" si="21"/>
        <v>0</v>
      </c>
      <c r="Q179" s="196">
        <v>0</v>
      </c>
      <c r="R179" s="196">
        <f t="shared" si="22"/>
        <v>0</v>
      </c>
      <c r="S179" s="196">
        <v>0</v>
      </c>
      <c r="T179" s="19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 t="shared" si="24"/>
        <v>0</v>
      </c>
      <c r="BF179" s="199">
        <f t="shared" si="25"/>
        <v>0</v>
      </c>
      <c r="BG179" s="199">
        <f t="shared" si="26"/>
        <v>0</v>
      </c>
      <c r="BH179" s="199">
        <f t="shared" si="27"/>
        <v>0</v>
      </c>
      <c r="BI179" s="199">
        <f t="shared" si="28"/>
        <v>0</v>
      </c>
      <c r="BJ179" s="18" t="s">
        <v>83</v>
      </c>
      <c r="BK179" s="199">
        <f t="shared" si="29"/>
        <v>0</v>
      </c>
      <c r="BL179" s="18" t="s">
        <v>168</v>
      </c>
      <c r="BM179" s="198" t="s">
        <v>908</v>
      </c>
    </row>
    <row r="180" spans="1:65" s="2" customFormat="1" ht="16.5" customHeight="1">
      <c r="A180" s="35"/>
      <c r="B180" s="36"/>
      <c r="C180" s="186" t="s">
        <v>361</v>
      </c>
      <c r="D180" s="186" t="s">
        <v>150</v>
      </c>
      <c r="E180" s="187" t="s">
        <v>909</v>
      </c>
      <c r="F180" s="188" t="s">
        <v>910</v>
      </c>
      <c r="G180" s="189" t="s">
        <v>273</v>
      </c>
      <c r="H180" s="190">
        <v>20</v>
      </c>
      <c r="I180" s="191"/>
      <c r="J180" s="192">
        <f t="shared" si="20"/>
        <v>0</v>
      </c>
      <c r="K180" s="193"/>
      <c r="L180" s="40"/>
      <c r="M180" s="194" t="s">
        <v>1</v>
      </c>
      <c r="N180" s="195" t="s">
        <v>41</v>
      </c>
      <c r="O180" s="72"/>
      <c r="P180" s="196">
        <f t="shared" si="21"/>
        <v>0</v>
      </c>
      <c r="Q180" s="196">
        <v>0</v>
      </c>
      <c r="R180" s="196">
        <f t="shared" si="22"/>
        <v>0</v>
      </c>
      <c r="S180" s="196">
        <v>0</v>
      </c>
      <c r="T180" s="19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8" t="s">
        <v>168</v>
      </c>
      <c r="AT180" s="198" t="s">
        <v>150</v>
      </c>
      <c r="AU180" s="198" t="s">
        <v>85</v>
      </c>
      <c r="AY180" s="18" t="s">
        <v>149</v>
      </c>
      <c r="BE180" s="199">
        <f t="shared" si="24"/>
        <v>0</v>
      </c>
      <c r="BF180" s="199">
        <f t="shared" si="25"/>
        <v>0</v>
      </c>
      <c r="BG180" s="199">
        <f t="shared" si="26"/>
        <v>0</v>
      </c>
      <c r="BH180" s="199">
        <f t="shared" si="27"/>
        <v>0</v>
      </c>
      <c r="BI180" s="199">
        <f t="shared" si="28"/>
        <v>0</v>
      </c>
      <c r="BJ180" s="18" t="s">
        <v>83</v>
      </c>
      <c r="BK180" s="199">
        <f t="shared" si="29"/>
        <v>0</v>
      </c>
      <c r="BL180" s="18" t="s">
        <v>168</v>
      </c>
      <c r="BM180" s="198" t="s">
        <v>911</v>
      </c>
    </row>
    <row r="181" spans="1:65" s="2" customFormat="1" ht="21.75" customHeight="1">
      <c r="A181" s="35"/>
      <c r="B181" s="36"/>
      <c r="C181" s="186" t="s">
        <v>367</v>
      </c>
      <c r="D181" s="186" t="s">
        <v>150</v>
      </c>
      <c r="E181" s="187" t="s">
        <v>912</v>
      </c>
      <c r="F181" s="188" t="s">
        <v>913</v>
      </c>
      <c r="G181" s="189" t="s">
        <v>273</v>
      </c>
      <c r="H181" s="190">
        <v>20</v>
      </c>
      <c r="I181" s="191"/>
      <c r="J181" s="192">
        <f t="shared" si="20"/>
        <v>0</v>
      </c>
      <c r="K181" s="193"/>
      <c r="L181" s="40"/>
      <c r="M181" s="194" t="s">
        <v>1</v>
      </c>
      <c r="N181" s="195" t="s">
        <v>41</v>
      </c>
      <c r="O181" s="72"/>
      <c r="P181" s="196">
        <f t="shared" si="21"/>
        <v>0</v>
      </c>
      <c r="Q181" s="196">
        <v>0</v>
      </c>
      <c r="R181" s="196">
        <f t="shared" si="22"/>
        <v>0</v>
      </c>
      <c r="S181" s="196">
        <v>0</v>
      </c>
      <c r="T181" s="19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 t="shared" si="24"/>
        <v>0</v>
      </c>
      <c r="BF181" s="199">
        <f t="shared" si="25"/>
        <v>0</v>
      </c>
      <c r="BG181" s="199">
        <f t="shared" si="26"/>
        <v>0</v>
      </c>
      <c r="BH181" s="199">
        <f t="shared" si="27"/>
        <v>0</v>
      </c>
      <c r="BI181" s="199">
        <f t="shared" si="28"/>
        <v>0</v>
      </c>
      <c r="BJ181" s="18" t="s">
        <v>83</v>
      </c>
      <c r="BK181" s="199">
        <f t="shared" si="29"/>
        <v>0</v>
      </c>
      <c r="BL181" s="18" t="s">
        <v>168</v>
      </c>
      <c r="BM181" s="198" t="s">
        <v>914</v>
      </c>
    </row>
    <row r="182" spans="1:65" s="2" customFormat="1" ht="16.5" customHeight="1">
      <c r="A182" s="35"/>
      <c r="B182" s="36"/>
      <c r="C182" s="186" t="s">
        <v>372</v>
      </c>
      <c r="D182" s="186" t="s">
        <v>150</v>
      </c>
      <c r="E182" s="187" t="s">
        <v>915</v>
      </c>
      <c r="F182" s="188" t="s">
        <v>886</v>
      </c>
      <c r="G182" s="189" t="s">
        <v>177</v>
      </c>
      <c r="H182" s="190">
        <v>1</v>
      </c>
      <c r="I182" s="191"/>
      <c r="J182" s="192">
        <f t="shared" si="20"/>
        <v>0</v>
      </c>
      <c r="K182" s="193"/>
      <c r="L182" s="40"/>
      <c r="M182" s="194" t="s">
        <v>1</v>
      </c>
      <c r="N182" s="195" t="s">
        <v>41</v>
      </c>
      <c r="O182" s="72"/>
      <c r="P182" s="196">
        <f t="shared" si="21"/>
        <v>0</v>
      </c>
      <c r="Q182" s="196">
        <v>0</v>
      </c>
      <c r="R182" s="196">
        <f t="shared" si="22"/>
        <v>0</v>
      </c>
      <c r="S182" s="196">
        <v>0</v>
      </c>
      <c r="T182" s="19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8" t="s">
        <v>168</v>
      </c>
      <c r="AT182" s="198" t="s">
        <v>150</v>
      </c>
      <c r="AU182" s="198" t="s">
        <v>85</v>
      </c>
      <c r="AY182" s="18" t="s">
        <v>149</v>
      </c>
      <c r="BE182" s="199">
        <f t="shared" si="24"/>
        <v>0</v>
      </c>
      <c r="BF182" s="199">
        <f t="shared" si="25"/>
        <v>0</v>
      </c>
      <c r="BG182" s="199">
        <f t="shared" si="26"/>
        <v>0</v>
      </c>
      <c r="BH182" s="199">
        <f t="shared" si="27"/>
        <v>0</v>
      </c>
      <c r="BI182" s="199">
        <f t="shared" si="28"/>
        <v>0</v>
      </c>
      <c r="BJ182" s="18" t="s">
        <v>83</v>
      </c>
      <c r="BK182" s="199">
        <f t="shared" si="29"/>
        <v>0</v>
      </c>
      <c r="BL182" s="18" t="s">
        <v>168</v>
      </c>
      <c r="BM182" s="198" t="s">
        <v>916</v>
      </c>
    </row>
    <row r="183" spans="1:65" s="11" customFormat="1" ht="22.9" customHeight="1">
      <c r="B183" s="172"/>
      <c r="C183" s="173"/>
      <c r="D183" s="174" t="s">
        <v>75</v>
      </c>
      <c r="E183" s="232" t="s">
        <v>634</v>
      </c>
      <c r="F183" s="232" t="s">
        <v>917</v>
      </c>
      <c r="G183" s="173"/>
      <c r="H183" s="173"/>
      <c r="I183" s="176"/>
      <c r="J183" s="233">
        <f>BK183</f>
        <v>0</v>
      </c>
      <c r="K183" s="173"/>
      <c r="L183" s="178"/>
      <c r="M183" s="179"/>
      <c r="N183" s="180"/>
      <c r="O183" s="180"/>
      <c r="P183" s="181">
        <f>P184</f>
        <v>0</v>
      </c>
      <c r="Q183" s="180"/>
      <c r="R183" s="181">
        <f>R184</f>
        <v>0</v>
      </c>
      <c r="S183" s="180"/>
      <c r="T183" s="182">
        <f>T184</f>
        <v>0</v>
      </c>
      <c r="AR183" s="183" t="s">
        <v>83</v>
      </c>
      <c r="AT183" s="184" t="s">
        <v>75</v>
      </c>
      <c r="AU183" s="184" t="s">
        <v>83</v>
      </c>
      <c r="AY183" s="183" t="s">
        <v>149</v>
      </c>
      <c r="BK183" s="185">
        <f>BK184</f>
        <v>0</v>
      </c>
    </row>
    <row r="184" spans="1:65" s="2" customFormat="1" ht="16.5" customHeight="1">
      <c r="A184" s="35"/>
      <c r="B184" s="36"/>
      <c r="C184" s="186" t="s">
        <v>377</v>
      </c>
      <c r="D184" s="186" t="s">
        <v>150</v>
      </c>
      <c r="E184" s="187" t="s">
        <v>918</v>
      </c>
      <c r="F184" s="188" t="s">
        <v>919</v>
      </c>
      <c r="G184" s="189" t="s">
        <v>895</v>
      </c>
      <c r="H184" s="190">
        <v>5</v>
      </c>
      <c r="I184" s="191"/>
      <c r="J184" s="192">
        <f>ROUND(I184*H184,2)</f>
        <v>0</v>
      </c>
      <c r="K184" s="193"/>
      <c r="L184" s="40"/>
      <c r="M184" s="222" t="s">
        <v>1</v>
      </c>
      <c r="N184" s="223" t="s">
        <v>41</v>
      </c>
      <c r="O184" s="224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8" t="s">
        <v>168</v>
      </c>
      <c r="AT184" s="198" t="s">
        <v>150</v>
      </c>
      <c r="AU184" s="198" t="s">
        <v>85</v>
      </c>
      <c r="AY184" s="18" t="s">
        <v>149</v>
      </c>
      <c r="BE184" s="199">
        <f>IF(N184="základní",J184,0)</f>
        <v>0</v>
      </c>
      <c r="BF184" s="199">
        <f>IF(N184="snížená",J184,0)</f>
        <v>0</v>
      </c>
      <c r="BG184" s="199">
        <f>IF(N184="zákl. přenesená",J184,0)</f>
        <v>0</v>
      </c>
      <c r="BH184" s="199">
        <f>IF(N184="sníž. přenesená",J184,0)</f>
        <v>0</v>
      </c>
      <c r="BI184" s="199">
        <f>IF(N184="nulová",J184,0)</f>
        <v>0</v>
      </c>
      <c r="BJ184" s="18" t="s">
        <v>83</v>
      </c>
      <c r="BK184" s="199">
        <f>ROUND(I184*H184,2)</f>
        <v>0</v>
      </c>
      <c r="BL184" s="18" t="s">
        <v>168</v>
      </c>
      <c r="BM184" s="198" t="s">
        <v>920</v>
      </c>
    </row>
    <row r="185" spans="1:65" s="2" customFormat="1" ht="6.95" customHeight="1">
      <c r="A185" s="35"/>
      <c r="B185" s="55"/>
      <c r="C185" s="56"/>
      <c r="D185" s="56"/>
      <c r="E185" s="56"/>
      <c r="F185" s="56"/>
      <c r="G185" s="56"/>
      <c r="H185" s="56"/>
      <c r="I185" s="56"/>
      <c r="J185" s="56"/>
      <c r="K185" s="56"/>
      <c r="L185" s="40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</row>
  </sheetData>
  <sheetProtection algorithmName="SHA-512" hashValue="iCPlROIIpW2hSYlFX1sD4cIke0Su0c56tShyqf3Nx1bBvmFlp/yW4eWzKVOpAP5Abwd8ooFx9/gUknGYpCo8nA==" saltValue="h/z2GNV7dO/t/dLP60xUvJ68DrA7ya6644UzDWcbEOh4kl1hu23K4/v+Es9zrjpzWMrEZIiIKkk6pQZj0MnTow==" spinCount="100000" sheet="1" objects="1" scenarios="1" formatColumns="0" formatRows="0" autoFilter="0"/>
  <autoFilter ref="C130:K184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111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922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ROUND(J132,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ROUND((SUM(BE132:BE416)),  2)</f>
        <v>0</v>
      </c>
      <c r="G37" s="35"/>
      <c r="H37" s="35"/>
      <c r="I37" s="131">
        <v>0.21</v>
      </c>
      <c r="J37" s="130">
        <f>ROUND(((SUM(BE132:BE416))*I37),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ROUND((SUM(BF132:BF416)),  2)</f>
        <v>0</v>
      </c>
      <c r="G38" s="35"/>
      <c r="H38" s="35"/>
      <c r="I38" s="131">
        <v>0.15</v>
      </c>
      <c r="J38" s="130">
        <f>ROUND(((SUM(BF132:BF416))*I38),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ROUND((SUM(BG132:BG416)),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ROUND((SUM(BH132:BH416)),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ROUND((SUM(BI132:BI416)),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5b.1 - Tramvajový svršek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J132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J133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J134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J166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264</v>
      </c>
      <c r="E104" s="229"/>
      <c r="F104" s="229"/>
      <c r="G104" s="229"/>
      <c r="H104" s="229"/>
      <c r="I104" s="229"/>
      <c r="J104" s="230">
        <f>J210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265</v>
      </c>
      <c r="E105" s="229"/>
      <c r="F105" s="229"/>
      <c r="G105" s="229"/>
      <c r="H105" s="229"/>
      <c r="I105" s="229"/>
      <c r="J105" s="230">
        <f>J380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266</v>
      </c>
      <c r="E106" s="229"/>
      <c r="F106" s="229"/>
      <c r="G106" s="229"/>
      <c r="H106" s="229"/>
      <c r="I106" s="229"/>
      <c r="J106" s="230">
        <f>J396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267</v>
      </c>
      <c r="E107" s="229"/>
      <c r="F107" s="229"/>
      <c r="G107" s="229"/>
      <c r="H107" s="229"/>
      <c r="I107" s="229"/>
      <c r="J107" s="230">
        <f>J413</f>
        <v>0</v>
      </c>
      <c r="K107" s="105"/>
      <c r="L107" s="231"/>
    </row>
    <row r="108" spans="1:47" s="9" customFormat="1" ht="24.95" customHeight="1">
      <c r="B108" s="154"/>
      <c r="C108" s="155"/>
      <c r="D108" s="156" t="s">
        <v>132</v>
      </c>
      <c r="E108" s="157"/>
      <c r="F108" s="157"/>
      <c r="G108" s="157"/>
      <c r="H108" s="157"/>
      <c r="I108" s="157"/>
      <c r="J108" s="158">
        <f>J415</f>
        <v>0</v>
      </c>
      <c r="K108" s="155"/>
      <c r="L108" s="159"/>
    </row>
    <row r="109" spans="1:47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47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31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24.95" customHeight="1">
      <c r="A115" s="35"/>
      <c r="B115" s="36"/>
      <c r="C115" s="24" t="s">
        <v>133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6.5" customHeight="1">
      <c r="A118" s="35"/>
      <c r="B118" s="36"/>
      <c r="C118" s="37"/>
      <c r="D118" s="37"/>
      <c r="E118" s="320" t="str">
        <f>E7</f>
        <v>PD – PJD na ul. Opavská</v>
      </c>
      <c r="F118" s="321"/>
      <c r="G118" s="321"/>
      <c r="H118" s="321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1" customFormat="1" ht="12" customHeight="1">
      <c r="B119" s="22"/>
      <c r="C119" s="30" t="s">
        <v>122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pans="1:31" s="1" customFormat="1" ht="16.5" customHeight="1">
      <c r="B120" s="22"/>
      <c r="C120" s="23"/>
      <c r="D120" s="23"/>
      <c r="E120" s="320" t="s">
        <v>123</v>
      </c>
      <c r="F120" s="279"/>
      <c r="G120" s="279"/>
      <c r="H120" s="279"/>
      <c r="I120" s="23"/>
      <c r="J120" s="23"/>
      <c r="K120" s="23"/>
      <c r="L120" s="21"/>
    </row>
    <row r="121" spans="1:31" s="1" customFormat="1" ht="12" customHeight="1">
      <c r="B121" s="22"/>
      <c r="C121" s="30" t="s">
        <v>124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2" customFormat="1" ht="16.5" customHeight="1">
      <c r="A122" s="35"/>
      <c r="B122" s="36"/>
      <c r="C122" s="37"/>
      <c r="D122" s="37"/>
      <c r="E122" s="324" t="s">
        <v>921</v>
      </c>
      <c r="F122" s="322"/>
      <c r="G122" s="322"/>
      <c r="H122" s="322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812</v>
      </c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6.5" customHeight="1">
      <c r="A124" s="35"/>
      <c r="B124" s="36"/>
      <c r="C124" s="37"/>
      <c r="D124" s="37"/>
      <c r="E124" s="272" t="str">
        <f>E13</f>
        <v>5b.1 - Tramvajový svršek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2" customHeight="1">
      <c r="A126" s="35"/>
      <c r="B126" s="36"/>
      <c r="C126" s="30" t="s">
        <v>20</v>
      </c>
      <c r="D126" s="37"/>
      <c r="E126" s="37"/>
      <c r="F126" s="28" t="str">
        <f>F16</f>
        <v>Ostrava</v>
      </c>
      <c r="G126" s="37"/>
      <c r="H126" s="37"/>
      <c r="I126" s="30" t="s">
        <v>22</v>
      </c>
      <c r="J126" s="67" t="str">
        <f>IF(J16="","",J16)</f>
        <v>21. 2. 2020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5.2" customHeight="1">
      <c r="A128" s="35"/>
      <c r="B128" s="36"/>
      <c r="C128" s="30" t="s">
        <v>24</v>
      </c>
      <c r="D128" s="37"/>
      <c r="E128" s="37"/>
      <c r="F128" s="28" t="str">
        <f>E19</f>
        <v>DPO, a.s.</v>
      </c>
      <c r="G128" s="37"/>
      <c r="H128" s="37"/>
      <c r="I128" s="30" t="s">
        <v>30</v>
      </c>
      <c r="J128" s="33" t="str">
        <f>E25</f>
        <v>Projekt 2010, s.r.o.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5.2" customHeight="1">
      <c r="A129" s="35"/>
      <c r="B129" s="36"/>
      <c r="C129" s="30" t="s">
        <v>28</v>
      </c>
      <c r="D129" s="37"/>
      <c r="E129" s="37"/>
      <c r="F129" s="28" t="str">
        <f>IF(E22="","",E22)</f>
        <v>Vyplň údaj</v>
      </c>
      <c r="G129" s="37"/>
      <c r="H129" s="37"/>
      <c r="I129" s="30" t="s">
        <v>33</v>
      </c>
      <c r="J129" s="33" t="str">
        <f>E28</f>
        <v>Jakub Nevyjel</v>
      </c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0.35" customHeight="1">
      <c r="A130" s="35"/>
      <c r="B130" s="36"/>
      <c r="C130" s="37"/>
      <c r="D130" s="37"/>
      <c r="E130" s="37"/>
      <c r="F130" s="37"/>
      <c r="G130" s="37"/>
      <c r="H130" s="37"/>
      <c r="I130" s="37"/>
      <c r="J130" s="37"/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10" customFormat="1" ht="29.25" customHeight="1">
      <c r="A131" s="160"/>
      <c r="B131" s="161"/>
      <c r="C131" s="162" t="s">
        <v>134</v>
      </c>
      <c r="D131" s="163" t="s">
        <v>61</v>
      </c>
      <c r="E131" s="163" t="s">
        <v>57</v>
      </c>
      <c r="F131" s="163" t="s">
        <v>58</v>
      </c>
      <c r="G131" s="163" t="s">
        <v>135</v>
      </c>
      <c r="H131" s="163" t="s">
        <v>136</v>
      </c>
      <c r="I131" s="163" t="s">
        <v>137</v>
      </c>
      <c r="J131" s="164" t="s">
        <v>128</v>
      </c>
      <c r="K131" s="165" t="s">
        <v>138</v>
      </c>
      <c r="L131" s="166"/>
      <c r="M131" s="76" t="s">
        <v>1</v>
      </c>
      <c r="N131" s="77" t="s">
        <v>40</v>
      </c>
      <c r="O131" s="77" t="s">
        <v>139</v>
      </c>
      <c r="P131" s="77" t="s">
        <v>140</v>
      </c>
      <c r="Q131" s="77" t="s">
        <v>141</v>
      </c>
      <c r="R131" s="77" t="s">
        <v>142</v>
      </c>
      <c r="S131" s="77" t="s">
        <v>143</v>
      </c>
      <c r="T131" s="78" t="s">
        <v>144</v>
      </c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</row>
    <row r="132" spans="1:65" s="2" customFormat="1" ht="22.9" customHeight="1">
      <c r="A132" s="35"/>
      <c r="B132" s="36"/>
      <c r="C132" s="83" t="s">
        <v>145</v>
      </c>
      <c r="D132" s="37"/>
      <c r="E132" s="37"/>
      <c r="F132" s="37"/>
      <c r="G132" s="37"/>
      <c r="H132" s="37"/>
      <c r="I132" s="37"/>
      <c r="J132" s="167">
        <f>BK132</f>
        <v>0</v>
      </c>
      <c r="K132" s="37"/>
      <c r="L132" s="40"/>
      <c r="M132" s="79"/>
      <c r="N132" s="168"/>
      <c r="O132" s="80"/>
      <c r="P132" s="169">
        <f>P133+P415</f>
        <v>0</v>
      </c>
      <c r="Q132" s="80"/>
      <c r="R132" s="169">
        <f>R133+R415</f>
        <v>3692.5329126800002</v>
      </c>
      <c r="S132" s="80"/>
      <c r="T132" s="170">
        <f>T133+T415</f>
        <v>2870.9532959999997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75</v>
      </c>
      <c r="AU132" s="18" t="s">
        <v>130</v>
      </c>
      <c r="BK132" s="171">
        <f>BK133+BK415</f>
        <v>0</v>
      </c>
    </row>
    <row r="133" spans="1:65" s="11" customFormat="1" ht="25.9" customHeight="1">
      <c r="B133" s="172"/>
      <c r="C133" s="173"/>
      <c r="D133" s="174" t="s">
        <v>75</v>
      </c>
      <c r="E133" s="175" t="s">
        <v>268</v>
      </c>
      <c r="F133" s="175" t="s">
        <v>269</v>
      </c>
      <c r="G133" s="173"/>
      <c r="H133" s="173"/>
      <c r="I133" s="176"/>
      <c r="J133" s="177">
        <f>BK133</f>
        <v>0</v>
      </c>
      <c r="K133" s="173"/>
      <c r="L133" s="178"/>
      <c r="M133" s="179"/>
      <c r="N133" s="180"/>
      <c r="O133" s="180"/>
      <c r="P133" s="181">
        <f>P134+P166+P210+P380+P396+P413</f>
        <v>0</v>
      </c>
      <c r="Q133" s="180"/>
      <c r="R133" s="181">
        <f>R134+R166+R210+R380+R396+R413</f>
        <v>3692.5329126800002</v>
      </c>
      <c r="S133" s="180"/>
      <c r="T133" s="182">
        <f>T134+T166+T210+T380+T396+T413</f>
        <v>2870.9532959999997</v>
      </c>
      <c r="AR133" s="183" t="s">
        <v>83</v>
      </c>
      <c r="AT133" s="184" t="s">
        <v>75</v>
      </c>
      <c r="AU133" s="184" t="s">
        <v>76</v>
      </c>
      <c r="AY133" s="183" t="s">
        <v>149</v>
      </c>
      <c r="BK133" s="185">
        <f>BK134+BK166+BK210+BK380+BK396+BK413</f>
        <v>0</v>
      </c>
    </row>
    <row r="134" spans="1:65" s="11" customFormat="1" ht="22.9" customHeight="1">
      <c r="B134" s="172"/>
      <c r="C134" s="173"/>
      <c r="D134" s="174" t="s">
        <v>75</v>
      </c>
      <c r="E134" s="232" t="s">
        <v>83</v>
      </c>
      <c r="F134" s="232" t="s">
        <v>270</v>
      </c>
      <c r="G134" s="173"/>
      <c r="H134" s="173"/>
      <c r="I134" s="176"/>
      <c r="J134" s="233">
        <f>BK134</f>
        <v>0</v>
      </c>
      <c r="K134" s="173"/>
      <c r="L134" s="178"/>
      <c r="M134" s="179"/>
      <c r="N134" s="180"/>
      <c r="O134" s="180"/>
      <c r="P134" s="181">
        <f>SUM(P135:P165)</f>
        <v>0</v>
      </c>
      <c r="Q134" s="180"/>
      <c r="R134" s="181">
        <f>SUM(R135:R165)</f>
        <v>618.85692180000001</v>
      </c>
      <c r="S134" s="180"/>
      <c r="T134" s="182">
        <f>SUM(T135:T165)</f>
        <v>0</v>
      </c>
      <c r="AR134" s="183" t="s">
        <v>83</v>
      </c>
      <c r="AT134" s="184" t="s">
        <v>75</v>
      </c>
      <c r="AU134" s="184" t="s">
        <v>83</v>
      </c>
      <c r="AY134" s="183" t="s">
        <v>149</v>
      </c>
      <c r="BK134" s="185">
        <f>SUM(BK135:BK165)</f>
        <v>0</v>
      </c>
    </row>
    <row r="135" spans="1:65" s="2" customFormat="1" ht="24.2" customHeight="1">
      <c r="A135" s="35"/>
      <c r="B135" s="36"/>
      <c r="C135" s="186" t="s">
        <v>83</v>
      </c>
      <c r="D135" s="186" t="s">
        <v>150</v>
      </c>
      <c r="E135" s="187" t="s">
        <v>924</v>
      </c>
      <c r="F135" s="188" t="s">
        <v>925</v>
      </c>
      <c r="G135" s="189" t="s">
        <v>273</v>
      </c>
      <c r="H135" s="190">
        <v>351</v>
      </c>
      <c r="I135" s="191"/>
      <c r="J135" s="192">
        <f>ROUND(I135*H135,2)</f>
        <v>0</v>
      </c>
      <c r="K135" s="193"/>
      <c r="L135" s="40"/>
      <c r="M135" s="194" t="s">
        <v>1</v>
      </c>
      <c r="N135" s="195" t="s">
        <v>41</v>
      </c>
      <c r="O135" s="72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168</v>
      </c>
      <c r="AT135" s="198" t="s">
        <v>150</v>
      </c>
      <c r="AU135" s="198" t="s">
        <v>85</v>
      </c>
      <c r="AY135" s="18" t="s">
        <v>149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8" t="s">
        <v>83</v>
      </c>
      <c r="BK135" s="199">
        <f>ROUND(I135*H135,2)</f>
        <v>0</v>
      </c>
      <c r="BL135" s="18" t="s">
        <v>168</v>
      </c>
      <c r="BM135" s="198" t="s">
        <v>926</v>
      </c>
    </row>
    <row r="136" spans="1:65" s="2" customFormat="1" ht="16.5" customHeight="1">
      <c r="A136" s="35"/>
      <c r="B136" s="36"/>
      <c r="C136" s="245" t="s">
        <v>85</v>
      </c>
      <c r="D136" s="245" t="s">
        <v>305</v>
      </c>
      <c r="E136" s="246" t="s">
        <v>313</v>
      </c>
      <c r="F136" s="247" t="s">
        <v>314</v>
      </c>
      <c r="G136" s="248" t="s">
        <v>315</v>
      </c>
      <c r="H136" s="249">
        <v>5.2649999999999997</v>
      </c>
      <c r="I136" s="250"/>
      <c r="J136" s="251">
        <f>ROUND(I136*H136,2)</f>
        <v>0</v>
      </c>
      <c r="K136" s="252"/>
      <c r="L136" s="253"/>
      <c r="M136" s="254" t="s">
        <v>1</v>
      </c>
      <c r="N136" s="255" t="s">
        <v>41</v>
      </c>
      <c r="O136" s="72"/>
      <c r="P136" s="196">
        <f>O136*H136</f>
        <v>0</v>
      </c>
      <c r="Q136" s="196">
        <v>1E-3</v>
      </c>
      <c r="R136" s="196">
        <f>Q136*H136</f>
        <v>5.2649999999999997E-3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192</v>
      </c>
      <c r="AT136" s="198" t="s">
        <v>305</v>
      </c>
      <c r="AU136" s="198" t="s">
        <v>85</v>
      </c>
      <c r="AY136" s="18" t="s">
        <v>149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8" t="s">
        <v>83</v>
      </c>
      <c r="BK136" s="199">
        <f>ROUND(I136*H136,2)</f>
        <v>0</v>
      </c>
      <c r="BL136" s="18" t="s">
        <v>168</v>
      </c>
      <c r="BM136" s="198" t="s">
        <v>927</v>
      </c>
    </row>
    <row r="137" spans="1:65" s="12" customFormat="1" ht="11.25">
      <c r="B137" s="200"/>
      <c r="C137" s="201"/>
      <c r="D137" s="202" t="s">
        <v>156</v>
      </c>
      <c r="E137" s="201"/>
      <c r="F137" s="204" t="s">
        <v>928</v>
      </c>
      <c r="G137" s="201"/>
      <c r="H137" s="205">
        <v>5.2649999999999997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156</v>
      </c>
      <c r="AU137" s="211" t="s">
        <v>85</v>
      </c>
      <c r="AV137" s="12" t="s">
        <v>85</v>
      </c>
      <c r="AW137" s="12" t="s">
        <v>4</v>
      </c>
      <c r="AX137" s="12" t="s">
        <v>83</v>
      </c>
      <c r="AY137" s="211" t="s">
        <v>149</v>
      </c>
    </row>
    <row r="138" spans="1:65" s="2" customFormat="1" ht="24.2" customHeight="1">
      <c r="A138" s="35"/>
      <c r="B138" s="36"/>
      <c r="C138" s="186" t="s">
        <v>104</v>
      </c>
      <c r="D138" s="186" t="s">
        <v>150</v>
      </c>
      <c r="E138" s="187" t="s">
        <v>929</v>
      </c>
      <c r="F138" s="188" t="s">
        <v>930</v>
      </c>
      <c r="G138" s="189" t="s">
        <v>273</v>
      </c>
      <c r="H138" s="190">
        <v>351</v>
      </c>
      <c r="I138" s="191"/>
      <c r="J138" s="192">
        <f>ROUND(I138*H138,2)</f>
        <v>0</v>
      </c>
      <c r="K138" s="193"/>
      <c r="L138" s="40"/>
      <c r="M138" s="194" t="s">
        <v>1</v>
      </c>
      <c r="N138" s="195" t="s">
        <v>41</v>
      </c>
      <c r="O138" s="72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168</v>
      </c>
      <c r="AT138" s="198" t="s">
        <v>150</v>
      </c>
      <c r="AU138" s="198" t="s">
        <v>85</v>
      </c>
      <c r="AY138" s="18" t="s">
        <v>149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8" t="s">
        <v>83</v>
      </c>
      <c r="BK138" s="199">
        <f>ROUND(I138*H138,2)</f>
        <v>0</v>
      </c>
      <c r="BL138" s="18" t="s">
        <v>168</v>
      </c>
      <c r="BM138" s="198" t="s">
        <v>931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275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276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3" customFormat="1" ht="11.25">
      <c r="B141" s="212"/>
      <c r="C141" s="213"/>
      <c r="D141" s="202" t="s">
        <v>156</v>
      </c>
      <c r="E141" s="214" t="s">
        <v>1</v>
      </c>
      <c r="F141" s="215" t="s">
        <v>277</v>
      </c>
      <c r="G141" s="213"/>
      <c r="H141" s="214" t="s">
        <v>1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156</v>
      </c>
      <c r="AU141" s="221" t="s">
        <v>85</v>
      </c>
      <c r="AV141" s="13" t="s">
        <v>83</v>
      </c>
      <c r="AW141" s="13" t="s">
        <v>32</v>
      </c>
      <c r="AX141" s="13" t="s">
        <v>76</v>
      </c>
      <c r="AY141" s="221" t="s">
        <v>149</v>
      </c>
    </row>
    <row r="142" spans="1:65" s="13" customFormat="1" ht="11.25">
      <c r="B142" s="212"/>
      <c r="C142" s="213"/>
      <c r="D142" s="202" t="s">
        <v>156</v>
      </c>
      <c r="E142" s="214" t="s">
        <v>1</v>
      </c>
      <c r="F142" s="215" t="s">
        <v>932</v>
      </c>
      <c r="G142" s="213"/>
      <c r="H142" s="214" t="s">
        <v>1</v>
      </c>
      <c r="I142" s="216"/>
      <c r="J142" s="213"/>
      <c r="K142" s="213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156</v>
      </c>
      <c r="AU142" s="221" t="s">
        <v>85</v>
      </c>
      <c r="AV142" s="13" t="s">
        <v>83</v>
      </c>
      <c r="AW142" s="13" t="s">
        <v>32</v>
      </c>
      <c r="AX142" s="13" t="s">
        <v>76</v>
      </c>
      <c r="AY142" s="221" t="s">
        <v>149</v>
      </c>
    </row>
    <row r="143" spans="1:65" s="12" customFormat="1" ht="11.25">
      <c r="B143" s="200"/>
      <c r="C143" s="201"/>
      <c r="D143" s="202" t="s">
        <v>156</v>
      </c>
      <c r="E143" s="203" t="s">
        <v>1</v>
      </c>
      <c r="F143" s="204" t="s">
        <v>933</v>
      </c>
      <c r="G143" s="201"/>
      <c r="H143" s="205">
        <v>351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156</v>
      </c>
      <c r="AU143" s="211" t="s">
        <v>85</v>
      </c>
      <c r="AV143" s="12" t="s">
        <v>85</v>
      </c>
      <c r="AW143" s="12" t="s">
        <v>32</v>
      </c>
      <c r="AX143" s="12" t="s">
        <v>83</v>
      </c>
      <c r="AY143" s="211" t="s">
        <v>149</v>
      </c>
    </row>
    <row r="144" spans="1:65" s="2" customFormat="1" ht="16.5" customHeight="1">
      <c r="A144" s="35"/>
      <c r="B144" s="36"/>
      <c r="C144" s="245" t="s">
        <v>168</v>
      </c>
      <c r="D144" s="245" t="s">
        <v>305</v>
      </c>
      <c r="E144" s="246" t="s">
        <v>934</v>
      </c>
      <c r="F144" s="247" t="s">
        <v>935</v>
      </c>
      <c r="G144" s="248" t="s">
        <v>288</v>
      </c>
      <c r="H144" s="249">
        <v>210.6</v>
      </c>
      <c r="I144" s="250"/>
      <c r="J144" s="251">
        <f>ROUND(I144*H144,2)</f>
        <v>0</v>
      </c>
      <c r="K144" s="252"/>
      <c r="L144" s="253"/>
      <c r="M144" s="254" t="s">
        <v>1</v>
      </c>
      <c r="N144" s="255" t="s">
        <v>41</v>
      </c>
      <c r="O144" s="72"/>
      <c r="P144" s="196">
        <f>O144*H144</f>
        <v>0</v>
      </c>
      <c r="Q144" s="196">
        <v>0.21</v>
      </c>
      <c r="R144" s="196">
        <f>Q144*H144</f>
        <v>44.225999999999999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192</v>
      </c>
      <c r="AT144" s="198" t="s">
        <v>305</v>
      </c>
      <c r="AU144" s="198" t="s">
        <v>85</v>
      </c>
      <c r="AY144" s="18" t="s">
        <v>149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8" t="s">
        <v>83</v>
      </c>
      <c r="BK144" s="199">
        <f>ROUND(I144*H144,2)</f>
        <v>0</v>
      </c>
      <c r="BL144" s="18" t="s">
        <v>168</v>
      </c>
      <c r="BM144" s="198" t="s">
        <v>936</v>
      </c>
    </row>
    <row r="145" spans="1:65" s="12" customFormat="1" ht="11.25">
      <c r="B145" s="200"/>
      <c r="C145" s="201"/>
      <c r="D145" s="202" t="s">
        <v>156</v>
      </c>
      <c r="E145" s="203" t="s">
        <v>1</v>
      </c>
      <c r="F145" s="204" t="s">
        <v>937</v>
      </c>
      <c r="G145" s="201"/>
      <c r="H145" s="205">
        <v>210.6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156</v>
      </c>
      <c r="AU145" s="211" t="s">
        <v>85</v>
      </c>
      <c r="AV145" s="12" t="s">
        <v>85</v>
      </c>
      <c r="AW145" s="12" t="s">
        <v>32</v>
      </c>
      <c r="AX145" s="12" t="s">
        <v>83</v>
      </c>
      <c r="AY145" s="211" t="s">
        <v>149</v>
      </c>
    </row>
    <row r="146" spans="1:65" s="2" customFormat="1" ht="24.2" customHeight="1">
      <c r="A146" s="35"/>
      <c r="B146" s="36"/>
      <c r="C146" s="186" t="s">
        <v>148</v>
      </c>
      <c r="D146" s="186" t="s">
        <v>150</v>
      </c>
      <c r="E146" s="187" t="s">
        <v>938</v>
      </c>
      <c r="F146" s="188" t="s">
        <v>939</v>
      </c>
      <c r="G146" s="189" t="s">
        <v>273</v>
      </c>
      <c r="H146" s="190">
        <v>764.04</v>
      </c>
      <c r="I146" s="191"/>
      <c r="J146" s="192">
        <f>ROUND(I146*H146,2)</f>
        <v>0</v>
      </c>
      <c r="K146" s="193"/>
      <c r="L146" s="40"/>
      <c r="M146" s="194" t="s">
        <v>1</v>
      </c>
      <c r="N146" s="195" t="s">
        <v>41</v>
      </c>
      <c r="O146" s="72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168</v>
      </c>
      <c r="AT146" s="198" t="s">
        <v>150</v>
      </c>
      <c r="AU146" s="198" t="s">
        <v>85</v>
      </c>
      <c r="AY146" s="18" t="s">
        <v>149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8" t="s">
        <v>83</v>
      </c>
      <c r="BK146" s="199">
        <f>ROUND(I146*H146,2)</f>
        <v>0</v>
      </c>
      <c r="BL146" s="18" t="s">
        <v>168</v>
      </c>
      <c r="BM146" s="198" t="s">
        <v>940</v>
      </c>
    </row>
    <row r="147" spans="1:65" s="13" customFormat="1" ht="11.25">
      <c r="B147" s="212"/>
      <c r="C147" s="213"/>
      <c r="D147" s="202" t="s">
        <v>156</v>
      </c>
      <c r="E147" s="214" t="s">
        <v>1</v>
      </c>
      <c r="F147" s="215" t="s">
        <v>275</v>
      </c>
      <c r="G147" s="213"/>
      <c r="H147" s="214" t="s">
        <v>1</v>
      </c>
      <c r="I147" s="216"/>
      <c r="J147" s="213"/>
      <c r="K147" s="213"/>
      <c r="L147" s="217"/>
      <c r="M147" s="218"/>
      <c r="N147" s="219"/>
      <c r="O147" s="219"/>
      <c r="P147" s="219"/>
      <c r="Q147" s="219"/>
      <c r="R147" s="219"/>
      <c r="S147" s="219"/>
      <c r="T147" s="220"/>
      <c r="AT147" s="221" t="s">
        <v>156</v>
      </c>
      <c r="AU147" s="221" t="s">
        <v>85</v>
      </c>
      <c r="AV147" s="13" t="s">
        <v>83</v>
      </c>
      <c r="AW147" s="13" t="s">
        <v>32</v>
      </c>
      <c r="AX147" s="13" t="s">
        <v>76</v>
      </c>
      <c r="AY147" s="221" t="s">
        <v>149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276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277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2" customFormat="1" ht="11.25">
      <c r="B150" s="200"/>
      <c r="C150" s="201"/>
      <c r="D150" s="202" t="s">
        <v>156</v>
      </c>
      <c r="E150" s="203" t="s">
        <v>1</v>
      </c>
      <c r="F150" s="204" t="s">
        <v>941</v>
      </c>
      <c r="G150" s="201"/>
      <c r="H150" s="205">
        <v>764.04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156</v>
      </c>
      <c r="AU150" s="211" t="s">
        <v>85</v>
      </c>
      <c r="AV150" s="12" t="s">
        <v>85</v>
      </c>
      <c r="AW150" s="12" t="s">
        <v>32</v>
      </c>
      <c r="AX150" s="12" t="s">
        <v>83</v>
      </c>
      <c r="AY150" s="211" t="s">
        <v>149</v>
      </c>
    </row>
    <row r="151" spans="1:65" s="2" customFormat="1" ht="37.9" customHeight="1">
      <c r="A151" s="35"/>
      <c r="B151" s="36"/>
      <c r="C151" s="245" t="s">
        <v>180</v>
      </c>
      <c r="D151" s="245" t="s">
        <v>305</v>
      </c>
      <c r="E151" s="246" t="s">
        <v>306</v>
      </c>
      <c r="F151" s="247" t="s">
        <v>942</v>
      </c>
      <c r="G151" s="248" t="s">
        <v>298</v>
      </c>
      <c r="H151" s="249">
        <v>481.34500000000003</v>
      </c>
      <c r="I151" s="250"/>
      <c r="J151" s="251">
        <f>ROUND(I151*H151,2)</f>
        <v>0</v>
      </c>
      <c r="K151" s="252"/>
      <c r="L151" s="253"/>
      <c r="M151" s="254" t="s">
        <v>1</v>
      </c>
      <c r="N151" s="255" t="s">
        <v>41</v>
      </c>
      <c r="O151" s="72"/>
      <c r="P151" s="196">
        <f>O151*H151</f>
        <v>0</v>
      </c>
      <c r="Q151" s="196">
        <v>1</v>
      </c>
      <c r="R151" s="196">
        <f>Q151*H151</f>
        <v>481.34500000000003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192</v>
      </c>
      <c r="AT151" s="198" t="s">
        <v>305</v>
      </c>
      <c r="AU151" s="198" t="s">
        <v>85</v>
      </c>
      <c r="AY151" s="18" t="s">
        <v>149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8" t="s">
        <v>83</v>
      </c>
      <c r="BK151" s="199">
        <f>ROUND(I151*H151,2)</f>
        <v>0</v>
      </c>
      <c r="BL151" s="18" t="s">
        <v>168</v>
      </c>
      <c r="BM151" s="198" t="s">
        <v>943</v>
      </c>
    </row>
    <row r="152" spans="1:65" s="12" customFormat="1" ht="11.25">
      <c r="B152" s="200"/>
      <c r="C152" s="201"/>
      <c r="D152" s="202" t="s">
        <v>156</v>
      </c>
      <c r="E152" s="203" t="s">
        <v>1</v>
      </c>
      <c r="F152" s="204" t="s">
        <v>944</v>
      </c>
      <c r="G152" s="201"/>
      <c r="H152" s="205">
        <v>481.34500000000003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156</v>
      </c>
      <c r="AU152" s="211" t="s">
        <v>85</v>
      </c>
      <c r="AV152" s="12" t="s">
        <v>85</v>
      </c>
      <c r="AW152" s="12" t="s">
        <v>32</v>
      </c>
      <c r="AX152" s="12" t="s">
        <v>83</v>
      </c>
      <c r="AY152" s="211" t="s">
        <v>149</v>
      </c>
    </row>
    <row r="153" spans="1:65" s="2" customFormat="1" ht="33" customHeight="1">
      <c r="A153" s="35"/>
      <c r="B153" s="36"/>
      <c r="C153" s="186" t="s">
        <v>186</v>
      </c>
      <c r="D153" s="186" t="s">
        <v>150</v>
      </c>
      <c r="E153" s="187" t="s">
        <v>945</v>
      </c>
      <c r="F153" s="188" t="s">
        <v>946</v>
      </c>
      <c r="G153" s="189" t="s">
        <v>273</v>
      </c>
      <c r="H153" s="190">
        <v>3961.96</v>
      </c>
      <c r="I153" s="191"/>
      <c r="J153" s="192">
        <f>ROUND(I153*H153,2)</f>
        <v>0</v>
      </c>
      <c r="K153" s="193"/>
      <c r="L153" s="40"/>
      <c r="M153" s="194" t="s">
        <v>1</v>
      </c>
      <c r="N153" s="195" t="s">
        <v>41</v>
      </c>
      <c r="O153" s="72"/>
      <c r="P153" s="196">
        <f>O153*H153</f>
        <v>0</v>
      </c>
      <c r="Q153" s="196">
        <v>8.0000000000000007E-5</v>
      </c>
      <c r="R153" s="196">
        <f>Q153*H153</f>
        <v>0.31695680000000004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168</v>
      </c>
      <c r="AT153" s="198" t="s">
        <v>150</v>
      </c>
      <c r="AU153" s="198" t="s">
        <v>85</v>
      </c>
      <c r="AY153" s="18" t="s">
        <v>149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8" t="s">
        <v>83</v>
      </c>
      <c r="BK153" s="199">
        <f>ROUND(I153*H153,2)</f>
        <v>0</v>
      </c>
      <c r="BL153" s="18" t="s">
        <v>168</v>
      </c>
      <c r="BM153" s="198" t="s">
        <v>947</v>
      </c>
    </row>
    <row r="154" spans="1:65" s="2" customFormat="1" ht="16.5" customHeight="1">
      <c r="A154" s="35"/>
      <c r="B154" s="36"/>
      <c r="C154" s="245" t="s">
        <v>192</v>
      </c>
      <c r="D154" s="245" t="s">
        <v>305</v>
      </c>
      <c r="E154" s="246" t="s">
        <v>948</v>
      </c>
      <c r="F154" s="247" t="s">
        <v>949</v>
      </c>
      <c r="G154" s="248" t="s">
        <v>273</v>
      </c>
      <c r="H154" s="249">
        <v>940.86</v>
      </c>
      <c r="I154" s="250"/>
      <c r="J154" s="251">
        <f>ROUND(I154*H154,2)</f>
        <v>0</v>
      </c>
      <c r="K154" s="252"/>
      <c r="L154" s="253"/>
      <c r="M154" s="254" t="s">
        <v>1</v>
      </c>
      <c r="N154" s="255" t="s">
        <v>41</v>
      </c>
      <c r="O154" s="72"/>
      <c r="P154" s="196">
        <f>O154*H154</f>
        <v>0</v>
      </c>
      <c r="Q154" s="196">
        <v>1.4999999999999999E-2</v>
      </c>
      <c r="R154" s="196">
        <f>Q154*H154</f>
        <v>14.1129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192</v>
      </c>
      <c r="AT154" s="198" t="s">
        <v>305</v>
      </c>
      <c r="AU154" s="198" t="s">
        <v>85</v>
      </c>
      <c r="AY154" s="18" t="s">
        <v>149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8" t="s">
        <v>83</v>
      </c>
      <c r="BK154" s="199">
        <f>ROUND(I154*H154,2)</f>
        <v>0</v>
      </c>
      <c r="BL154" s="18" t="s">
        <v>168</v>
      </c>
      <c r="BM154" s="198" t="s">
        <v>950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275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3" customFormat="1" ht="11.25">
      <c r="B156" s="212"/>
      <c r="C156" s="213"/>
      <c r="D156" s="202" t="s">
        <v>156</v>
      </c>
      <c r="E156" s="214" t="s">
        <v>1</v>
      </c>
      <c r="F156" s="215" t="s">
        <v>276</v>
      </c>
      <c r="G156" s="213"/>
      <c r="H156" s="214" t="s">
        <v>1</v>
      </c>
      <c r="I156" s="216"/>
      <c r="J156" s="213"/>
      <c r="K156" s="213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156</v>
      </c>
      <c r="AU156" s="221" t="s">
        <v>85</v>
      </c>
      <c r="AV156" s="13" t="s">
        <v>83</v>
      </c>
      <c r="AW156" s="13" t="s">
        <v>32</v>
      </c>
      <c r="AX156" s="13" t="s">
        <v>76</v>
      </c>
      <c r="AY156" s="221" t="s">
        <v>149</v>
      </c>
    </row>
    <row r="157" spans="1:65" s="13" customFormat="1" ht="11.25">
      <c r="B157" s="212"/>
      <c r="C157" s="213"/>
      <c r="D157" s="202" t="s">
        <v>156</v>
      </c>
      <c r="E157" s="214" t="s">
        <v>1</v>
      </c>
      <c r="F157" s="215" t="s">
        <v>277</v>
      </c>
      <c r="G157" s="213"/>
      <c r="H157" s="214" t="s">
        <v>1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156</v>
      </c>
      <c r="AU157" s="221" t="s">
        <v>85</v>
      </c>
      <c r="AV157" s="13" t="s">
        <v>83</v>
      </c>
      <c r="AW157" s="13" t="s">
        <v>32</v>
      </c>
      <c r="AX157" s="13" t="s">
        <v>76</v>
      </c>
      <c r="AY157" s="221" t="s">
        <v>149</v>
      </c>
    </row>
    <row r="158" spans="1:65" s="12" customFormat="1" ht="11.25">
      <c r="B158" s="200"/>
      <c r="C158" s="201"/>
      <c r="D158" s="202" t="s">
        <v>156</v>
      </c>
      <c r="E158" s="203" t="s">
        <v>1</v>
      </c>
      <c r="F158" s="204" t="s">
        <v>951</v>
      </c>
      <c r="G158" s="201"/>
      <c r="H158" s="205">
        <v>940.86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156</v>
      </c>
      <c r="AU158" s="211" t="s">
        <v>85</v>
      </c>
      <c r="AV158" s="12" t="s">
        <v>85</v>
      </c>
      <c r="AW158" s="12" t="s">
        <v>32</v>
      </c>
      <c r="AX158" s="12" t="s">
        <v>83</v>
      </c>
      <c r="AY158" s="211" t="s">
        <v>149</v>
      </c>
    </row>
    <row r="159" spans="1:65" s="2" customFormat="1" ht="21.75" customHeight="1">
      <c r="A159" s="35"/>
      <c r="B159" s="36"/>
      <c r="C159" s="245" t="s">
        <v>202</v>
      </c>
      <c r="D159" s="245" t="s">
        <v>305</v>
      </c>
      <c r="E159" s="246" t="s">
        <v>952</v>
      </c>
      <c r="F159" s="247" t="s">
        <v>953</v>
      </c>
      <c r="G159" s="248" t="s">
        <v>273</v>
      </c>
      <c r="H159" s="249">
        <v>3021.1</v>
      </c>
      <c r="I159" s="250"/>
      <c r="J159" s="251">
        <f>ROUND(I159*H159,2)</f>
        <v>0</v>
      </c>
      <c r="K159" s="252"/>
      <c r="L159" s="253"/>
      <c r="M159" s="254" t="s">
        <v>1</v>
      </c>
      <c r="N159" s="255" t="s">
        <v>41</v>
      </c>
      <c r="O159" s="72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192</v>
      </c>
      <c r="AT159" s="198" t="s">
        <v>305</v>
      </c>
      <c r="AU159" s="198" t="s">
        <v>85</v>
      </c>
      <c r="AY159" s="18" t="s">
        <v>149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8" t="s">
        <v>83</v>
      </c>
      <c r="BK159" s="199">
        <f>ROUND(I159*H159,2)</f>
        <v>0</v>
      </c>
      <c r="BL159" s="18" t="s">
        <v>168</v>
      </c>
      <c r="BM159" s="198" t="s">
        <v>954</v>
      </c>
    </row>
    <row r="160" spans="1:65" s="12" customFormat="1" ht="11.25">
      <c r="B160" s="200"/>
      <c r="C160" s="201"/>
      <c r="D160" s="202" t="s">
        <v>156</v>
      </c>
      <c r="E160" s="203" t="s">
        <v>1</v>
      </c>
      <c r="F160" s="204" t="s">
        <v>955</v>
      </c>
      <c r="G160" s="201"/>
      <c r="H160" s="205">
        <v>3021.1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156</v>
      </c>
      <c r="AU160" s="211" t="s">
        <v>85</v>
      </c>
      <c r="AV160" s="12" t="s">
        <v>85</v>
      </c>
      <c r="AW160" s="12" t="s">
        <v>32</v>
      </c>
      <c r="AX160" s="12" t="s">
        <v>83</v>
      </c>
      <c r="AY160" s="211" t="s">
        <v>149</v>
      </c>
    </row>
    <row r="161" spans="1:65" s="2" customFormat="1" ht="16.5" customHeight="1">
      <c r="A161" s="35"/>
      <c r="B161" s="36"/>
      <c r="C161" s="186" t="s">
        <v>208</v>
      </c>
      <c r="D161" s="186" t="s">
        <v>150</v>
      </c>
      <c r="E161" s="187" t="s">
        <v>956</v>
      </c>
      <c r="F161" s="188" t="s">
        <v>957</v>
      </c>
      <c r="G161" s="189" t="s">
        <v>273</v>
      </c>
      <c r="H161" s="190">
        <v>3021.1</v>
      </c>
      <c r="I161" s="191"/>
      <c r="J161" s="192">
        <f>ROUND(I161*H161,2)</f>
        <v>0</v>
      </c>
      <c r="K161" s="193"/>
      <c r="L161" s="40"/>
      <c r="M161" s="194" t="s">
        <v>1</v>
      </c>
      <c r="N161" s="195" t="s">
        <v>41</v>
      </c>
      <c r="O161" s="72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168</v>
      </c>
      <c r="AT161" s="198" t="s">
        <v>150</v>
      </c>
      <c r="AU161" s="198" t="s">
        <v>85</v>
      </c>
      <c r="AY161" s="18" t="s">
        <v>149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8" t="s">
        <v>83</v>
      </c>
      <c r="BK161" s="199">
        <f>ROUND(I161*H161,2)</f>
        <v>0</v>
      </c>
      <c r="BL161" s="18" t="s">
        <v>168</v>
      </c>
      <c r="BM161" s="198" t="s">
        <v>958</v>
      </c>
    </row>
    <row r="162" spans="1:65" s="2" customFormat="1" ht="16.5" customHeight="1">
      <c r="A162" s="35"/>
      <c r="B162" s="36"/>
      <c r="C162" s="245" t="s">
        <v>215</v>
      </c>
      <c r="D162" s="245" t="s">
        <v>305</v>
      </c>
      <c r="E162" s="246" t="s">
        <v>959</v>
      </c>
      <c r="F162" s="247" t="s">
        <v>960</v>
      </c>
      <c r="G162" s="248" t="s">
        <v>288</v>
      </c>
      <c r="H162" s="249">
        <v>175.22399999999999</v>
      </c>
      <c r="I162" s="250"/>
      <c r="J162" s="251">
        <f>ROUND(I162*H162,2)</f>
        <v>0</v>
      </c>
      <c r="K162" s="252"/>
      <c r="L162" s="253"/>
      <c r="M162" s="254" t="s">
        <v>1</v>
      </c>
      <c r="N162" s="255" t="s">
        <v>41</v>
      </c>
      <c r="O162" s="72"/>
      <c r="P162" s="196">
        <f>O162*H162</f>
        <v>0</v>
      </c>
      <c r="Q162" s="196">
        <v>0.45</v>
      </c>
      <c r="R162" s="196">
        <f>Q162*H162</f>
        <v>78.850799999999992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192</v>
      </c>
      <c r="AT162" s="198" t="s">
        <v>305</v>
      </c>
      <c r="AU162" s="198" t="s">
        <v>85</v>
      </c>
      <c r="AY162" s="18" t="s">
        <v>149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8" t="s">
        <v>83</v>
      </c>
      <c r="BK162" s="199">
        <f>ROUND(I162*H162,2)</f>
        <v>0</v>
      </c>
      <c r="BL162" s="18" t="s">
        <v>168</v>
      </c>
      <c r="BM162" s="198" t="s">
        <v>961</v>
      </c>
    </row>
    <row r="163" spans="1:65" s="12" customFormat="1" ht="11.25">
      <c r="B163" s="200"/>
      <c r="C163" s="201"/>
      <c r="D163" s="202" t="s">
        <v>156</v>
      </c>
      <c r="E163" s="201"/>
      <c r="F163" s="204" t="s">
        <v>962</v>
      </c>
      <c r="G163" s="201"/>
      <c r="H163" s="205">
        <v>175.22399999999999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156</v>
      </c>
      <c r="AU163" s="211" t="s">
        <v>85</v>
      </c>
      <c r="AV163" s="12" t="s">
        <v>85</v>
      </c>
      <c r="AW163" s="12" t="s">
        <v>4</v>
      </c>
      <c r="AX163" s="12" t="s">
        <v>83</v>
      </c>
      <c r="AY163" s="211" t="s">
        <v>149</v>
      </c>
    </row>
    <row r="164" spans="1:65" s="2" customFormat="1" ht="16.5" customHeight="1">
      <c r="A164" s="35"/>
      <c r="B164" s="36"/>
      <c r="C164" s="245" t="s">
        <v>222</v>
      </c>
      <c r="D164" s="245" t="s">
        <v>305</v>
      </c>
      <c r="E164" s="246" t="s">
        <v>963</v>
      </c>
      <c r="F164" s="247" t="s">
        <v>964</v>
      </c>
      <c r="G164" s="248" t="s">
        <v>315</v>
      </c>
      <c r="H164" s="249">
        <v>525.67200000000003</v>
      </c>
      <c r="I164" s="250"/>
      <c r="J164" s="251">
        <f>ROUND(I164*H164,2)</f>
        <v>0</v>
      </c>
      <c r="K164" s="252"/>
      <c r="L164" s="253"/>
      <c r="M164" s="254" t="s">
        <v>1</v>
      </c>
      <c r="N164" s="255" t="s">
        <v>41</v>
      </c>
      <c r="O164" s="72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192</v>
      </c>
      <c r="AT164" s="198" t="s">
        <v>305</v>
      </c>
      <c r="AU164" s="198" t="s">
        <v>85</v>
      </c>
      <c r="AY164" s="18" t="s">
        <v>149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8" t="s">
        <v>83</v>
      </c>
      <c r="BK164" s="199">
        <f>ROUND(I164*H164,2)</f>
        <v>0</v>
      </c>
      <c r="BL164" s="18" t="s">
        <v>168</v>
      </c>
      <c r="BM164" s="198" t="s">
        <v>965</v>
      </c>
    </row>
    <row r="165" spans="1:65" s="12" customFormat="1" ht="11.25">
      <c r="B165" s="200"/>
      <c r="C165" s="201"/>
      <c r="D165" s="202" t="s">
        <v>156</v>
      </c>
      <c r="E165" s="203" t="s">
        <v>1</v>
      </c>
      <c r="F165" s="204" t="s">
        <v>966</v>
      </c>
      <c r="G165" s="201"/>
      <c r="H165" s="205">
        <v>525.67200000000003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156</v>
      </c>
      <c r="AU165" s="211" t="s">
        <v>85</v>
      </c>
      <c r="AV165" s="12" t="s">
        <v>85</v>
      </c>
      <c r="AW165" s="12" t="s">
        <v>32</v>
      </c>
      <c r="AX165" s="12" t="s">
        <v>83</v>
      </c>
      <c r="AY165" s="211" t="s">
        <v>149</v>
      </c>
    </row>
    <row r="166" spans="1:65" s="11" customFormat="1" ht="22.9" customHeight="1">
      <c r="B166" s="172"/>
      <c r="C166" s="173"/>
      <c r="D166" s="174" t="s">
        <v>75</v>
      </c>
      <c r="E166" s="232" t="s">
        <v>85</v>
      </c>
      <c r="F166" s="232" t="s">
        <v>967</v>
      </c>
      <c r="G166" s="173"/>
      <c r="H166" s="173"/>
      <c r="I166" s="176"/>
      <c r="J166" s="233">
        <f>BK166</f>
        <v>0</v>
      </c>
      <c r="K166" s="173"/>
      <c r="L166" s="178"/>
      <c r="M166" s="179"/>
      <c r="N166" s="180"/>
      <c r="O166" s="180"/>
      <c r="P166" s="181">
        <f>SUM(P167:P209)</f>
        <v>0</v>
      </c>
      <c r="Q166" s="180"/>
      <c r="R166" s="181">
        <f>SUM(R167:R209)</f>
        <v>2663.5453325799999</v>
      </c>
      <c r="S166" s="180"/>
      <c r="T166" s="182">
        <f>SUM(T167:T209)</f>
        <v>0</v>
      </c>
      <c r="AR166" s="183" t="s">
        <v>83</v>
      </c>
      <c r="AT166" s="184" t="s">
        <v>75</v>
      </c>
      <c r="AU166" s="184" t="s">
        <v>83</v>
      </c>
      <c r="AY166" s="183" t="s">
        <v>149</v>
      </c>
      <c r="BK166" s="185">
        <f>SUM(BK167:BK209)</f>
        <v>0</v>
      </c>
    </row>
    <row r="167" spans="1:65" s="2" customFormat="1" ht="24.2" customHeight="1">
      <c r="A167" s="35"/>
      <c r="B167" s="36"/>
      <c r="C167" s="186" t="s">
        <v>228</v>
      </c>
      <c r="D167" s="186" t="s">
        <v>150</v>
      </c>
      <c r="E167" s="187" t="s">
        <v>968</v>
      </c>
      <c r="F167" s="188" t="s">
        <v>969</v>
      </c>
      <c r="G167" s="189" t="s">
        <v>288</v>
      </c>
      <c r="H167" s="190">
        <v>224.4</v>
      </c>
      <c r="I167" s="191"/>
      <c r="J167" s="192">
        <f>ROUND(I167*H167,2)</f>
        <v>0</v>
      </c>
      <c r="K167" s="193"/>
      <c r="L167" s="40"/>
      <c r="M167" s="194" t="s">
        <v>1</v>
      </c>
      <c r="N167" s="195" t="s">
        <v>41</v>
      </c>
      <c r="O167" s="72"/>
      <c r="P167" s="196">
        <f>O167*H167</f>
        <v>0</v>
      </c>
      <c r="Q167" s="196">
        <v>2.45329</v>
      </c>
      <c r="R167" s="196">
        <f>Q167*H167</f>
        <v>550.51827600000001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168</v>
      </c>
      <c r="AT167" s="198" t="s">
        <v>150</v>
      </c>
      <c r="AU167" s="198" t="s">
        <v>85</v>
      </c>
      <c r="AY167" s="18" t="s">
        <v>149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8" t="s">
        <v>83</v>
      </c>
      <c r="BK167" s="199">
        <f>ROUND(I167*H167,2)</f>
        <v>0</v>
      </c>
      <c r="BL167" s="18" t="s">
        <v>168</v>
      </c>
      <c r="BM167" s="198" t="s">
        <v>970</v>
      </c>
    </row>
    <row r="168" spans="1:65" s="13" customFormat="1" ht="11.25">
      <c r="B168" s="212"/>
      <c r="C168" s="213"/>
      <c r="D168" s="202" t="s">
        <v>156</v>
      </c>
      <c r="E168" s="214" t="s">
        <v>1</v>
      </c>
      <c r="F168" s="215" t="s">
        <v>275</v>
      </c>
      <c r="G168" s="213"/>
      <c r="H168" s="214" t="s">
        <v>1</v>
      </c>
      <c r="I168" s="216"/>
      <c r="J168" s="213"/>
      <c r="K168" s="213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156</v>
      </c>
      <c r="AU168" s="221" t="s">
        <v>85</v>
      </c>
      <c r="AV168" s="13" t="s">
        <v>83</v>
      </c>
      <c r="AW168" s="13" t="s">
        <v>32</v>
      </c>
      <c r="AX168" s="13" t="s">
        <v>76</v>
      </c>
      <c r="AY168" s="221" t="s">
        <v>149</v>
      </c>
    </row>
    <row r="169" spans="1:65" s="13" customFormat="1" ht="11.25">
      <c r="B169" s="212"/>
      <c r="C169" s="213"/>
      <c r="D169" s="202" t="s">
        <v>156</v>
      </c>
      <c r="E169" s="214" t="s">
        <v>1</v>
      </c>
      <c r="F169" s="215" t="s">
        <v>276</v>
      </c>
      <c r="G169" s="213"/>
      <c r="H169" s="214" t="s">
        <v>1</v>
      </c>
      <c r="I169" s="216"/>
      <c r="J169" s="213"/>
      <c r="K169" s="213"/>
      <c r="L169" s="217"/>
      <c r="M169" s="218"/>
      <c r="N169" s="219"/>
      <c r="O169" s="219"/>
      <c r="P169" s="219"/>
      <c r="Q169" s="219"/>
      <c r="R169" s="219"/>
      <c r="S169" s="219"/>
      <c r="T169" s="220"/>
      <c r="AT169" s="221" t="s">
        <v>156</v>
      </c>
      <c r="AU169" s="221" t="s">
        <v>85</v>
      </c>
      <c r="AV169" s="13" t="s">
        <v>83</v>
      </c>
      <c r="AW169" s="13" t="s">
        <v>32</v>
      </c>
      <c r="AX169" s="13" t="s">
        <v>76</v>
      </c>
      <c r="AY169" s="221" t="s">
        <v>149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277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2" customFormat="1" ht="22.5">
      <c r="B171" s="200"/>
      <c r="C171" s="201"/>
      <c r="D171" s="202" t="s">
        <v>156</v>
      </c>
      <c r="E171" s="203" t="s">
        <v>1</v>
      </c>
      <c r="F171" s="204" t="s">
        <v>971</v>
      </c>
      <c r="G171" s="201"/>
      <c r="H171" s="205">
        <v>224.4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156</v>
      </c>
      <c r="AU171" s="211" t="s">
        <v>85</v>
      </c>
      <c r="AV171" s="12" t="s">
        <v>85</v>
      </c>
      <c r="AW171" s="12" t="s">
        <v>32</v>
      </c>
      <c r="AX171" s="12" t="s">
        <v>83</v>
      </c>
      <c r="AY171" s="211" t="s">
        <v>149</v>
      </c>
    </row>
    <row r="172" spans="1:65" s="2" customFormat="1" ht="16.5" customHeight="1">
      <c r="A172" s="35"/>
      <c r="B172" s="36"/>
      <c r="C172" s="186" t="s">
        <v>236</v>
      </c>
      <c r="D172" s="186" t="s">
        <v>150</v>
      </c>
      <c r="E172" s="187" t="s">
        <v>972</v>
      </c>
      <c r="F172" s="188" t="s">
        <v>973</v>
      </c>
      <c r="G172" s="189" t="s">
        <v>273</v>
      </c>
      <c r="H172" s="190">
        <v>155.6</v>
      </c>
      <c r="I172" s="191"/>
      <c r="J172" s="192">
        <f>ROUND(I172*H172,2)</f>
        <v>0</v>
      </c>
      <c r="K172" s="193"/>
      <c r="L172" s="40"/>
      <c r="M172" s="194" t="s">
        <v>1</v>
      </c>
      <c r="N172" s="195" t="s">
        <v>41</v>
      </c>
      <c r="O172" s="72"/>
      <c r="P172" s="196">
        <f>O172*H172</f>
        <v>0</v>
      </c>
      <c r="Q172" s="196">
        <v>2.47E-3</v>
      </c>
      <c r="R172" s="196">
        <f>Q172*H172</f>
        <v>0.38433200000000001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168</v>
      </c>
      <c r="AT172" s="198" t="s">
        <v>150</v>
      </c>
      <c r="AU172" s="198" t="s">
        <v>85</v>
      </c>
      <c r="AY172" s="18" t="s">
        <v>149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8" t="s">
        <v>83</v>
      </c>
      <c r="BK172" s="199">
        <f>ROUND(I172*H172,2)</f>
        <v>0</v>
      </c>
      <c r="BL172" s="18" t="s">
        <v>168</v>
      </c>
      <c r="BM172" s="198" t="s">
        <v>974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275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3" customFormat="1" ht="11.25">
      <c r="B174" s="212"/>
      <c r="C174" s="213"/>
      <c r="D174" s="202" t="s">
        <v>156</v>
      </c>
      <c r="E174" s="214" t="s">
        <v>1</v>
      </c>
      <c r="F174" s="215" t="s">
        <v>276</v>
      </c>
      <c r="G174" s="213"/>
      <c r="H174" s="214" t="s">
        <v>1</v>
      </c>
      <c r="I174" s="216"/>
      <c r="J174" s="213"/>
      <c r="K174" s="213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156</v>
      </c>
      <c r="AU174" s="221" t="s">
        <v>85</v>
      </c>
      <c r="AV174" s="13" t="s">
        <v>83</v>
      </c>
      <c r="AW174" s="13" t="s">
        <v>32</v>
      </c>
      <c r="AX174" s="13" t="s">
        <v>76</v>
      </c>
      <c r="AY174" s="221" t="s">
        <v>149</v>
      </c>
    </row>
    <row r="175" spans="1:65" s="13" customFormat="1" ht="11.25">
      <c r="B175" s="212"/>
      <c r="C175" s="213"/>
      <c r="D175" s="202" t="s">
        <v>156</v>
      </c>
      <c r="E175" s="214" t="s">
        <v>1</v>
      </c>
      <c r="F175" s="215" t="s">
        <v>277</v>
      </c>
      <c r="G175" s="213"/>
      <c r="H175" s="214" t="s">
        <v>1</v>
      </c>
      <c r="I175" s="216"/>
      <c r="J175" s="213"/>
      <c r="K175" s="213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156</v>
      </c>
      <c r="AU175" s="221" t="s">
        <v>85</v>
      </c>
      <c r="AV175" s="13" t="s">
        <v>83</v>
      </c>
      <c r="AW175" s="13" t="s">
        <v>32</v>
      </c>
      <c r="AX175" s="13" t="s">
        <v>76</v>
      </c>
      <c r="AY175" s="221" t="s">
        <v>149</v>
      </c>
    </row>
    <row r="176" spans="1:65" s="12" customFormat="1" ht="22.5">
      <c r="B176" s="200"/>
      <c r="C176" s="201"/>
      <c r="D176" s="202" t="s">
        <v>156</v>
      </c>
      <c r="E176" s="203" t="s">
        <v>1</v>
      </c>
      <c r="F176" s="204" t="s">
        <v>975</v>
      </c>
      <c r="G176" s="201"/>
      <c r="H176" s="205">
        <v>155.6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156</v>
      </c>
      <c r="AU176" s="211" t="s">
        <v>85</v>
      </c>
      <c r="AV176" s="12" t="s">
        <v>85</v>
      </c>
      <c r="AW176" s="12" t="s">
        <v>32</v>
      </c>
      <c r="AX176" s="12" t="s">
        <v>83</v>
      </c>
      <c r="AY176" s="211" t="s">
        <v>149</v>
      </c>
    </row>
    <row r="177" spans="1:65" s="2" customFormat="1" ht="16.5" customHeight="1">
      <c r="A177" s="35"/>
      <c r="B177" s="36"/>
      <c r="C177" s="186" t="s">
        <v>8</v>
      </c>
      <c r="D177" s="186" t="s">
        <v>150</v>
      </c>
      <c r="E177" s="187" t="s">
        <v>976</v>
      </c>
      <c r="F177" s="188" t="s">
        <v>977</v>
      </c>
      <c r="G177" s="189" t="s">
        <v>273</v>
      </c>
      <c r="H177" s="190">
        <v>155.6</v>
      </c>
      <c r="I177" s="191"/>
      <c r="J177" s="192">
        <f>ROUND(I177*H177,2)</f>
        <v>0</v>
      </c>
      <c r="K177" s="193"/>
      <c r="L177" s="40"/>
      <c r="M177" s="194" t="s">
        <v>1</v>
      </c>
      <c r="N177" s="195" t="s">
        <v>41</v>
      </c>
      <c r="O177" s="72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168</v>
      </c>
      <c r="AT177" s="198" t="s">
        <v>150</v>
      </c>
      <c r="AU177" s="198" t="s">
        <v>85</v>
      </c>
      <c r="AY177" s="18" t="s">
        <v>149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8" t="s">
        <v>83</v>
      </c>
      <c r="BK177" s="199">
        <f>ROUND(I177*H177,2)</f>
        <v>0</v>
      </c>
      <c r="BL177" s="18" t="s">
        <v>168</v>
      </c>
      <c r="BM177" s="198" t="s">
        <v>978</v>
      </c>
    </row>
    <row r="178" spans="1:65" s="2" customFormat="1" ht="16.5" customHeight="1">
      <c r="A178" s="35"/>
      <c r="B178" s="36"/>
      <c r="C178" s="186" t="s">
        <v>244</v>
      </c>
      <c r="D178" s="186" t="s">
        <v>150</v>
      </c>
      <c r="E178" s="187" t="s">
        <v>979</v>
      </c>
      <c r="F178" s="188" t="s">
        <v>980</v>
      </c>
      <c r="G178" s="189" t="s">
        <v>298</v>
      </c>
      <c r="H178" s="190">
        <v>8.8640000000000008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1.06277</v>
      </c>
      <c r="R178" s="196">
        <f>Q178*H178</f>
        <v>9.4203932800000008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981</v>
      </c>
    </row>
    <row r="179" spans="1:65" s="13" customFormat="1" ht="11.25">
      <c r="B179" s="212"/>
      <c r="C179" s="213"/>
      <c r="D179" s="202" t="s">
        <v>156</v>
      </c>
      <c r="E179" s="214" t="s">
        <v>1</v>
      </c>
      <c r="F179" s="215" t="s">
        <v>275</v>
      </c>
      <c r="G179" s="213"/>
      <c r="H179" s="214" t="s">
        <v>1</v>
      </c>
      <c r="I179" s="216"/>
      <c r="J179" s="213"/>
      <c r="K179" s="213"/>
      <c r="L179" s="217"/>
      <c r="M179" s="218"/>
      <c r="N179" s="219"/>
      <c r="O179" s="219"/>
      <c r="P179" s="219"/>
      <c r="Q179" s="219"/>
      <c r="R179" s="219"/>
      <c r="S179" s="219"/>
      <c r="T179" s="220"/>
      <c r="AT179" s="221" t="s">
        <v>156</v>
      </c>
      <c r="AU179" s="221" t="s">
        <v>85</v>
      </c>
      <c r="AV179" s="13" t="s">
        <v>83</v>
      </c>
      <c r="AW179" s="13" t="s">
        <v>32</v>
      </c>
      <c r="AX179" s="13" t="s">
        <v>76</v>
      </c>
      <c r="AY179" s="221" t="s">
        <v>149</v>
      </c>
    </row>
    <row r="180" spans="1:65" s="13" customFormat="1" ht="11.25">
      <c r="B180" s="212"/>
      <c r="C180" s="213"/>
      <c r="D180" s="202" t="s">
        <v>156</v>
      </c>
      <c r="E180" s="214" t="s">
        <v>1</v>
      </c>
      <c r="F180" s="215" t="s">
        <v>276</v>
      </c>
      <c r="G180" s="213"/>
      <c r="H180" s="214" t="s">
        <v>1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156</v>
      </c>
      <c r="AU180" s="221" t="s">
        <v>85</v>
      </c>
      <c r="AV180" s="13" t="s">
        <v>83</v>
      </c>
      <c r="AW180" s="13" t="s">
        <v>32</v>
      </c>
      <c r="AX180" s="13" t="s">
        <v>76</v>
      </c>
      <c r="AY180" s="221" t="s">
        <v>149</v>
      </c>
    </row>
    <row r="181" spans="1:65" s="13" customFormat="1" ht="11.25">
      <c r="B181" s="212"/>
      <c r="C181" s="213"/>
      <c r="D181" s="202" t="s">
        <v>156</v>
      </c>
      <c r="E181" s="214" t="s">
        <v>1</v>
      </c>
      <c r="F181" s="215" t="s">
        <v>277</v>
      </c>
      <c r="G181" s="213"/>
      <c r="H181" s="214" t="s">
        <v>1</v>
      </c>
      <c r="I181" s="216"/>
      <c r="J181" s="213"/>
      <c r="K181" s="213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156</v>
      </c>
      <c r="AU181" s="221" t="s">
        <v>85</v>
      </c>
      <c r="AV181" s="13" t="s">
        <v>83</v>
      </c>
      <c r="AW181" s="13" t="s">
        <v>32</v>
      </c>
      <c r="AX181" s="13" t="s">
        <v>76</v>
      </c>
      <c r="AY181" s="221" t="s">
        <v>149</v>
      </c>
    </row>
    <row r="182" spans="1:65" s="12" customFormat="1" ht="22.5">
      <c r="B182" s="200"/>
      <c r="C182" s="201"/>
      <c r="D182" s="202" t="s">
        <v>156</v>
      </c>
      <c r="E182" s="203" t="s">
        <v>1</v>
      </c>
      <c r="F182" s="204" t="s">
        <v>982</v>
      </c>
      <c r="G182" s="201"/>
      <c r="H182" s="205">
        <v>8.8640000000000008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16.5" customHeight="1">
      <c r="A183" s="35"/>
      <c r="B183" s="36"/>
      <c r="C183" s="186" t="s">
        <v>250</v>
      </c>
      <c r="D183" s="186" t="s">
        <v>150</v>
      </c>
      <c r="E183" s="187" t="s">
        <v>983</v>
      </c>
      <c r="F183" s="188" t="s">
        <v>984</v>
      </c>
      <c r="G183" s="189" t="s">
        <v>288</v>
      </c>
      <c r="H183" s="190">
        <v>3.24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2.45329</v>
      </c>
      <c r="R183" s="196">
        <f>Q183*H183</f>
        <v>7.9486596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985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986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2" customFormat="1" ht="11.25">
      <c r="B185" s="200"/>
      <c r="C185" s="201"/>
      <c r="D185" s="202" t="s">
        <v>156</v>
      </c>
      <c r="E185" s="203" t="s">
        <v>1</v>
      </c>
      <c r="F185" s="204" t="s">
        <v>987</v>
      </c>
      <c r="G185" s="201"/>
      <c r="H185" s="205">
        <v>3.24</v>
      </c>
      <c r="I185" s="206"/>
      <c r="J185" s="201"/>
      <c r="K185" s="201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156</v>
      </c>
      <c r="AU185" s="211" t="s">
        <v>85</v>
      </c>
      <c r="AV185" s="12" t="s">
        <v>85</v>
      </c>
      <c r="AW185" s="12" t="s">
        <v>32</v>
      </c>
      <c r="AX185" s="12" t="s">
        <v>83</v>
      </c>
      <c r="AY185" s="211" t="s">
        <v>149</v>
      </c>
    </row>
    <row r="186" spans="1:65" s="2" customFormat="1" ht="24.2" customHeight="1">
      <c r="A186" s="35"/>
      <c r="B186" s="36"/>
      <c r="C186" s="186" t="s">
        <v>257</v>
      </c>
      <c r="D186" s="186" t="s">
        <v>150</v>
      </c>
      <c r="E186" s="187" t="s">
        <v>988</v>
      </c>
      <c r="F186" s="188" t="s">
        <v>989</v>
      </c>
      <c r="G186" s="189" t="s">
        <v>288</v>
      </c>
      <c r="H186" s="190">
        <v>809.21199999999999</v>
      </c>
      <c r="I186" s="191"/>
      <c r="J186" s="192">
        <f>ROUND(I186*H186,2)</f>
        <v>0</v>
      </c>
      <c r="K186" s="193"/>
      <c r="L186" s="40"/>
      <c r="M186" s="194" t="s">
        <v>1</v>
      </c>
      <c r="N186" s="195" t="s">
        <v>41</v>
      </c>
      <c r="O186" s="72"/>
      <c r="P186" s="196">
        <f>O186*H186</f>
        <v>0</v>
      </c>
      <c r="Q186" s="196">
        <v>2.45329</v>
      </c>
      <c r="R186" s="196">
        <f>Q186*H186</f>
        <v>1985.2317074799998</v>
      </c>
      <c r="S186" s="196">
        <v>0</v>
      </c>
      <c r="T186" s="19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8" t="s">
        <v>168</v>
      </c>
      <c r="AT186" s="198" t="s">
        <v>150</v>
      </c>
      <c r="AU186" s="198" t="s">
        <v>85</v>
      </c>
      <c r="AY186" s="18" t="s">
        <v>149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8" t="s">
        <v>83</v>
      </c>
      <c r="BK186" s="199">
        <f>ROUND(I186*H186,2)</f>
        <v>0</v>
      </c>
      <c r="BL186" s="18" t="s">
        <v>168</v>
      </c>
      <c r="BM186" s="198" t="s">
        <v>990</v>
      </c>
    </row>
    <row r="187" spans="1:65" s="13" customFormat="1" ht="22.5">
      <c r="B187" s="212"/>
      <c r="C187" s="213"/>
      <c r="D187" s="202" t="s">
        <v>156</v>
      </c>
      <c r="E187" s="214" t="s">
        <v>1</v>
      </c>
      <c r="F187" s="215" t="s">
        <v>991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992</v>
      </c>
      <c r="G188" s="201"/>
      <c r="H188" s="205">
        <v>734.95600000000002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76</v>
      </c>
      <c r="AY188" s="211" t="s">
        <v>149</v>
      </c>
    </row>
    <row r="189" spans="1:65" s="12" customFormat="1" ht="11.25">
      <c r="B189" s="200"/>
      <c r="C189" s="201"/>
      <c r="D189" s="202" t="s">
        <v>156</v>
      </c>
      <c r="E189" s="203" t="s">
        <v>1</v>
      </c>
      <c r="F189" s="204" t="s">
        <v>993</v>
      </c>
      <c r="G189" s="201"/>
      <c r="H189" s="205">
        <v>74.256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156</v>
      </c>
      <c r="AU189" s="211" t="s">
        <v>85</v>
      </c>
      <c r="AV189" s="12" t="s">
        <v>85</v>
      </c>
      <c r="AW189" s="12" t="s">
        <v>32</v>
      </c>
      <c r="AX189" s="12" t="s">
        <v>76</v>
      </c>
      <c r="AY189" s="211" t="s">
        <v>149</v>
      </c>
    </row>
    <row r="190" spans="1:65" s="15" customFormat="1" ht="11.25">
      <c r="B190" s="234"/>
      <c r="C190" s="235"/>
      <c r="D190" s="202" t="s">
        <v>156</v>
      </c>
      <c r="E190" s="236" t="s">
        <v>1</v>
      </c>
      <c r="F190" s="237" t="s">
        <v>292</v>
      </c>
      <c r="G190" s="235"/>
      <c r="H190" s="238">
        <v>809.21199999999999</v>
      </c>
      <c r="I190" s="239"/>
      <c r="J190" s="235"/>
      <c r="K190" s="235"/>
      <c r="L190" s="240"/>
      <c r="M190" s="241"/>
      <c r="N190" s="242"/>
      <c r="O190" s="242"/>
      <c r="P190" s="242"/>
      <c r="Q190" s="242"/>
      <c r="R190" s="242"/>
      <c r="S190" s="242"/>
      <c r="T190" s="243"/>
      <c r="AT190" s="244" t="s">
        <v>156</v>
      </c>
      <c r="AU190" s="244" t="s">
        <v>85</v>
      </c>
      <c r="AV190" s="15" t="s">
        <v>168</v>
      </c>
      <c r="AW190" s="15" t="s">
        <v>32</v>
      </c>
      <c r="AX190" s="15" t="s">
        <v>83</v>
      </c>
      <c r="AY190" s="244" t="s">
        <v>149</v>
      </c>
    </row>
    <row r="191" spans="1:65" s="2" customFormat="1" ht="16.5" customHeight="1">
      <c r="A191" s="35"/>
      <c r="B191" s="36"/>
      <c r="C191" s="186" t="s">
        <v>345</v>
      </c>
      <c r="D191" s="186" t="s">
        <v>150</v>
      </c>
      <c r="E191" s="187" t="s">
        <v>994</v>
      </c>
      <c r="F191" s="188" t="s">
        <v>995</v>
      </c>
      <c r="G191" s="189" t="s">
        <v>273</v>
      </c>
      <c r="H191" s="190">
        <v>2333.37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2.6900000000000001E-3</v>
      </c>
      <c r="R191" s="196">
        <f>Q191*H191</f>
        <v>6.2767653000000001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996</v>
      </c>
    </row>
    <row r="192" spans="1:65" s="13" customFormat="1" ht="22.5">
      <c r="B192" s="212"/>
      <c r="C192" s="213"/>
      <c r="D192" s="202" t="s">
        <v>156</v>
      </c>
      <c r="E192" s="214" t="s">
        <v>1</v>
      </c>
      <c r="F192" s="215" t="s">
        <v>991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2" customFormat="1" ht="11.25">
      <c r="B193" s="200"/>
      <c r="C193" s="201"/>
      <c r="D193" s="202" t="s">
        <v>156</v>
      </c>
      <c r="E193" s="203" t="s">
        <v>1</v>
      </c>
      <c r="F193" s="204" t="s">
        <v>997</v>
      </c>
      <c r="G193" s="201"/>
      <c r="H193" s="205">
        <v>1053.405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156</v>
      </c>
      <c r="AU193" s="211" t="s">
        <v>85</v>
      </c>
      <c r="AV193" s="12" t="s">
        <v>85</v>
      </c>
      <c r="AW193" s="12" t="s">
        <v>32</v>
      </c>
      <c r="AX193" s="12" t="s">
        <v>76</v>
      </c>
      <c r="AY193" s="211" t="s">
        <v>149</v>
      </c>
    </row>
    <row r="194" spans="1:65" s="12" customFormat="1" ht="11.25">
      <c r="B194" s="200"/>
      <c r="C194" s="201"/>
      <c r="D194" s="202" t="s">
        <v>156</v>
      </c>
      <c r="E194" s="203" t="s">
        <v>1</v>
      </c>
      <c r="F194" s="204" t="s">
        <v>998</v>
      </c>
      <c r="G194" s="201"/>
      <c r="H194" s="205">
        <v>242.76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156</v>
      </c>
      <c r="AU194" s="211" t="s">
        <v>85</v>
      </c>
      <c r="AV194" s="12" t="s">
        <v>85</v>
      </c>
      <c r="AW194" s="12" t="s">
        <v>32</v>
      </c>
      <c r="AX194" s="12" t="s">
        <v>76</v>
      </c>
      <c r="AY194" s="211" t="s">
        <v>149</v>
      </c>
    </row>
    <row r="195" spans="1:65" s="12" customFormat="1" ht="11.25">
      <c r="B195" s="200"/>
      <c r="C195" s="201"/>
      <c r="D195" s="202" t="s">
        <v>156</v>
      </c>
      <c r="E195" s="203" t="s">
        <v>1</v>
      </c>
      <c r="F195" s="204" t="s">
        <v>999</v>
      </c>
      <c r="G195" s="201"/>
      <c r="H195" s="205">
        <v>212.16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156</v>
      </c>
      <c r="AU195" s="211" t="s">
        <v>85</v>
      </c>
      <c r="AV195" s="12" t="s">
        <v>85</v>
      </c>
      <c r="AW195" s="12" t="s">
        <v>32</v>
      </c>
      <c r="AX195" s="12" t="s">
        <v>76</v>
      </c>
      <c r="AY195" s="21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1000</v>
      </c>
      <c r="G196" s="201"/>
      <c r="H196" s="205">
        <v>346.8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2" customFormat="1" ht="11.25">
      <c r="B197" s="200"/>
      <c r="C197" s="201"/>
      <c r="D197" s="202" t="s">
        <v>156</v>
      </c>
      <c r="E197" s="203" t="s">
        <v>1</v>
      </c>
      <c r="F197" s="204" t="s">
        <v>1001</v>
      </c>
      <c r="G197" s="201"/>
      <c r="H197" s="205">
        <v>463.84500000000003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156</v>
      </c>
      <c r="AU197" s="211" t="s">
        <v>85</v>
      </c>
      <c r="AV197" s="12" t="s">
        <v>85</v>
      </c>
      <c r="AW197" s="12" t="s">
        <v>32</v>
      </c>
      <c r="AX197" s="12" t="s">
        <v>76</v>
      </c>
      <c r="AY197" s="211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986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1002</v>
      </c>
      <c r="G199" s="201"/>
      <c r="H199" s="205">
        <v>14.4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5" customFormat="1" ht="11.25">
      <c r="B200" s="234"/>
      <c r="C200" s="235"/>
      <c r="D200" s="202" t="s">
        <v>156</v>
      </c>
      <c r="E200" s="236" t="s">
        <v>1</v>
      </c>
      <c r="F200" s="237" t="s">
        <v>292</v>
      </c>
      <c r="G200" s="235"/>
      <c r="H200" s="238">
        <v>2333.37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AT200" s="244" t="s">
        <v>156</v>
      </c>
      <c r="AU200" s="244" t="s">
        <v>85</v>
      </c>
      <c r="AV200" s="15" t="s">
        <v>168</v>
      </c>
      <c r="AW200" s="15" t="s">
        <v>32</v>
      </c>
      <c r="AX200" s="15" t="s">
        <v>83</v>
      </c>
      <c r="AY200" s="244" t="s">
        <v>149</v>
      </c>
    </row>
    <row r="201" spans="1:65" s="2" customFormat="1" ht="16.5" customHeight="1">
      <c r="A201" s="35"/>
      <c r="B201" s="36"/>
      <c r="C201" s="186" t="s">
        <v>350</v>
      </c>
      <c r="D201" s="186" t="s">
        <v>150</v>
      </c>
      <c r="E201" s="187" t="s">
        <v>1003</v>
      </c>
      <c r="F201" s="188" t="s">
        <v>1004</v>
      </c>
      <c r="G201" s="189" t="s">
        <v>273</v>
      </c>
      <c r="H201" s="190">
        <v>2333.37</v>
      </c>
      <c r="I201" s="191"/>
      <c r="J201" s="192">
        <f>ROUND(I201*H201,2)</f>
        <v>0</v>
      </c>
      <c r="K201" s="193"/>
      <c r="L201" s="40"/>
      <c r="M201" s="194" t="s">
        <v>1</v>
      </c>
      <c r="N201" s="195" t="s">
        <v>41</v>
      </c>
      <c r="O201" s="72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8" t="s">
        <v>168</v>
      </c>
      <c r="AT201" s="198" t="s">
        <v>150</v>
      </c>
      <c r="AU201" s="198" t="s">
        <v>85</v>
      </c>
      <c r="AY201" s="18" t="s">
        <v>149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8" t="s">
        <v>83</v>
      </c>
      <c r="BK201" s="199">
        <f>ROUND(I201*H201,2)</f>
        <v>0</v>
      </c>
      <c r="BL201" s="18" t="s">
        <v>168</v>
      </c>
      <c r="BM201" s="198" t="s">
        <v>1005</v>
      </c>
    </row>
    <row r="202" spans="1:65" s="2" customFormat="1" ht="21.75" customHeight="1">
      <c r="A202" s="35"/>
      <c r="B202" s="36"/>
      <c r="C202" s="186" t="s">
        <v>7</v>
      </c>
      <c r="D202" s="186" t="s">
        <v>150</v>
      </c>
      <c r="E202" s="187" t="s">
        <v>1006</v>
      </c>
      <c r="F202" s="188" t="s">
        <v>1007</v>
      </c>
      <c r="G202" s="189" t="s">
        <v>298</v>
      </c>
      <c r="H202" s="190">
        <v>97.876000000000005</v>
      </c>
      <c r="I202" s="191"/>
      <c r="J202" s="192">
        <f>ROUND(I202*H202,2)</f>
        <v>0</v>
      </c>
      <c r="K202" s="193"/>
      <c r="L202" s="40"/>
      <c r="M202" s="194" t="s">
        <v>1</v>
      </c>
      <c r="N202" s="195" t="s">
        <v>41</v>
      </c>
      <c r="O202" s="72"/>
      <c r="P202" s="196">
        <f>O202*H202</f>
        <v>0</v>
      </c>
      <c r="Q202" s="196">
        <v>1.0601700000000001</v>
      </c>
      <c r="R202" s="196">
        <f>Q202*H202</f>
        <v>103.76519892000002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168</v>
      </c>
      <c r="AT202" s="198" t="s">
        <v>150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1008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1009</v>
      </c>
      <c r="G203" s="201"/>
      <c r="H203" s="205">
        <v>97.492000000000004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76</v>
      </c>
      <c r="AY203" s="211" t="s">
        <v>149</v>
      </c>
    </row>
    <row r="204" spans="1:65" s="12" customFormat="1" ht="11.25">
      <c r="B204" s="200"/>
      <c r="C204" s="201"/>
      <c r="D204" s="202" t="s">
        <v>156</v>
      </c>
      <c r="E204" s="203" t="s">
        <v>1</v>
      </c>
      <c r="F204" s="204" t="s">
        <v>1010</v>
      </c>
      <c r="G204" s="201"/>
      <c r="H204" s="205">
        <v>0.38400000000000001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156</v>
      </c>
      <c r="AU204" s="211" t="s">
        <v>85</v>
      </c>
      <c r="AV204" s="12" t="s">
        <v>85</v>
      </c>
      <c r="AW204" s="12" t="s">
        <v>32</v>
      </c>
      <c r="AX204" s="12" t="s">
        <v>76</v>
      </c>
      <c r="AY204" s="211" t="s">
        <v>149</v>
      </c>
    </row>
    <row r="205" spans="1:65" s="15" customFormat="1" ht="11.25">
      <c r="B205" s="234"/>
      <c r="C205" s="235"/>
      <c r="D205" s="202" t="s">
        <v>156</v>
      </c>
      <c r="E205" s="236" t="s">
        <v>1</v>
      </c>
      <c r="F205" s="237" t="s">
        <v>292</v>
      </c>
      <c r="G205" s="235"/>
      <c r="H205" s="238">
        <v>97.876000000000005</v>
      </c>
      <c r="I205" s="239"/>
      <c r="J205" s="235"/>
      <c r="K205" s="235"/>
      <c r="L205" s="240"/>
      <c r="M205" s="241"/>
      <c r="N205" s="242"/>
      <c r="O205" s="242"/>
      <c r="P205" s="242"/>
      <c r="Q205" s="242"/>
      <c r="R205" s="242"/>
      <c r="S205" s="242"/>
      <c r="T205" s="243"/>
      <c r="AT205" s="244" t="s">
        <v>156</v>
      </c>
      <c r="AU205" s="244" t="s">
        <v>85</v>
      </c>
      <c r="AV205" s="15" t="s">
        <v>168</v>
      </c>
      <c r="AW205" s="15" t="s">
        <v>32</v>
      </c>
      <c r="AX205" s="15" t="s">
        <v>83</v>
      </c>
      <c r="AY205" s="244" t="s">
        <v>149</v>
      </c>
    </row>
    <row r="206" spans="1:65" s="2" customFormat="1" ht="16.5" customHeight="1">
      <c r="A206" s="35"/>
      <c r="B206" s="36"/>
      <c r="C206" s="186" t="s">
        <v>361</v>
      </c>
      <c r="D206" s="186" t="s">
        <v>150</v>
      </c>
      <c r="E206" s="187" t="s">
        <v>1011</v>
      </c>
      <c r="F206" s="188" t="s">
        <v>1012</v>
      </c>
      <c r="G206" s="189" t="s">
        <v>183</v>
      </c>
      <c r="H206" s="190">
        <v>816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1013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1014</v>
      </c>
      <c r="G207" s="201"/>
      <c r="H207" s="205">
        <v>816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186" t="s">
        <v>367</v>
      </c>
      <c r="D208" s="186" t="s">
        <v>150</v>
      </c>
      <c r="E208" s="187" t="s">
        <v>1015</v>
      </c>
      <c r="F208" s="188" t="s">
        <v>1016</v>
      </c>
      <c r="G208" s="189" t="s">
        <v>183</v>
      </c>
      <c r="H208" s="190">
        <v>816</v>
      </c>
      <c r="I208" s="191"/>
      <c r="J208" s="192">
        <f>ROUND(I208*H208,2)</f>
        <v>0</v>
      </c>
      <c r="K208" s="193"/>
      <c r="L208" s="40"/>
      <c r="M208" s="194" t="s">
        <v>1</v>
      </c>
      <c r="N208" s="195" t="s">
        <v>41</v>
      </c>
      <c r="O208" s="72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168</v>
      </c>
      <c r="AT208" s="198" t="s">
        <v>150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1017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1014</v>
      </c>
      <c r="G209" s="201"/>
      <c r="H209" s="205">
        <v>816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11" customFormat="1" ht="22.9" customHeight="1">
      <c r="B210" s="172"/>
      <c r="C210" s="173"/>
      <c r="D210" s="174" t="s">
        <v>75</v>
      </c>
      <c r="E210" s="232" t="s">
        <v>148</v>
      </c>
      <c r="F210" s="232" t="s">
        <v>318</v>
      </c>
      <c r="G210" s="173"/>
      <c r="H210" s="173"/>
      <c r="I210" s="176"/>
      <c r="J210" s="233">
        <f>BK210</f>
        <v>0</v>
      </c>
      <c r="K210" s="173"/>
      <c r="L210" s="178"/>
      <c r="M210" s="179"/>
      <c r="N210" s="180"/>
      <c r="O210" s="180"/>
      <c r="P210" s="181">
        <f>SUM(P211:P379)</f>
        <v>0</v>
      </c>
      <c r="Q210" s="180"/>
      <c r="R210" s="181">
        <f>SUM(R211:R379)</f>
        <v>395.03326829999997</v>
      </c>
      <c r="S210" s="180"/>
      <c r="T210" s="182">
        <f>SUM(T211:T379)</f>
        <v>2870.9532959999997</v>
      </c>
      <c r="AR210" s="183" t="s">
        <v>83</v>
      </c>
      <c r="AT210" s="184" t="s">
        <v>75</v>
      </c>
      <c r="AU210" s="184" t="s">
        <v>83</v>
      </c>
      <c r="AY210" s="183" t="s">
        <v>149</v>
      </c>
      <c r="BK210" s="185">
        <f>SUM(BK211:BK379)</f>
        <v>0</v>
      </c>
    </row>
    <row r="211" spans="1:65" s="2" customFormat="1" ht="24.2" customHeight="1">
      <c r="A211" s="35"/>
      <c r="B211" s="36"/>
      <c r="C211" s="186" t="s">
        <v>372</v>
      </c>
      <c r="D211" s="186" t="s">
        <v>150</v>
      </c>
      <c r="E211" s="187" t="s">
        <v>1018</v>
      </c>
      <c r="F211" s="188" t="s">
        <v>1019</v>
      </c>
      <c r="G211" s="189" t="s">
        <v>357</v>
      </c>
      <c r="H211" s="190">
        <v>2484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168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168</v>
      </c>
      <c r="BM211" s="198" t="s">
        <v>1020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1021</v>
      </c>
      <c r="G212" s="201"/>
      <c r="H212" s="205">
        <v>2484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24.2" customHeight="1">
      <c r="A213" s="35"/>
      <c r="B213" s="36"/>
      <c r="C213" s="186" t="s">
        <v>377</v>
      </c>
      <c r="D213" s="186" t="s">
        <v>150</v>
      </c>
      <c r="E213" s="187" t="s">
        <v>1022</v>
      </c>
      <c r="F213" s="188" t="s">
        <v>1023</v>
      </c>
      <c r="G213" s="189" t="s">
        <v>183</v>
      </c>
      <c r="H213" s="190">
        <v>3912</v>
      </c>
      <c r="I213" s="191"/>
      <c r="J213" s="192">
        <f>ROUND(I213*H213,2)</f>
        <v>0</v>
      </c>
      <c r="K213" s="193"/>
      <c r="L213" s="40"/>
      <c r="M213" s="194" t="s">
        <v>1</v>
      </c>
      <c r="N213" s="195" t="s">
        <v>41</v>
      </c>
      <c r="O213" s="72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168</v>
      </c>
      <c r="AT213" s="198" t="s">
        <v>150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168</v>
      </c>
      <c r="BM213" s="198" t="s">
        <v>1024</v>
      </c>
    </row>
    <row r="214" spans="1:65" s="12" customFormat="1" ht="11.25">
      <c r="B214" s="200"/>
      <c r="C214" s="201"/>
      <c r="D214" s="202" t="s">
        <v>156</v>
      </c>
      <c r="E214" s="203" t="s">
        <v>1</v>
      </c>
      <c r="F214" s="204" t="s">
        <v>1025</v>
      </c>
      <c r="G214" s="201"/>
      <c r="H214" s="205">
        <v>3911.1109999999999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32</v>
      </c>
      <c r="AX214" s="12" t="s">
        <v>76</v>
      </c>
      <c r="AY214" s="211" t="s">
        <v>149</v>
      </c>
    </row>
    <row r="215" spans="1:65" s="13" customFormat="1" ht="11.25">
      <c r="B215" s="212"/>
      <c r="C215" s="213"/>
      <c r="D215" s="202" t="s">
        <v>156</v>
      </c>
      <c r="E215" s="214" t="s">
        <v>1</v>
      </c>
      <c r="F215" s="215" t="s">
        <v>1026</v>
      </c>
      <c r="G215" s="213"/>
      <c r="H215" s="214" t="s">
        <v>1</v>
      </c>
      <c r="I215" s="216"/>
      <c r="J215" s="213"/>
      <c r="K215" s="213"/>
      <c r="L215" s="217"/>
      <c r="M215" s="218"/>
      <c r="N215" s="219"/>
      <c r="O215" s="219"/>
      <c r="P215" s="219"/>
      <c r="Q215" s="219"/>
      <c r="R215" s="219"/>
      <c r="S215" s="219"/>
      <c r="T215" s="220"/>
      <c r="AT215" s="221" t="s">
        <v>156</v>
      </c>
      <c r="AU215" s="221" t="s">
        <v>85</v>
      </c>
      <c r="AV215" s="13" t="s">
        <v>83</v>
      </c>
      <c r="AW215" s="13" t="s">
        <v>32</v>
      </c>
      <c r="AX215" s="13" t="s">
        <v>76</v>
      </c>
      <c r="AY215" s="221" t="s">
        <v>149</v>
      </c>
    </row>
    <row r="216" spans="1:65" s="12" customFormat="1" ht="11.25">
      <c r="B216" s="200"/>
      <c r="C216" s="201"/>
      <c r="D216" s="202" t="s">
        <v>156</v>
      </c>
      <c r="E216" s="203" t="s">
        <v>1</v>
      </c>
      <c r="F216" s="204" t="s">
        <v>1027</v>
      </c>
      <c r="G216" s="201"/>
      <c r="H216" s="205">
        <v>3912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156</v>
      </c>
      <c r="AU216" s="211" t="s">
        <v>85</v>
      </c>
      <c r="AV216" s="12" t="s">
        <v>85</v>
      </c>
      <c r="AW216" s="12" t="s">
        <v>32</v>
      </c>
      <c r="AX216" s="12" t="s">
        <v>83</v>
      </c>
      <c r="AY216" s="211" t="s">
        <v>149</v>
      </c>
    </row>
    <row r="217" spans="1:65" s="2" customFormat="1" ht="16.5" customHeight="1">
      <c r="A217" s="35"/>
      <c r="B217" s="36"/>
      <c r="C217" s="186" t="s">
        <v>383</v>
      </c>
      <c r="D217" s="186" t="s">
        <v>150</v>
      </c>
      <c r="E217" s="187" t="s">
        <v>1028</v>
      </c>
      <c r="F217" s="188" t="s">
        <v>1029</v>
      </c>
      <c r="G217" s="189" t="s">
        <v>357</v>
      </c>
      <c r="H217" s="190">
        <v>144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0</v>
      </c>
      <c r="R217" s="196">
        <f>Q217*H217</f>
        <v>0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1030</v>
      </c>
    </row>
    <row r="218" spans="1:65" s="2" customFormat="1" ht="16.5" customHeight="1">
      <c r="A218" s="35"/>
      <c r="B218" s="36"/>
      <c r="C218" s="186" t="s">
        <v>387</v>
      </c>
      <c r="D218" s="186" t="s">
        <v>150</v>
      </c>
      <c r="E218" s="187" t="s">
        <v>1031</v>
      </c>
      <c r="F218" s="188" t="s">
        <v>1032</v>
      </c>
      <c r="G218" s="189" t="s">
        <v>288</v>
      </c>
      <c r="H218" s="190">
        <v>39.96</v>
      </c>
      <c r="I218" s="191"/>
      <c r="J218" s="192">
        <f>ROUND(I218*H218,2)</f>
        <v>0</v>
      </c>
      <c r="K218" s="193"/>
      <c r="L218" s="40"/>
      <c r="M218" s="194" t="s">
        <v>1</v>
      </c>
      <c r="N218" s="195" t="s">
        <v>41</v>
      </c>
      <c r="O218" s="72"/>
      <c r="P218" s="196">
        <f>O218*H218</f>
        <v>0</v>
      </c>
      <c r="Q218" s="196">
        <v>2.03485</v>
      </c>
      <c r="R218" s="196">
        <f>Q218*H218</f>
        <v>81.312606000000002</v>
      </c>
      <c r="S218" s="196">
        <v>0</v>
      </c>
      <c r="T218" s="197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8" t="s">
        <v>168</v>
      </c>
      <c r="AT218" s="198" t="s">
        <v>150</v>
      </c>
      <c r="AU218" s="198" t="s">
        <v>85</v>
      </c>
      <c r="AY218" s="18" t="s">
        <v>149</v>
      </c>
      <c r="BE218" s="199">
        <f>IF(N218="základní",J218,0)</f>
        <v>0</v>
      </c>
      <c r="BF218" s="199">
        <f>IF(N218="snížená",J218,0)</f>
        <v>0</v>
      </c>
      <c r="BG218" s="199">
        <f>IF(N218="zákl. přenesená",J218,0)</f>
        <v>0</v>
      </c>
      <c r="BH218" s="199">
        <f>IF(N218="sníž. přenesená",J218,0)</f>
        <v>0</v>
      </c>
      <c r="BI218" s="199">
        <f>IF(N218="nulová",J218,0)</f>
        <v>0</v>
      </c>
      <c r="BJ218" s="18" t="s">
        <v>83</v>
      </c>
      <c r="BK218" s="199">
        <f>ROUND(I218*H218,2)</f>
        <v>0</v>
      </c>
      <c r="BL218" s="18" t="s">
        <v>168</v>
      </c>
      <c r="BM218" s="198" t="s">
        <v>1033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275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276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277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3" customFormat="1" ht="11.25">
      <c r="B222" s="212"/>
      <c r="C222" s="213"/>
      <c r="D222" s="202" t="s">
        <v>156</v>
      </c>
      <c r="E222" s="214" t="s">
        <v>1</v>
      </c>
      <c r="F222" s="215" t="s">
        <v>1034</v>
      </c>
      <c r="G222" s="213"/>
      <c r="H222" s="214" t="s">
        <v>1</v>
      </c>
      <c r="I222" s="216"/>
      <c r="J222" s="213"/>
      <c r="K222" s="213"/>
      <c r="L222" s="217"/>
      <c r="M222" s="218"/>
      <c r="N222" s="219"/>
      <c r="O222" s="219"/>
      <c r="P222" s="219"/>
      <c r="Q222" s="219"/>
      <c r="R222" s="219"/>
      <c r="S222" s="219"/>
      <c r="T222" s="220"/>
      <c r="AT222" s="221" t="s">
        <v>156</v>
      </c>
      <c r="AU222" s="221" t="s">
        <v>85</v>
      </c>
      <c r="AV222" s="13" t="s">
        <v>83</v>
      </c>
      <c r="AW222" s="13" t="s">
        <v>32</v>
      </c>
      <c r="AX222" s="13" t="s">
        <v>76</v>
      </c>
      <c r="AY222" s="221" t="s">
        <v>149</v>
      </c>
    </row>
    <row r="223" spans="1:65" s="12" customFormat="1" ht="11.25">
      <c r="B223" s="200"/>
      <c r="C223" s="201"/>
      <c r="D223" s="202" t="s">
        <v>156</v>
      </c>
      <c r="E223" s="203" t="s">
        <v>1</v>
      </c>
      <c r="F223" s="204" t="s">
        <v>1035</v>
      </c>
      <c r="G223" s="201"/>
      <c r="H223" s="205">
        <v>39.96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156</v>
      </c>
      <c r="AU223" s="211" t="s">
        <v>85</v>
      </c>
      <c r="AV223" s="12" t="s">
        <v>85</v>
      </c>
      <c r="AW223" s="12" t="s">
        <v>32</v>
      </c>
      <c r="AX223" s="12" t="s">
        <v>83</v>
      </c>
      <c r="AY223" s="211" t="s">
        <v>149</v>
      </c>
    </row>
    <row r="224" spans="1:65" s="2" customFormat="1" ht="24.2" customHeight="1">
      <c r="A224" s="35"/>
      <c r="B224" s="36"/>
      <c r="C224" s="186" t="s">
        <v>392</v>
      </c>
      <c r="D224" s="186" t="s">
        <v>150</v>
      </c>
      <c r="E224" s="187" t="s">
        <v>1036</v>
      </c>
      <c r="F224" s="188" t="s">
        <v>1037</v>
      </c>
      <c r="G224" s="189" t="s">
        <v>288</v>
      </c>
      <c r="H224" s="190">
        <v>1265.912</v>
      </c>
      <c r="I224" s="191"/>
      <c r="J224" s="192">
        <f>ROUND(I224*H224,2)</f>
        <v>0</v>
      </c>
      <c r="K224" s="193"/>
      <c r="L224" s="40"/>
      <c r="M224" s="194" t="s">
        <v>1</v>
      </c>
      <c r="N224" s="195" t="s">
        <v>41</v>
      </c>
      <c r="O224" s="72"/>
      <c r="P224" s="196">
        <f>O224*H224</f>
        <v>0</v>
      </c>
      <c r="Q224" s="196">
        <v>0</v>
      </c>
      <c r="R224" s="196">
        <f>Q224*H224</f>
        <v>0</v>
      </c>
      <c r="S224" s="196">
        <v>1.8080000000000001</v>
      </c>
      <c r="T224" s="197">
        <f>S224*H224</f>
        <v>2288.768896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8" t="s">
        <v>168</v>
      </c>
      <c r="AT224" s="198" t="s">
        <v>150</v>
      </c>
      <c r="AU224" s="198" t="s">
        <v>85</v>
      </c>
      <c r="AY224" s="18" t="s">
        <v>149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8" t="s">
        <v>83</v>
      </c>
      <c r="BK224" s="199">
        <f>ROUND(I224*H224,2)</f>
        <v>0</v>
      </c>
      <c r="BL224" s="18" t="s">
        <v>168</v>
      </c>
      <c r="BM224" s="198" t="s">
        <v>1038</v>
      </c>
    </row>
    <row r="225" spans="1:65" s="13" customFormat="1" ht="11.25">
      <c r="B225" s="212"/>
      <c r="C225" s="213"/>
      <c r="D225" s="202" t="s">
        <v>156</v>
      </c>
      <c r="E225" s="214" t="s">
        <v>1</v>
      </c>
      <c r="F225" s="215" t="s">
        <v>275</v>
      </c>
      <c r="G225" s="213"/>
      <c r="H225" s="214" t="s">
        <v>1</v>
      </c>
      <c r="I225" s="216"/>
      <c r="J225" s="213"/>
      <c r="K225" s="213"/>
      <c r="L225" s="217"/>
      <c r="M225" s="218"/>
      <c r="N225" s="219"/>
      <c r="O225" s="219"/>
      <c r="P225" s="219"/>
      <c r="Q225" s="219"/>
      <c r="R225" s="219"/>
      <c r="S225" s="219"/>
      <c r="T225" s="220"/>
      <c r="AT225" s="221" t="s">
        <v>156</v>
      </c>
      <c r="AU225" s="221" t="s">
        <v>85</v>
      </c>
      <c r="AV225" s="13" t="s">
        <v>83</v>
      </c>
      <c r="AW225" s="13" t="s">
        <v>32</v>
      </c>
      <c r="AX225" s="13" t="s">
        <v>76</v>
      </c>
      <c r="AY225" s="221" t="s">
        <v>149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276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277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1039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2" customFormat="1" ht="11.25">
      <c r="B229" s="200"/>
      <c r="C229" s="201"/>
      <c r="D229" s="202" t="s">
        <v>156</v>
      </c>
      <c r="E229" s="203" t="s">
        <v>1</v>
      </c>
      <c r="F229" s="204" t="s">
        <v>1040</v>
      </c>
      <c r="G229" s="201"/>
      <c r="H229" s="205">
        <v>757.125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156</v>
      </c>
      <c r="AU229" s="211" t="s">
        <v>85</v>
      </c>
      <c r="AV229" s="12" t="s">
        <v>85</v>
      </c>
      <c r="AW229" s="12" t="s">
        <v>32</v>
      </c>
      <c r="AX229" s="12" t="s">
        <v>76</v>
      </c>
      <c r="AY229" s="211" t="s">
        <v>149</v>
      </c>
    </row>
    <row r="230" spans="1:65" s="13" customFormat="1" ht="11.25">
      <c r="B230" s="212"/>
      <c r="C230" s="213"/>
      <c r="D230" s="202" t="s">
        <v>156</v>
      </c>
      <c r="E230" s="214" t="s">
        <v>1</v>
      </c>
      <c r="F230" s="215" t="s">
        <v>1041</v>
      </c>
      <c r="G230" s="213"/>
      <c r="H230" s="214" t="s">
        <v>1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156</v>
      </c>
      <c r="AU230" s="221" t="s">
        <v>85</v>
      </c>
      <c r="AV230" s="13" t="s">
        <v>83</v>
      </c>
      <c r="AW230" s="13" t="s">
        <v>32</v>
      </c>
      <c r="AX230" s="13" t="s">
        <v>76</v>
      </c>
      <c r="AY230" s="221" t="s">
        <v>149</v>
      </c>
    </row>
    <row r="231" spans="1:65" s="12" customFormat="1" ht="11.25">
      <c r="B231" s="200"/>
      <c r="C231" s="201"/>
      <c r="D231" s="202" t="s">
        <v>156</v>
      </c>
      <c r="E231" s="203" t="s">
        <v>1</v>
      </c>
      <c r="F231" s="204" t="s">
        <v>1042</v>
      </c>
      <c r="G231" s="201"/>
      <c r="H231" s="205">
        <v>75.375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156</v>
      </c>
      <c r="AU231" s="211" t="s">
        <v>85</v>
      </c>
      <c r="AV231" s="12" t="s">
        <v>85</v>
      </c>
      <c r="AW231" s="12" t="s">
        <v>32</v>
      </c>
      <c r="AX231" s="12" t="s">
        <v>76</v>
      </c>
      <c r="AY231" s="211" t="s">
        <v>149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1043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2" customFormat="1" ht="11.25">
      <c r="B233" s="200"/>
      <c r="C233" s="201"/>
      <c r="D233" s="202" t="s">
        <v>156</v>
      </c>
      <c r="E233" s="203" t="s">
        <v>1</v>
      </c>
      <c r="F233" s="204" t="s">
        <v>1044</v>
      </c>
      <c r="G233" s="201"/>
      <c r="H233" s="205">
        <v>433.41199999999998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156</v>
      </c>
      <c r="AU233" s="211" t="s">
        <v>85</v>
      </c>
      <c r="AV233" s="12" t="s">
        <v>85</v>
      </c>
      <c r="AW233" s="12" t="s">
        <v>32</v>
      </c>
      <c r="AX233" s="12" t="s">
        <v>76</v>
      </c>
      <c r="AY233" s="211" t="s">
        <v>149</v>
      </c>
    </row>
    <row r="234" spans="1:65" s="15" customFormat="1" ht="11.25">
      <c r="B234" s="234"/>
      <c r="C234" s="235"/>
      <c r="D234" s="202" t="s">
        <v>156</v>
      </c>
      <c r="E234" s="236" t="s">
        <v>1</v>
      </c>
      <c r="F234" s="237" t="s">
        <v>292</v>
      </c>
      <c r="G234" s="235"/>
      <c r="H234" s="238">
        <v>1265.912</v>
      </c>
      <c r="I234" s="239"/>
      <c r="J234" s="235"/>
      <c r="K234" s="235"/>
      <c r="L234" s="240"/>
      <c r="M234" s="241"/>
      <c r="N234" s="242"/>
      <c r="O234" s="242"/>
      <c r="P234" s="242"/>
      <c r="Q234" s="242"/>
      <c r="R234" s="242"/>
      <c r="S234" s="242"/>
      <c r="T234" s="243"/>
      <c r="AT234" s="244" t="s">
        <v>156</v>
      </c>
      <c r="AU234" s="244" t="s">
        <v>85</v>
      </c>
      <c r="AV234" s="15" t="s">
        <v>168</v>
      </c>
      <c r="AW234" s="15" t="s">
        <v>32</v>
      </c>
      <c r="AX234" s="15" t="s">
        <v>83</v>
      </c>
      <c r="AY234" s="244" t="s">
        <v>149</v>
      </c>
    </row>
    <row r="235" spans="1:65" s="2" customFormat="1" ht="16.5" customHeight="1">
      <c r="A235" s="35"/>
      <c r="B235" s="36"/>
      <c r="C235" s="186" t="s">
        <v>396</v>
      </c>
      <c r="D235" s="186" t="s">
        <v>150</v>
      </c>
      <c r="E235" s="187" t="s">
        <v>1045</v>
      </c>
      <c r="F235" s="188" t="s">
        <v>1046</v>
      </c>
      <c r="G235" s="189" t="s">
        <v>288</v>
      </c>
      <c r="H235" s="190">
        <v>39.96</v>
      </c>
      <c r="I235" s="191"/>
      <c r="J235" s="192">
        <f>ROUND(I235*H235,2)</f>
        <v>0</v>
      </c>
      <c r="K235" s="193"/>
      <c r="L235" s="40"/>
      <c r="M235" s="194" t="s">
        <v>1</v>
      </c>
      <c r="N235" s="195" t="s">
        <v>41</v>
      </c>
      <c r="O235" s="72"/>
      <c r="P235" s="196">
        <f>O235*H235</f>
        <v>0</v>
      </c>
      <c r="Q235" s="196">
        <v>1.5138</v>
      </c>
      <c r="R235" s="196">
        <f>Q235*H235</f>
        <v>60.491448000000005</v>
      </c>
      <c r="S235" s="196">
        <v>0</v>
      </c>
      <c r="T235" s="197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8" t="s">
        <v>168</v>
      </c>
      <c r="AT235" s="198" t="s">
        <v>150</v>
      </c>
      <c r="AU235" s="198" t="s">
        <v>85</v>
      </c>
      <c r="AY235" s="18" t="s">
        <v>149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8" t="s">
        <v>83</v>
      </c>
      <c r="BK235" s="199">
        <f>ROUND(I235*H235,2)</f>
        <v>0</v>
      </c>
      <c r="BL235" s="18" t="s">
        <v>168</v>
      </c>
      <c r="BM235" s="198" t="s">
        <v>1047</v>
      </c>
    </row>
    <row r="236" spans="1:65" s="2" customFormat="1" ht="16.5" customHeight="1">
      <c r="A236" s="35"/>
      <c r="B236" s="36"/>
      <c r="C236" s="186" t="s">
        <v>402</v>
      </c>
      <c r="D236" s="186" t="s">
        <v>150</v>
      </c>
      <c r="E236" s="187" t="s">
        <v>1048</v>
      </c>
      <c r="F236" s="188" t="s">
        <v>1049</v>
      </c>
      <c r="G236" s="189" t="s">
        <v>357</v>
      </c>
      <c r="H236" s="190">
        <v>234</v>
      </c>
      <c r="I236" s="191"/>
      <c r="J236" s="192">
        <f>ROUND(I236*H236,2)</f>
        <v>0</v>
      </c>
      <c r="K236" s="193"/>
      <c r="L236" s="40"/>
      <c r="M236" s="194" t="s">
        <v>1</v>
      </c>
      <c r="N236" s="195" t="s">
        <v>41</v>
      </c>
      <c r="O236" s="72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168</v>
      </c>
      <c r="AT236" s="198" t="s">
        <v>150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1050</v>
      </c>
    </row>
    <row r="237" spans="1:65" s="12" customFormat="1" ht="11.25">
      <c r="B237" s="200"/>
      <c r="C237" s="201"/>
      <c r="D237" s="202" t="s">
        <v>156</v>
      </c>
      <c r="E237" s="203" t="s">
        <v>1</v>
      </c>
      <c r="F237" s="204" t="s">
        <v>1051</v>
      </c>
      <c r="G237" s="201"/>
      <c r="H237" s="205">
        <v>234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32</v>
      </c>
      <c r="AX237" s="12" t="s">
        <v>83</v>
      </c>
      <c r="AY237" s="211" t="s">
        <v>149</v>
      </c>
    </row>
    <row r="238" spans="1:65" s="2" customFormat="1" ht="16.5" customHeight="1">
      <c r="A238" s="35"/>
      <c r="B238" s="36"/>
      <c r="C238" s="186" t="s">
        <v>516</v>
      </c>
      <c r="D238" s="186" t="s">
        <v>150</v>
      </c>
      <c r="E238" s="187" t="s">
        <v>1052</v>
      </c>
      <c r="F238" s="188" t="s">
        <v>1053</v>
      </c>
      <c r="G238" s="189" t="s">
        <v>177</v>
      </c>
      <c r="H238" s="190">
        <v>2</v>
      </c>
      <c r="I238" s="191"/>
      <c r="J238" s="192">
        <f>ROUND(I238*H238,2)</f>
        <v>0</v>
      </c>
      <c r="K238" s="193"/>
      <c r="L238" s="40"/>
      <c r="M238" s="194" t="s">
        <v>1</v>
      </c>
      <c r="N238" s="195" t="s">
        <v>41</v>
      </c>
      <c r="O238" s="72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8" t="s">
        <v>168</v>
      </c>
      <c r="AT238" s="198" t="s">
        <v>150</v>
      </c>
      <c r="AU238" s="198" t="s">
        <v>85</v>
      </c>
      <c r="AY238" s="18" t="s">
        <v>149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8" t="s">
        <v>83</v>
      </c>
      <c r="BK238" s="199">
        <f>ROUND(I238*H238,2)</f>
        <v>0</v>
      </c>
      <c r="BL238" s="18" t="s">
        <v>168</v>
      </c>
      <c r="BM238" s="198" t="s">
        <v>1054</v>
      </c>
    </row>
    <row r="239" spans="1:65" s="2" customFormat="1" ht="16.5" customHeight="1">
      <c r="A239" s="35"/>
      <c r="B239" s="36"/>
      <c r="C239" s="186" t="s">
        <v>520</v>
      </c>
      <c r="D239" s="186" t="s">
        <v>150</v>
      </c>
      <c r="E239" s="187" t="s">
        <v>1055</v>
      </c>
      <c r="F239" s="188" t="s">
        <v>1056</v>
      </c>
      <c r="G239" s="189" t="s">
        <v>357</v>
      </c>
      <c r="H239" s="190">
        <v>48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0</v>
      </c>
      <c r="T239" s="197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1057</v>
      </c>
    </row>
    <row r="240" spans="1:65" s="12" customFormat="1" ht="11.25">
      <c r="B240" s="200"/>
      <c r="C240" s="201"/>
      <c r="D240" s="202" t="s">
        <v>156</v>
      </c>
      <c r="E240" s="203" t="s">
        <v>1</v>
      </c>
      <c r="F240" s="204" t="s">
        <v>1058</v>
      </c>
      <c r="G240" s="201"/>
      <c r="H240" s="205">
        <v>48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156</v>
      </c>
      <c r="AU240" s="211" t="s">
        <v>85</v>
      </c>
      <c r="AV240" s="12" t="s">
        <v>85</v>
      </c>
      <c r="AW240" s="12" t="s">
        <v>32</v>
      </c>
      <c r="AX240" s="12" t="s">
        <v>83</v>
      </c>
      <c r="AY240" s="211" t="s">
        <v>149</v>
      </c>
    </row>
    <row r="241" spans="1:65" s="2" customFormat="1" ht="33" customHeight="1">
      <c r="A241" s="35"/>
      <c r="B241" s="36"/>
      <c r="C241" s="186" t="s">
        <v>524</v>
      </c>
      <c r="D241" s="186" t="s">
        <v>150</v>
      </c>
      <c r="E241" s="187" t="s">
        <v>1059</v>
      </c>
      <c r="F241" s="188" t="s">
        <v>1060</v>
      </c>
      <c r="G241" s="189" t="s">
        <v>357</v>
      </c>
      <c r="H241" s="190">
        <v>41.57</v>
      </c>
      <c r="I241" s="191"/>
      <c r="J241" s="192">
        <f>ROUND(I241*H241,2)</f>
        <v>0</v>
      </c>
      <c r="K241" s="193"/>
      <c r="L241" s="40"/>
      <c r="M241" s="194" t="s">
        <v>1</v>
      </c>
      <c r="N241" s="195" t="s">
        <v>41</v>
      </c>
      <c r="O241" s="72"/>
      <c r="P241" s="196">
        <f>O241*H241</f>
        <v>0</v>
      </c>
      <c r="Q241" s="196">
        <v>1.585E-2</v>
      </c>
      <c r="R241" s="196">
        <f>Q241*H241</f>
        <v>0.65888449999999998</v>
      </c>
      <c r="S241" s="196">
        <v>0</v>
      </c>
      <c r="T241" s="197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8" t="s">
        <v>168</v>
      </c>
      <c r="AT241" s="198" t="s">
        <v>150</v>
      </c>
      <c r="AU241" s="198" t="s">
        <v>85</v>
      </c>
      <c r="AY241" s="18" t="s">
        <v>149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8" t="s">
        <v>83</v>
      </c>
      <c r="BK241" s="199">
        <f>ROUND(I241*H241,2)</f>
        <v>0</v>
      </c>
      <c r="BL241" s="18" t="s">
        <v>168</v>
      </c>
      <c r="BM241" s="198" t="s">
        <v>1061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275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3" customFormat="1" ht="11.25">
      <c r="B243" s="212"/>
      <c r="C243" s="213"/>
      <c r="D243" s="202" t="s">
        <v>156</v>
      </c>
      <c r="E243" s="214" t="s">
        <v>1</v>
      </c>
      <c r="F243" s="215" t="s">
        <v>276</v>
      </c>
      <c r="G243" s="213"/>
      <c r="H243" s="214" t="s">
        <v>1</v>
      </c>
      <c r="I243" s="216"/>
      <c r="J243" s="213"/>
      <c r="K243" s="213"/>
      <c r="L243" s="217"/>
      <c r="M243" s="218"/>
      <c r="N243" s="219"/>
      <c r="O243" s="219"/>
      <c r="P243" s="219"/>
      <c r="Q243" s="219"/>
      <c r="R243" s="219"/>
      <c r="S243" s="219"/>
      <c r="T243" s="220"/>
      <c r="AT243" s="221" t="s">
        <v>156</v>
      </c>
      <c r="AU243" s="221" t="s">
        <v>85</v>
      </c>
      <c r="AV243" s="13" t="s">
        <v>83</v>
      </c>
      <c r="AW243" s="13" t="s">
        <v>32</v>
      </c>
      <c r="AX243" s="13" t="s">
        <v>76</v>
      </c>
      <c r="AY243" s="221" t="s">
        <v>149</v>
      </c>
    </row>
    <row r="244" spans="1:65" s="13" customFormat="1" ht="11.25">
      <c r="B244" s="212"/>
      <c r="C244" s="213"/>
      <c r="D244" s="202" t="s">
        <v>156</v>
      </c>
      <c r="E244" s="214" t="s">
        <v>1</v>
      </c>
      <c r="F244" s="215" t="s">
        <v>277</v>
      </c>
      <c r="G244" s="213"/>
      <c r="H244" s="214" t="s">
        <v>1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156</v>
      </c>
      <c r="AU244" s="221" t="s">
        <v>85</v>
      </c>
      <c r="AV244" s="13" t="s">
        <v>83</v>
      </c>
      <c r="AW244" s="13" t="s">
        <v>32</v>
      </c>
      <c r="AX244" s="13" t="s">
        <v>76</v>
      </c>
      <c r="AY244" s="221" t="s">
        <v>149</v>
      </c>
    </row>
    <row r="245" spans="1:65" s="13" customFormat="1" ht="11.25">
      <c r="B245" s="212"/>
      <c r="C245" s="213"/>
      <c r="D245" s="202" t="s">
        <v>156</v>
      </c>
      <c r="E245" s="214" t="s">
        <v>1</v>
      </c>
      <c r="F245" s="215" t="s">
        <v>1062</v>
      </c>
      <c r="G245" s="213"/>
      <c r="H245" s="214" t="s">
        <v>1</v>
      </c>
      <c r="I245" s="216"/>
      <c r="J245" s="213"/>
      <c r="K245" s="213"/>
      <c r="L245" s="217"/>
      <c r="M245" s="218"/>
      <c r="N245" s="219"/>
      <c r="O245" s="219"/>
      <c r="P245" s="219"/>
      <c r="Q245" s="219"/>
      <c r="R245" s="219"/>
      <c r="S245" s="219"/>
      <c r="T245" s="220"/>
      <c r="AT245" s="221" t="s">
        <v>156</v>
      </c>
      <c r="AU245" s="221" t="s">
        <v>85</v>
      </c>
      <c r="AV245" s="13" t="s">
        <v>83</v>
      </c>
      <c r="AW245" s="13" t="s">
        <v>32</v>
      </c>
      <c r="AX245" s="13" t="s">
        <v>76</v>
      </c>
      <c r="AY245" s="221" t="s">
        <v>149</v>
      </c>
    </row>
    <row r="246" spans="1:65" s="12" customFormat="1" ht="11.25">
      <c r="B246" s="200"/>
      <c r="C246" s="201"/>
      <c r="D246" s="202" t="s">
        <v>156</v>
      </c>
      <c r="E246" s="203" t="s">
        <v>1</v>
      </c>
      <c r="F246" s="204" t="s">
        <v>1063</v>
      </c>
      <c r="G246" s="201"/>
      <c r="H246" s="205">
        <v>41.57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156</v>
      </c>
      <c r="AU246" s="211" t="s">
        <v>85</v>
      </c>
      <c r="AV246" s="12" t="s">
        <v>85</v>
      </c>
      <c r="AW246" s="12" t="s">
        <v>32</v>
      </c>
      <c r="AX246" s="12" t="s">
        <v>83</v>
      </c>
      <c r="AY246" s="211" t="s">
        <v>149</v>
      </c>
    </row>
    <row r="247" spans="1:65" s="2" customFormat="1" ht="16.5" customHeight="1">
      <c r="A247" s="35"/>
      <c r="B247" s="36"/>
      <c r="C247" s="245" t="s">
        <v>528</v>
      </c>
      <c r="D247" s="245" t="s">
        <v>305</v>
      </c>
      <c r="E247" s="246" t="s">
        <v>1064</v>
      </c>
      <c r="F247" s="247" t="s">
        <v>1065</v>
      </c>
      <c r="G247" s="248" t="s">
        <v>298</v>
      </c>
      <c r="H247" s="249">
        <v>4.7009999999999996</v>
      </c>
      <c r="I247" s="250"/>
      <c r="J247" s="251">
        <f>ROUND(I247*H247,2)</f>
        <v>0</v>
      </c>
      <c r="K247" s="252"/>
      <c r="L247" s="253"/>
      <c r="M247" s="254" t="s">
        <v>1</v>
      </c>
      <c r="N247" s="255" t="s">
        <v>41</v>
      </c>
      <c r="O247" s="72"/>
      <c r="P247" s="196">
        <f>O247*H247</f>
        <v>0</v>
      </c>
      <c r="Q247" s="196">
        <v>1</v>
      </c>
      <c r="R247" s="196">
        <f>Q247*H247</f>
        <v>4.7009999999999996</v>
      </c>
      <c r="S247" s="196">
        <v>0</v>
      </c>
      <c r="T247" s="19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8" t="s">
        <v>192</v>
      </c>
      <c r="AT247" s="198" t="s">
        <v>305</v>
      </c>
      <c r="AU247" s="198" t="s">
        <v>85</v>
      </c>
      <c r="AY247" s="18" t="s">
        <v>149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8" t="s">
        <v>83</v>
      </c>
      <c r="BK247" s="199">
        <f>ROUND(I247*H247,2)</f>
        <v>0</v>
      </c>
      <c r="BL247" s="18" t="s">
        <v>168</v>
      </c>
      <c r="BM247" s="198" t="s">
        <v>1066</v>
      </c>
    </row>
    <row r="248" spans="1:65" s="12" customFormat="1" ht="11.25">
      <c r="B248" s="200"/>
      <c r="C248" s="201"/>
      <c r="D248" s="202" t="s">
        <v>156</v>
      </c>
      <c r="E248" s="203" t="s">
        <v>1</v>
      </c>
      <c r="F248" s="204" t="s">
        <v>1067</v>
      </c>
      <c r="G248" s="201"/>
      <c r="H248" s="205">
        <v>4.7009999999999996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156</v>
      </c>
      <c r="AU248" s="211" t="s">
        <v>85</v>
      </c>
      <c r="AV248" s="12" t="s">
        <v>85</v>
      </c>
      <c r="AW248" s="12" t="s">
        <v>32</v>
      </c>
      <c r="AX248" s="12" t="s">
        <v>83</v>
      </c>
      <c r="AY248" s="211" t="s">
        <v>149</v>
      </c>
    </row>
    <row r="249" spans="1:65" s="2" customFormat="1" ht="16.5" customHeight="1">
      <c r="A249" s="35"/>
      <c r="B249" s="36"/>
      <c r="C249" s="245" t="s">
        <v>532</v>
      </c>
      <c r="D249" s="245" t="s">
        <v>305</v>
      </c>
      <c r="E249" s="246" t="s">
        <v>1068</v>
      </c>
      <c r="F249" s="247" t="s">
        <v>1069</v>
      </c>
      <c r="G249" s="248" t="s">
        <v>183</v>
      </c>
      <c r="H249" s="249">
        <v>62</v>
      </c>
      <c r="I249" s="250"/>
      <c r="J249" s="251">
        <f>ROUND(I249*H249,2)</f>
        <v>0</v>
      </c>
      <c r="K249" s="252"/>
      <c r="L249" s="253"/>
      <c r="M249" s="254" t="s">
        <v>1</v>
      </c>
      <c r="N249" s="255" t="s">
        <v>41</v>
      </c>
      <c r="O249" s="72"/>
      <c r="P249" s="196">
        <f>O249*H249</f>
        <v>0</v>
      </c>
      <c r="Q249" s="196">
        <v>0.31</v>
      </c>
      <c r="R249" s="196">
        <f>Q249*H249</f>
        <v>19.22</v>
      </c>
      <c r="S249" s="196">
        <v>0</v>
      </c>
      <c r="T249" s="197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8" t="s">
        <v>192</v>
      </c>
      <c r="AT249" s="198" t="s">
        <v>305</v>
      </c>
      <c r="AU249" s="198" t="s">
        <v>85</v>
      </c>
      <c r="AY249" s="18" t="s">
        <v>149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8" t="s">
        <v>83</v>
      </c>
      <c r="BK249" s="199">
        <f>ROUND(I249*H249,2)</f>
        <v>0</v>
      </c>
      <c r="BL249" s="18" t="s">
        <v>168</v>
      </c>
      <c r="BM249" s="198" t="s">
        <v>1070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1071</v>
      </c>
      <c r="G250" s="201"/>
      <c r="H250" s="205">
        <v>61.585000000000001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76</v>
      </c>
      <c r="AY250" s="211" t="s">
        <v>149</v>
      </c>
    </row>
    <row r="251" spans="1:65" s="13" customFormat="1" ht="11.25">
      <c r="B251" s="212"/>
      <c r="C251" s="213"/>
      <c r="D251" s="202" t="s">
        <v>156</v>
      </c>
      <c r="E251" s="214" t="s">
        <v>1</v>
      </c>
      <c r="F251" s="215" t="s">
        <v>1026</v>
      </c>
      <c r="G251" s="213"/>
      <c r="H251" s="214" t="s">
        <v>1</v>
      </c>
      <c r="I251" s="216"/>
      <c r="J251" s="213"/>
      <c r="K251" s="213"/>
      <c r="L251" s="217"/>
      <c r="M251" s="218"/>
      <c r="N251" s="219"/>
      <c r="O251" s="219"/>
      <c r="P251" s="219"/>
      <c r="Q251" s="219"/>
      <c r="R251" s="219"/>
      <c r="S251" s="219"/>
      <c r="T251" s="220"/>
      <c r="AT251" s="221" t="s">
        <v>156</v>
      </c>
      <c r="AU251" s="221" t="s">
        <v>85</v>
      </c>
      <c r="AV251" s="13" t="s">
        <v>83</v>
      </c>
      <c r="AW251" s="13" t="s">
        <v>32</v>
      </c>
      <c r="AX251" s="13" t="s">
        <v>76</v>
      </c>
      <c r="AY251" s="221" t="s">
        <v>149</v>
      </c>
    </row>
    <row r="252" spans="1:65" s="12" customFormat="1" ht="11.25">
      <c r="B252" s="200"/>
      <c r="C252" s="201"/>
      <c r="D252" s="202" t="s">
        <v>156</v>
      </c>
      <c r="E252" s="203" t="s">
        <v>1</v>
      </c>
      <c r="F252" s="204" t="s">
        <v>650</v>
      </c>
      <c r="G252" s="201"/>
      <c r="H252" s="205">
        <v>62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156</v>
      </c>
      <c r="AU252" s="211" t="s">
        <v>85</v>
      </c>
      <c r="AV252" s="12" t="s">
        <v>85</v>
      </c>
      <c r="AW252" s="12" t="s">
        <v>32</v>
      </c>
      <c r="AX252" s="12" t="s">
        <v>83</v>
      </c>
      <c r="AY252" s="211" t="s">
        <v>149</v>
      </c>
    </row>
    <row r="253" spans="1:65" s="2" customFormat="1" ht="24.2" customHeight="1">
      <c r="A253" s="35"/>
      <c r="B253" s="36"/>
      <c r="C253" s="186" t="s">
        <v>536</v>
      </c>
      <c r="D253" s="186" t="s">
        <v>150</v>
      </c>
      <c r="E253" s="187" t="s">
        <v>1072</v>
      </c>
      <c r="F253" s="188" t="s">
        <v>1073</v>
      </c>
      <c r="G253" s="189" t="s">
        <v>357</v>
      </c>
      <c r="H253" s="190">
        <v>1241.77</v>
      </c>
      <c r="I253" s="191"/>
      <c r="J253" s="192">
        <f>ROUND(I253*H253,2)</f>
        <v>0</v>
      </c>
      <c r="K253" s="193"/>
      <c r="L253" s="40"/>
      <c r="M253" s="194" t="s">
        <v>1</v>
      </c>
      <c r="N253" s="195" t="s">
        <v>41</v>
      </c>
      <c r="O253" s="72"/>
      <c r="P253" s="196">
        <f>O253*H253</f>
        <v>0</v>
      </c>
      <c r="Q253" s="196">
        <v>3.3140000000000003E-2</v>
      </c>
      <c r="R253" s="196">
        <f>Q253*H253</f>
        <v>41.152257800000001</v>
      </c>
      <c r="S253" s="196">
        <v>0</v>
      </c>
      <c r="T253" s="197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8" t="s">
        <v>168</v>
      </c>
      <c r="AT253" s="198" t="s">
        <v>150</v>
      </c>
      <c r="AU253" s="198" t="s">
        <v>85</v>
      </c>
      <c r="AY253" s="18" t="s">
        <v>149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8" t="s">
        <v>83</v>
      </c>
      <c r="BK253" s="199">
        <f>ROUND(I253*H253,2)</f>
        <v>0</v>
      </c>
      <c r="BL253" s="18" t="s">
        <v>168</v>
      </c>
      <c r="BM253" s="198" t="s">
        <v>1074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275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276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3" customFormat="1" ht="11.25">
      <c r="B256" s="212"/>
      <c r="C256" s="213"/>
      <c r="D256" s="202" t="s">
        <v>156</v>
      </c>
      <c r="E256" s="214" t="s">
        <v>1</v>
      </c>
      <c r="F256" s="215" t="s">
        <v>277</v>
      </c>
      <c r="G256" s="213"/>
      <c r="H256" s="214" t="s">
        <v>1</v>
      </c>
      <c r="I256" s="216"/>
      <c r="J256" s="213"/>
      <c r="K256" s="213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156</v>
      </c>
      <c r="AU256" s="221" t="s">
        <v>85</v>
      </c>
      <c r="AV256" s="13" t="s">
        <v>83</v>
      </c>
      <c r="AW256" s="13" t="s">
        <v>32</v>
      </c>
      <c r="AX256" s="13" t="s">
        <v>76</v>
      </c>
      <c r="AY256" s="221" t="s">
        <v>149</v>
      </c>
    </row>
    <row r="257" spans="1:65" s="12" customFormat="1" ht="11.25">
      <c r="B257" s="200"/>
      <c r="C257" s="201"/>
      <c r="D257" s="202" t="s">
        <v>156</v>
      </c>
      <c r="E257" s="203" t="s">
        <v>1</v>
      </c>
      <c r="F257" s="204" t="s">
        <v>1075</v>
      </c>
      <c r="G257" s="201"/>
      <c r="H257" s="205">
        <v>1241.77</v>
      </c>
      <c r="I257" s="206"/>
      <c r="J257" s="201"/>
      <c r="K257" s="201"/>
      <c r="L257" s="207"/>
      <c r="M257" s="208"/>
      <c r="N257" s="209"/>
      <c r="O257" s="209"/>
      <c r="P257" s="209"/>
      <c r="Q257" s="209"/>
      <c r="R257" s="209"/>
      <c r="S257" s="209"/>
      <c r="T257" s="210"/>
      <c r="AT257" s="211" t="s">
        <v>156</v>
      </c>
      <c r="AU257" s="211" t="s">
        <v>85</v>
      </c>
      <c r="AV257" s="12" t="s">
        <v>85</v>
      </c>
      <c r="AW257" s="12" t="s">
        <v>32</v>
      </c>
      <c r="AX257" s="12" t="s">
        <v>83</v>
      </c>
      <c r="AY257" s="211" t="s">
        <v>149</v>
      </c>
    </row>
    <row r="258" spans="1:65" s="2" customFormat="1" ht="24.2" customHeight="1">
      <c r="A258" s="35"/>
      <c r="B258" s="36"/>
      <c r="C258" s="245" t="s">
        <v>540</v>
      </c>
      <c r="D258" s="245" t="s">
        <v>305</v>
      </c>
      <c r="E258" s="246" t="s">
        <v>1076</v>
      </c>
      <c r="F258" s="247" t="s">
        <v>1077</v>
      </c>
      <c r="G258" s="248" t="s">
        <v>298</v>
      </c>
      <c r="H258" s="249">
        <v>122.761</v>
      </c>
      <c r="I258" s="250"/>
      <c r="J258" s="251">
        <f>ROUND(I258*H258,2)</f>
        <v>0</v>
      </c>
      <c r="K258" s="252"/>
      <c r="L258" s="253"/>
      <c r="M258" s="254" t="s">
        <v>1</v>
      </c>
      <c r="N258" s="255" t="s">
        <v>41</v>
      </c>
      <c r="O258" s="72"/>
      <c r="P258" s="196">
        <f>O258*H258</f>
        <v>0</v>
      </c>
      <c r="Q258" s="196">
        <v>1</v>
      </c>
      <c r="R258" s="196">
        <f>Q258*H258</f>
        <v>122.761</v>
      </c>
      <c r="S258" s="196">
        <v>0</v>
      </c>
      <c r="T258" s="197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8" t="s">
        <v>192</v>
      </c>
      <c r="AT258" s="198" t="s">
        <v>305</v>
      </c>
      <c r="AU258" s="198" t="s">
        <v>85</v>
      </c>
      <c r="AY258" s="18" t="s">
        <v>149</v>
      </c>
      <c r="BE258" s="199">
        <f>IF(N258="základní",J258,0)</f>
        <v>0</v>
      </c>
      <c r="BF258" s="199">
        <f>IF(N258="snížená",J258,0)</f>
        <v>0</v>
      </c>
      <c r="BG258" s="199">
        <f>IF(N258="zákl. přenesená",J258,0)</f>
        <v>0</v>
      </c>
      <c r="BH258" s="199">
        <f>IF(N258="sníž. přenesená",J258,0)</f>
        <v>0</v>
      </c>
      <c r="BI258" s="199">
        <f>IF(N258="nulová",J258,0)</f>
        <v>0</v>
      </c>
      <c r="BJ258" s="18" t="s">
        <v>83</v>
      </c>
      <c r="BK258" s="199">
        <f>ROUND(I258*H258,2)</f>
        <v>0</v>
      </c>
      <c r="BL258" s="18" t="s">
        <v>168</v>
      </c>
      <c r="BM258" s="198" t="s">
        <v>1078</v>
      </c>
    </row>
    <row r="259" spans="1:65" s="12" customFormat="1" ht="11.25">
      <c r="B259" s="200"/>
      <c r="C259" s="201"/>
      <c r="D259" s="202" t="s">
        <v>156</v>
      </c>
      <c r="E259" s="203" t="s">
        <v>1</v>
      </c>
      <c r="F259" s="204" t="s">
        <v>1079</v>
      </c>
      <c r="G259" s="201"/>
      <c r="H259" s="205">
        <v>122.761</v>
      </c>
      <c r="I259" s="206"/>
      <c r="J259" s="201"/>
      <c r="K259" s="201"/>
      <c r="L259" s="207"/>
      <c r="M259" s="208"/>
      <c r="N259" s="209"/>
      <c r="O259" s="209"/>
      <c r="P259" s="209"/>
      <c r="Q259" s="209"/>
      <c r="R259" s="209"/>
      <c r="S259" s="209"/>
      <c r="T259" s="210"/>
      <c r="AT259" s="211" t="s">
        <v>156</v>
      </c>
      <c r="AU259" s="211" t="s">
        <v>85</v>
      </c>
      <c r="AV259" s="12" t="s">
        <v>85</v>
      </c>
      <c r="AW259" s="12" t="s">
        <v>32</v>
      </c>
      <c r="AX259" s="12" t="s">
        <v>83</v>
      </c>
      <c r="AY259" s="211" t="s">
        <v>149</v>
      </c>
    </row>
    <row r="260" spans="1:65" s="2" customFormat="1" ht="24.2" customHeight="1">
      <c r="A260" s="35"/>
      <c r="B260" s="36"/>
      <c r="C260" s="245" t="s">
        <v>544</v>
      </c>
      <c r="D260" s="245" t="s">
        <v>305</v>
      </c>
      <c r="E260" s="246" t="s">
        <v>1080</v>
      </c>
      <c r="F260" s="247" t="s">
        <v>1081</v>
      </c>
      <c r="G260" s="248" t="s">
        <v>183</v>
      </c>
      <c r="H260" s="249">
        <v>7446</v>
      </c>
      <c r="I260" s="250"/>
      <c r="J260" s="251">
        <f>ROUND(I260*H260,2)</f>
        <v>0</v>
      </c>
      <c r="K260" s="252"/>
      <c r="L260" s="253"/>
      <c r="M260" s="254" t="s">
        <v>1</v>
      </c>
      <c r="N260" s="255" t="s">
        <v>41</v>
      </c>
      <c r="O260" s="72"/>
      <c r="P260" s="196">
        <f>O260*H260</f>
        <v>0</v>
      </c>
      <c r="Q260" s="196">
        <v>1E-3</v>
      </c>
      <c r="R260" s="196">
        <f>Q260*H260</f>
        <v>7.4459999999999997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192</v>
      </c>
      <c r="AT260" s="198" t="s">
        <v>305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1082</v>
      </c>
    </row>
    <row r="261" spans="1:65" s="12" customFormat="1" ht="11.25">
      <c r="B261" s="200"/>
      <c r="C261" s="201"/>
      <c r="D261" s="202" t="s">
        <v>156</v>
      </c>
      <c r="E261" s="203" t="s">
        <v>1</v>
      </c>
      <c r="F261" s="204" t="s">
        <v>1083</v>
      </c>
      <c r="G261" s="201"/>
      <c r="H261" s="205">
        <v>7445.63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156</v>
      </c>
      <c r="AU261" s="211" t="s">
        <v>85</v>
      </c>
      <c r="AV261" s="12" t="s">
        <v>85</v>
      </c>
      <c r="AW261" s="12" t="s">
        <v>32</v>
      </c>
      <c r="AX261" s="12" t="s">
        <v>76</v>
      </c>
      <c r="AY261" s="21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1026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2" customFormat="1" ht="11.25">
      <c r="B263" s="200"/>
      <c r="C263" s="201"/>
      <c r="D263" s="202" t="s">
        <v>156</v>
      </c>
      <c r="E263" s="203" t="s">
        <v>1</v>
      </c>
      <c r="F263" s="204" t="s">
        <v>1084</v>
      </c>
      <c r="G263" s="201"/>
      <c r="H263" s="205">
        <v>7446</v>
      </c>
      <c r="I263" s="206"/>
      <c r="J263" s="201"/>
      <c r="K263" s="201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156</v>
      </c>
      <c r="AU263" s="211" t="s">
        <v>85</v>
      </c>
      <c r="AV263" s="12" t="s">
        <v>85</v>
      </c>
      <c r="AW263" s="12" t="s">
        <v>32</v>
      </c>
      <c r="AX263" s="12" t="s">
        <v>83</v>
      </c>
      <c r="AY263" s="211" t="s">
        <v>149</v>
      </c>
    </row>
    <row r="264" spans="1:65" s="2" customFormat="1" ht="16.5" customHeight="1">
      <c r="A264" s="35"/>
      <c r="B264" s="36"/>
      <c r="C264" s="245" t="s">
        <v>550</v>
      </c>
      <c r="D264" s="245" t="s">
        <v>305</v>
      </c>
      <c r="E264" s="246" t="s">
        <v>1085</v>
      </c>
      <c r="F264" s="247" t="s">
        <v>1086</v>
      </c>
      <c r="G264" s="248" t="s">
        <v>183</v>
      </c>
      <c r="H264" s="249">
        <v>7446</v>
      </c>
      <c r="I264" s="250"/>
      <c r="J264" s="251">
        <f>ROUND(I264*H264,2)</f>
        <v>0</v>
      </c>
      <c r="K264" s="252"/>
      <c r="L264" s="253"/>
      <c r="M264" s="254" t="s">
        <v>1</v>
      </c>
      <c r="N264" s="255" t="s">
        <v>41</v>
      </c>
      <c r="O264" s="72"/>
      <c r="P264" s="196">
        <f>O264*H264</f>
        <v>0</v>
      </c>
      <c r="Q264" s="196">
        <v>0</v>
      </c>
      <c r="R264" s="196">
        <f>Q264*H264</f>
        <v>0</v>
      </c>
      <c r="S264" s="196">
        <v>0</v>
      </c>
      <c r="T264" s="19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8" t="s">
        <v>192</v>
      </c>
      <c r="AT264" s="198" t="s">
        <v>305</v>
      </c>
      <c r="AU264" s="198" t="s">
        <v>85</v>
      </c>
      <c r="AY264" s="18" t="s">
        <v>149</v>
      </c>
      <c r="BE264" s="199">
        <f>IF(N264="základní",J264,0)</f>
        <v>0</v>
      </c>
      <c r="BF264" s="199">
        <f>IF(N264="snížená",J264,0)</f>
        <v>0</v>
      </c>
      <c r="BG264" s="199">
        <f>IF(N264="zákl. přenesená",J264,0)</f>
        <v>0</v>
      </c>
      <c r="BH264" s="199">
        <f>IF(N264="sníž. přenesená",J264,0)</f>
        <v>0</v>
      </c>
      <c r="BI264" s="199">
        <f>IF(N264="nulová",J264,0)</f>
        <v>0</v>
      </c>
      <c r="BJ264" s="18" t="s">
        <v>83</v>
      </c>
      <c r="BK264" s="199">
        <f>ROUND(I264*H264,2)</f>
        <v>0</v>
      </c>
      <c r="BL264" s="18" t="s">
        <v>168</v>
      </c>
      <c r="BM264" s="198" t="s">
        <v>1087</v>
      </c>
    </row>
    <row r="265" spans="1:65" s="2" customFormat="1" ht="16.5" customHeight="1">
      <c r="A265" s="35"/>
      <c r="B265" s="36"/>
      <c r="C265" s="245" t="s">
        <v>554</v>
      </c>
      <c r="D265" s="245" t="s">
        <v>305</v>
      </c>
      <c r="E265" s="246" t="s">
        <v>1088</v>
      </c>
      <c r="F265" s="247" t="s">
        <v>1089</v>
      </c>
      <c r="G265" s="248" t="s">
        <v>183</v>
      </c>
      <c r="H265" s="249">
        <v>7446</v>
      </c>
      <c r="I265" s="250"/>
      <c r="J265" s="251">
        <f>ROUND(I265*H265,2)</f>
        <v>0</v>
      </c>
      <c r="K265" s="252"/>
      <c r="L265" s="253"/>
      <c r="M265" s="254" t="s">
        <v>1</v>
      </c>
      <c r="N265" s="255" t="s">
        <v>41</v>
      </c>
      <c r="O265" s="72"/>
      <c r="P265" s="196">
        <f>O265*H265</f>
        <v>0</v>
      </c>
      <c r="Q265" s="196">
        <v>0</v>
      </c>
      <c r="R265" s="196">
        <f>Q265*H265</f>
        <v>0</v>
      </c>
      <c r="S265" s="196">
        <v>0</v>
      </c>
      <c r="T265" s="197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8" t="s">
        <v>192</v>
      </c>
      <c r="AT265" s="198" t="s">
        <v>305</v>
      </c>
      <c r="AU265" s="198" t="s">
        <v>85</v>
      </c>
      <c r="AY265" s="18" t="s">
        <v>149</v>
      </c>
      <c r="BE265" s="199">
        <f>IF(N265="základní",J265,0)</f>
        <v>0</v>
      </c>
      <c r="BF265" s="199">
        <f>IF(N265="snížená",J265,0)</f>
        <v>0</v>
      </c>
      <c r="BG265" s="199">
        <f>IF(N265="zákl. přenesená",J265,0)</f>
        <v>0</v>
      </c>
      <c r="BH265" s="199">
        <f>IF(N265="sníž. přenesená",J265,0)</f>
        <v>0</v>
      </c>
      <c r="BI265" s="199">
        <f>IF(N265="nulová",J265,0)</f>
        <v>0</v>
      </c>
      <c r="BJ265" s="18" t="s">
        <v>83</v>
      </c>
      <c r="BK265" s="199">
        <f>ROUND(I265*H265,2)</f>
        <v>0</v>
      </c>
      <c r="BL265" s="18" t="s">
        <v>168</v>
      </c>
      <c r="BM265" s="198" t="s">
        <v>1090</v>
      </c>
    </row>
    <row r="266" spans="1:65" s="2" customFormat="1" ht="16.5" customHeight="1">
      <c r="A266" s="35"/>
      <c r="B266" s="36"/>
      <c r="C266" s="245" t="s">
        <v>558</v>
      </c>
      <c r="D266" s="245" t="s">
        <v>305</v>
      </c>
      <c r="E266" s="246" t="s">
        <v>1091</v>
      </c>
      <c r="F266" s="247" t="s">
        <v>1092</v>
      </c>
      <c r="G266" s="248" t="s">
        <v>183</v>
      </c>
      <c r="H266" s="249">
        <v>7446</v>
      </c>
      <c r="I266" s="250"/>
      <c r="J266" s="251">
        <f>ROUND(I266*H266,2)</f>
        <v>0</v>
      </c>
      <c r="K266" s="252"/>
      <c r="L266" s="253"/>
      <c r="M266" s="254" t="s">
        <v>1</v>
      </c>
      <c r="N266" s="25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192</v>
      </c>
      <c r="AT266" s="198" t="s">
        <v>305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1093</v>
      </c>
    </row>
    <row r="267" spans="1:65" s="2" customFormat="1" ht="24.2" customHeight="1">
      <c r="A267" s="35"/>
      <c r="B267" s="36"/>
      <c r="C267" s="245" t="s">
        <v>562</v>
      </c>
      <c r="D267" s="245" t="s">
        <v>305</v>
      </c>
      <c r="E267" s="246" t="s">
        <v>1094</v>
      </c>
      <c r="F267" s="247" t="s">
        <v>1095</v>
      </c>
      <c r="G267" s="248" t="s">
        <v>183</v>
      </c>
      <c r="H267" s="249">
        <v>7446</v>
      </c>
      <c r="I267" s="250"/>
      <c r="J267" s="251">
        <f>ROUND(I267*H267,2)</f>
        <v>0</v>
      </c>
      <c r="K267" s="252"/>
      <c r="L267" s="253"/>
      <c r="M267" s="254" t="s">
        <v>1</v>
      </c>
      <c r="N267" s="255" t="s">
        <v>41</v>
      </c>
      <c r="O267" s="72"/>
      <c r="P267" s="196">
        <f>O267*H267</f>
        <v>0</v>
      </c>
      <c r="Q267" s="196">
        <v>0</v>
      </c>
      <c r="R267" s="196">
        <f>Q267*H267</f>
        <v>0</v>
      </c>
      <c r="S267" s="196">
        <v>0</v>
      </c>
      <c r="T267" s="197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8" t="s">
        <v>192</v>
      </c>
      <c r="AT267" s="198" t="s">
        <v>305</v>
      </c>
      <c r="AU267" s="198" t="s">
        <v>85</v>
      </c>
      <c r="AY267" s="18" t="s">
        <v>149</v>
      </c>
      <c r="BE267" s="199">
        <f>IF(N267="základní",J267,0)</f>
        <v>0</v>
      </c>
      <c r="BF267" s="199">
        <f>IF(N267="snížená",J267,0)</f>
        <v>0</v>
      </c>
      <c r="BG267" s="199">
        <f>IF(N267="zákl. přenesená",J267,0)</f>
        <v>0</v>
      </c>
      <c r="BH267" s="199">
        <f>IF(N267="sníž. přenesená",J267,0)</f>
        <v>0</v>
      </c>
      <c r="BI267" s="199">
        <f>IF(N267="nulová",J267,0)</f>
        <v>0</v>
      </c>
      <c r="BJ267" s="18" t="s">
        <v>83</v>
      </c>
      <c r="BK267" s="199">
        <f>ROUND(I267*H267,2)</f>
        <v>0</v>
      </c>
      <c r="BL267" s="18" t="s">
        <v>168</v>
      </c>
      <c r="BM267" s="198" t="s">
        <v>1096</v>
      </c>
    </row>
    <row r="268" spans="1:65" s="2" customFormat="1" ht="24.2" customHeight="1">
      <c r="A268" s="35"/>
      <c r="B268" s="36"/>
      <c r="C268" s="245" t="s">
        <v>568</v>
      </c>
      <c r="D268" s="245" t="s">
        <v>305</v>
      </c>
      <c r="E268" s="246" t="s">
        <v>1097</v>
      </c>
      <c r="F268" s="247" t="s">
        <v>1098</v>
      </c>
      <c r="G268" s="248" t="s">
        <v>183</v>
      </c>
      <c r="H268" s="249">
        <v>3724</v>
      </c>
      <c r="I268" s="250"/>
      <c r="J268" s="251">
        <f>ROUND(I268*H268,2)</f>
        <v>0</v>
      </c>
      <c r="K268" s="252"/>
      <c r="L268" s="253"/>
      <c r="M268" s="254" t="s">
        <v>1</v>
      </c>
      <c r="N268" s="255" t="s">
        <v>41</v>
      </c>
      <c r="O268" s="72"/>
      <c r="P268" s="196">
        <f>O268*H268</f>
        <v>0</v>
      </c>
      <c r="Q268" s="196">
        <v>0</v>
      </c>
      <c r="R268" s="196">
        <f>Q268*H268</f>
        <v>0</v>
      </c>
      <c r="S268" s="196">
        <v>0</v>
      </c>
      <c r="T268" s="197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8" t="s">
        <v>192</v>
      </c>
      <c r="AT268" s="198" t="s">
        <v>305</v>
      </c>
      <c r="AU268" s="198" t="s">
        <v>85</v>
      </c>
      <c r="AY268" s="18" t="s">
        <v>149</v>
      </c>
      <c r="BE268" s="199">
        <f>IF(N268="základní",J268,0)</f>
        <v>0</v>
      </c>
      <c r="BF268" s="199">
        <f>IF(N268="snížená",J268,0)</f>
        <v>0</v>
      </c>
      <c r="BG268" s="199">
        <f>IF(N268="zákl. přenesená",J268,0)</f>
        <v>0</v>
      </c>
      <c r="BH268" s="199">
        <f>IF(N268="sníž. přenesená",J268,0)</f>
        <v>0</v>
      </c>
      <c r="BI268" s="199">
        <f>IF(N268="nulová",J268,0)</f>
        <v>0</v>
      </c>
      <c r="BJ268" s="18" t="s">
        <v>83</v>
      </c>
      <c r="BK268" s="199">
        <f>ROUND(I268*H268,2)</f>
        <v>0</v>
      </c>
      <c r="BL268" s="18" t="s">
        <v>168</v>
      </c>
      <c r="BM268" s="198" t="s">
        <v>1099</v>
      </c>
    </row>
    <row r="269" spans="1:65" s="12" customFormat="1" ht="11.25">
      <c r="B269" s="200"/>
      <c r="C269" s="201"/>
      <c r="D269" s="202" t="s">
        <v>156</v>
      </c>
      <c r="E269" s="203" t="s">
        <v>1</v>
      </c>
      <c r="F269" s="204" t="s">
        <v>1100</v>
      </c>
      <c r="G269" s="201"/>
      <c r="H269" s="205">
        <v>3723.1410000000001</v>
      </c>
      <c r="I269" s="206"/>
      <c r="J269" s="201"/>
      <c r="K269" s="201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156</v>
      </c>
      <c r="AU269" s="211" t="s">
        <v>85</v>
      </c>
      <c r="AV269" s="12" t="s">
        <v>85</v>
      </c>
      <c r="AW269" s="12" t="s">
        <v>32</v>
      </c>
      <c r="AX269" s="12" t="s">
        <v>76</v>
      </c>
      <c r="AY269" s="211" t="s">
        <v>149</v>
      </c>
    </row>
    <row r="270" spans="1:65" s="13" customFormat="1" ht="11.25">
      <c r="B270" s="212"/>
      <c r="C270" s="213"/>
      <c r="D270" s="202" t="s">
        <v>156</v>
      </c>
      <c r="E270" s="214" t="s">
        <v>1</v>
      </c>
      <c r="F270" s="215" t="s">
        <v>1026</v>
      </c>
      <c r="G270" s="213"/>
      <c r="H270" s="214" t="s">
        <v>1</v>
      </c>
      <c r="I270" s="216"/>
      <c r="J270" s="213"/>
      <c r="K270" s="213"/>
      <c r="L270" s="217"/>
      <c r="M270" s="218"/>
      <c r="N270" s="219"/>
      <c r="O270" s="219"/>
      <c r="P270" s="219"/>
      <c r="Q270" s="219"/>
      <c r="R270" s="219"/>
      <c r="S270" s="219"/>
      <c r="T270" s="220"/>
      <c r="AT270" s="221" t="s">
        <v>156</v>
      </c>
      <c r="AU270" s="221" t="s">
        <v>85</v>
      </c>
      <c r="AV270" s="13" t="s">
        <v>83</v>
      </c>
      <c r="AW270" s="13" t="s">
        <v>32</v>
      </c>
      <c r="AX270" s="13" t="s">
        <v>76</v>
      </c>
      <c r="AY270" s="221" t="s">
        <v>149</v>
      </c>
    </row>
    <row r="271" spans="1:65" s="12" customFormat="1" ht="11.25">
      <c r="B271" s="200"/>
      <c r="C271" s="201"/>
      <c r="D271" s="202" t="s">
        <v>156</v>
      </c>
      <c r="E271" s="203" t="s">
        <v>1</v>
      </c>
      <c r="F271" s="204" t="s">
        <v>1101</v>
      </c>
      <c r="G271" s="201"/>
      <c r="H271" s="205">
        <v>3724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156</v>
      </c>
      <c r="AU271" s="211" t="s">
        <v>85</v>
      </c>
      <c r="AV271" s="12" t="s">
        <v>85</v>
      </c>
      <c r="AW271" s="12" t="s">
        <v>32</v>
      </c>
      <c r="AX271" s="12" t="s">
        <v>83</v>
      </c>
      <c r="AY271" s="211" t="s">
        <v>149</v>
      </c>
    </row>
    <row r="272" spans="1:65" s="2" customFormat="1" ht="24.2" customHeight="1">
      <c r="A272" s="35"/>
      <c r="B272" s="36"/>
      <c r="C272" s="245" t="s">
        <v>572</v>
      </c>
      <c r="D272" s="245" t="s">
        <v>305</v>
      </c>
      <c r="E272" s="246" t="s">
        <v>1102</v>
      </c>
      <c r="F272" s="247" t="s">
        <v>1103</v>
      </c>
      <c r="G272" s="248" t="s">
        <v>183</v>
      </c>
      <c r="H272" s="249">
        <v>3724</v>
      </c>
      <c r="I272" s="250"/>
      <c r="J272" s="251">
        <f>ROUND(I272*H272,2)</f>
        <v>0</v>
      </c>
      <c r="K272" s="252"/>
      <c r="L272" s="253"/>
      <c r="M272" s="254" t="s">
        <v>1</v>
      </c>
      <c r="N272" s="255" t="s">
        <v>41</v>
      </c>
      <c r="O272" s="72"/>
      <c r="P272" s="196">
        <f>O272*H272</f>
        <v>0</v>
      </c>
      <c r="Q272" s="196">
        <v>0</v>
      </c>
      <c r="R272" s="196">
        <f>Q272*H272</f>
        <v>0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192</v>
      </c>
      <c r="AT272" s="198" t="s">
        <v>305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1104</v>
      </c>
    </row>
    <row r="273" spans="1:65" s="2" customFormat="1" ht="24.2" customHeight="1">
      <c r="A273" s="35"/>
      <c r="B273" s="36"/>
      <c r="C273" s="245" t="s">
        <v>576</v>
      </c>
      <c r="D273" s="245" t="s">
        <v>305</v>
      </c>
      <c r="E273" s="246" t="s">
        <v>1105</v>
      </c>
      <c r="F273" s="247" t="s">
        <v>1106</v>
      </c>
      <c r="G273" s="248" t="s">
        <v>183</v>
      </c>
      <c r="H273" s="249">
        <v>7446</v>
      </c>
      <c r="I273" s="250"/>
      <c r="J273" s="251">
        <f>ROUND(I273*H273,2)</f>
        <v>0</v>
      </c>
      <c r="K273" s="252"/>
      <c r="L273" s="253"/>
      <c r="M273" s="254" t="s">
        <v>1</v>
      </c>
      <c r="N273" s="255" t="s">
        <v>41</v>
      </c>
      <c r="O273" s="72"/>
      <c r="P273" s="196">
        <f>O273*H273</f>
        <v>0</v>
      </c>
      <c r="Q273" s="196">
        <v>0</v>
      </c>
      <c r="R273" s="196">
        <f>Q273*H273</f>
        <v>0</v>
      </c>
      <c r="S273" s="196">
        <v>0</v>
      </c>
      <c r="T273" s="197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8" t="s">
        <v>192</v>
      </c>
      <c r="AT273" s="198" t="s">
        <v>305</v>
      </c>
      <c r="AU273" s="198" t="s">
        <v>85</v>
      </c>
      <c r="AY273" s="18" t="s">
        <v>149</v>
      </c>
      <c r="BE273" s="199">
        <f>IF(N273="základní",J273,0)</f>
        <v>0</v>
      </c>
      <c r="BF273" s="199">
        <f>IF(N273="snížená",J273,0)</f>
        <v>0</v>
      </c>
      <c r="BG273" s="199">
        <f>IF(N273="zákl. přenesená",J273,0)</f>
        <v>0</v>
      </c>
      <c r="BH273" s="199">
        <f>IF(N273="sníž. přenesená",J273,0)</f>
        <v>0</v>
      </c>
      <c r="BI273" s="199">
        <f>IF(N273="nulová",J273,0)</f>
        <v>0</v>
      </c>
      <c r="BJ273" s="18" t="s">
        <v>83</v>
      </c>
      <c r="BK273" s="199">
        <f>ROUND(I273*H273,2)</f>
        <v>0</v>
      </c>
      <c r="BL273" s="18" t="s">
        <v>168</v>
      </c>
      <c r="BM273" s="198" t="s">
        <v>1107</v>
      </c>
    </row>
    <row r="274" spans="1:65" s="2" customFormat="1" ht="16.5" customHeight="1">
      <c r="A274" s="35"/>
      <c r="B274" s="36"/>
      <c r="C274" s="186" t="s">
        <v>580</v>
      </c>
      <c r="D274" s="186" t="s">
        <v>150</v>
      </c>
      <c r="E274" s="187" t="s">
        <v>1108</v>
      </c>
      <c r="F274" s="188" t="s">
        <v>1109</v>
      </c>
      <c r="G274" s="189" t="s">
        <v>357</v>
      </c>
      <c r="H274" s="190">
        <v>5368</v>
      </c>
      <c r="I274" s="191"/>
      <c r="J274" s="192">
        <f>ROUND(I274*H274,2)</f>
        <v>0</v>
      </c>
      <c r="K274" s="193"/>
      <c r="L274" s="40"/>
      <c r="M274" s="194" t="s">
        <v>1</v>
      </c>
      <c r="N274" s="195" t="s">
        <v>41</v>
      </c>
      <c r="O274" s="72"/>
      <c r="P274" s="196">
        <f>O274*H274</f>
        <v>0</v>
      </c>
      <c r="Q274" s="196">
        <v>0</v>
      </c>
      <c r="R274" s="196">
        <f>Q274*H274</f>
        <v>0</v>
      </c>
      <c r="S274" s="196">
        <v>2.3E-3</v>
      </c>
      <c r="T274" s="197">
        <f>S274*H274</f>
        <v>12.346399999999999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8" t="s">
        <v>168</v>
      </c>
      <c r="AT274" s="198" t="s">
        <v>150</v>
      </c>
      <c r="AU274" s="198" t="s">
        <v>85</v>
      </c>
      <c r="AY274" s="18" t="s">
        <v>149</v>
      </c>
      <c r="BE274" s="199">
        <f>IF(N274="základní",J274,0)</f>
        <v>0</v>
      </c>
      <c r="BF274" s="199">
        <f>IF(N274="snížená",J274,0)</f>
        <v>0</v>
      </c>
      <c r="BG274" s="199">
        <f>IF(N274="zákl. přenesená",J274,0)</f>
        <v>0</v>
      </c>
      <c r="BH274" s="199">
        <f>IF(N274="sníž. přenesená",J274,0)</f>
        <v>0</v>
      </c>
      <c r="BI274" s="199">
        <f>IF(N274="nulová",J274,0)</f>
        <v>0</v>
      </c>
      <c r="BJ274" s="18" t="s">
        <v>83</v>
      </c>
      <c r="BK274" s="199">
        <f>ROUND(I274*H274,2)</f>
        <v>0</v>
      </c>
      <c r="BL274" s="18" t="s">
        <v>168</v>
      </c>
      <c r="BM274" s="198" t="s">
        <v>1110</v>
      </c>
    </row>
    <row r="275" spans="1:65" s="12" customFormat="1" ht="11.25">
      <c r="B275" s="200"/>
      <c r="C275" s="201"/>
      <c r="D275" s="202" t="s">
        <v>156</v>
      </c>
      <c r="E275" s="203" t="s">
        <v>1</v>
      </c>
      <c r="F275" s="204" t="s">
        <v>1111</v>
      </c>
      <c r="G275" s="201"/>
      <c r="H275" s="205">
        <v>5368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156</v>
      </c>
      <c r="AU275" s="211" t="s">
        <v>85</v>
      </c>
      <c r="AV275" s="12" t="s">
        <v>85</v>
      </c>
      <c r="AW275" s="12" t="s">
        <v>32</v>
      </c>
      <c r="AX275" s="12" t="s">
        <v>83</v>
      </c>
      <c r="AY275" s="211" t="s">
        <v>149</v>
      </c>
    </row>
    <row r="276" spans="1:65" s="2" customFormat="1" ht="24.2" customHeight="1">
      <c r="A276" s="35"/>
      <c r="B276" s="36"/>
      <c r="C276" s="186" t="s">
        <v>584</v>
      </c>
      <c r="D276" s="186" t="s">
        <v>150</v>
      </c>
      <c r="E276" s="187" t="s">
        <v>1112</v>
      </c>
      <c r="F276" s="188" t="s">
        <v>1113</v>
      </c>
      <c r="G276" s="189" t="s">
        <v>357</v>
      </c>
      <c r="H276" s="190">
        <v>992</v>
      </c>
      <c r="I276" s="191"/>
      <c r="J276" s="192">
        <f>ROUND(I276*H276,2)</f>
        <v>0</v>
      </c>
      <c r="K276" s="193"/>
      <c r="L276" s="40"/>
      <c r="M276" s="194" t="s">
        <v>1</v>
      </c>
      <c r="N276" s="195" t="s">
        <v>41</v>
      </c>
      <c r="O276" s="72"/>
      <c r="P276" s="196">
        <f>O276*H276</f>
        <v>0</v>
      </c>
      <c r="Q276" s="196">
        <v>0</v>
      </c>
      <c r="R276" s="196">
        <f>Q276*H276</f>
        <v>0</v>
      </c>
      <c r="S276" s="196">
        <v>0.14599999999999999</v>
      </c>
      <c r="T276" s="197">
        <f>S276*H276</f>
        <v>144.83199999999999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8" t="s">
        <v>168</v>
      </c>
      <c r="AT276" s="198" t="s">
        <v>150</v>
      </c>
      <c r="AU276" s="198" t="s">
        <v>85</v>
      </c>
      <c r="AY276" s="18" t="s">
        <v>149</v>
      </c>
      <c r="BE276" s="199">
        <f>IF(N276="základní",J276,0)</f>
        <v>0</v>
      </c>
      <c r="BF276" s="199">
        <f>IF(N276="snížená",J276,0)</f>
        <v>0</v>
      </c>
      <c r="BG276" s="199">
        <f>IF(N276="zákl. přenesená",J276,0)</f>
        <v>0</v>
      </c>
      <c r="BH276" s="199">
        <f>IF(N276="sníž. přenesená",J276,0)</f>
        <v>0</v>
      </c>
      <c r="BI276" s="199">
        <f>IF(N276="nulová",J276,0)</f>
        <v>0</v>
      </c>
      <c r="BJ276" s="18" t="s">
        <v>83</v>
      </c>
      <c r="BK276" s="199">
        <f>ROUND(I276*H276,2)</f>
        <v>0</v>
      </c>
      <c r="BL276" s="18" t="s">
        <v>168</v>
      </c>
      <c r="BM276" s="198" t="s">
        <v>1114</v>
      </c>
    </row>
    <row r="277" spans="1:65" s="13" customFormat="1" ht="11.25">
      <c r="B277" s="212"/>
      <c r="C277" s="213"/>
      <c r="D277" s="202" t="s">
        <v>156</v>
      </c>
      <c r="E277" s="214" t="s">
        <v>1</v>
      </c>
      <c r="F277" s="215" t="s">
        <v>275</v>
      </c>
      <c r="G277" s="213"/>
      <c r="H277" s="214" t="s">
        <v>1</v>
      </c>
      <c r="I277" s="216"/>
      <c r="J277" s="213"/>
      <c r="K277" s="213"/>
      <c r="L277" s="217"/>
      <c r="M277" s="218"/>
      <c r="N277" s="219"/>
      <c r="O277" s="219"/>
      <c r="P277" s="219"/>
      <c r="Q277" s="219"/>
      <c r="R277" s="219"/>
      <c r="S277" s="219"/>
      <c r="T277" s="220"/>
      <c r="AT277" s="221" t="s">
        <v>156</v>
      </c>
      <c r="AU277" s="221" t="s">
        <v>85</v>
      </c>
      <c r="AV277" s="13" t="s">
        <v>83</v>
      </c>
      <c r="AW277" s="13" t="s">
        <v>32</v>
      </c>
      <c r="AX277" s="13" t="s">
        <v>76</v>
      </c>
      <c r="AY277" s="221" t="s">
        <v>149</v>
      </c>
    </row>
    <row r="278" spans="1:65" s="13" customFormat="1" ht="11.25">
      <c r="B278" s="212"/>
      <c r="C278" s="213"/>
      <c r="D278" s="202" t="s">
        <v>156</v>
      </c>
      <c r="E278" s="214" t="s">
        <v>1</v>
      </c>
      <c r="F278" s="215" t="s">
        <v>276</v>
      </c>
      <c r="G278" s="213"/>
      <c r="H278" s="214" t="s">
        <v>1</v>
      </c>
      <c r="I278" s="216"/>
      <c r="J278" s="213"/>
      <c r="K278" s="213"/>
      <c r="L278" s="217"/>
      <c r="M278" s="218"/>
      <c r="N278" s="219"/>
      <c r="O278" s="219"/>
      <c r="P278" s="219"/>
      <c r="Q278" s="219"/>
      <c r="R278" s="219"/>
      <c r="S278" s="219"/>
      <c r="T278" s="220"/>
      <c r="AT278" s="221" t="s">
        <v>156</v>
      </c>
      <c r="AU278" s="221" t="s">
        <v>85</v>
      </c>
      <c r="AV278" s="13" t="s">
        <v>83</v>
      </c>
      <c r="AW278" s="13" t="s">
        <v>32</v>
      </c>
      <c r="AX278" s="13" t="s">
        <v>76</v>
      </c>
      <c r="AY278" s="221" t="s">
        <v>149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277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1115</v>
      </c>
      <c r="G280" s="201"/>
      <c r="H280" s="205">
        <v>1392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76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1116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11.25">
      <c r="B282" s="212"/>
      <c r="C282" s="213"/>
      <c r="D282" s="202" t="s">
        <v>156</v>
      </c>
      <c r="E282" s="214" t="s">
        <v>1</v>
      </c>
      <c r="F282" s="215" t="s">
        <v>1117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2" customFormat="1" ht="11.25">
      <c r="B283" s="200"/>
      <c r="C283" s="201"/>
      <c r="D283" s="202" t="s">
        <v>156</v>
      </c>
      <c r="E283" s="203" t="s">
        <v>1</v>
      </c>
      <c r="F283" s="204" t="s">
        <v>1118</v>
      </c>
      <c r="G283" s="201"/>
      <c r="H283" s="205">
        <v>-400</v>
      </c>
      <c r="I283" s="206"/>
      <c r="J283" s="201"/>
      <c r="K283" s="201"/>
      <c r="L283" s="207"/>
      <c r="M283" s="208"/>
      <c r="N283" s="209"/>
      <c r="O283" s="209"/>
      <c r="P283" s="209"/>
      <c r="Q283" s="209"/>
      <c r="R283" s="209"/>
      <c r="S283" s="209"/>
      <c r="T283" s="210"/>
      <c r="AT283" s="211" t="s">
        <v>156</v>
      </c>
      <c r="AU283" s="211" t="s">
        <v>85</v>
      </c>
      <c r="AV283" s="12" t="s">
        <v>85</v>
      </c>
      <c r="AW283" s="12" t="s">
        <v>32</v>
      </c>
      <c r="AX283" s="12" t="s">
        <v>76</v>
      </c>
      <c r="AY283" s="211" t="s">
        <v>149</v>
      </c>
    </row>
    <row r="284" spans="1:65" s="15" customFormat="1" ht="11.25">
      <c r="B284" s="234"/>
      <c r="C284" s="235"/>
      <c r="D284" s="202" t="s">
        <v>156</v>
      </c>
      <c r="E284" s="236" t="s">
        <v>1</v>
      </c>
      <c r="F284" s="237" t="s">
        <v>292</v>
      </c>
      <c r="G284" s="235"/>
      <c r="H284" s="238">
        <v>992</v>
      </c>
      <c r="I284" s="239"/>
      <c r="J284" s="235"/>
      <c r="K284" s="235"/>
      <c r="L284" s="240"/>
      <c r="M284" s="241"/>
      <c r="N284" s="242"/>
      <c r="O284" s="242"/>
      <c r="P284" s="242"/>
      <c r="Q284" s="242"/>
      <c r="R284" s="242"/>
      <c r="S284" s="242"/>
      <c r="T284" s="243"/>
      <c r="AT284" s="244" t="s">
        <v>156</v>
      </c>
      <c r="AU284" s="244" t="s">
        <v>85</v>
      </c>
      <c r="AV284" s="15" t="s">
        <v>168</v>
      </c>
      <c r="AW284" s="15" t="s">
        <v>32</v>
      </c>
      <c r="AX284" s="15" t="s">
        <v>83</v>
      </c>
      <c r="AY284" s="244" t="s">
        <v>149</v>
      </c>
    </row>
    <row r="285" spans="1:65" s="2" customFormat="1" ht="24.2" customHeight="1">
      <c r="A285" s="35"/>
      <c r="B285" s="36"/>
      <c r="C285" s="186" t="s">
        <v>588</v>
      </c>
      <c r="D285" s="186" t="s">
        <v>150</v>
      </c>
      <c r="E285" s="187" t="s">
        <v>1119</v>
      </c>
      <c r="F285" s="188" t="s">
        <v>1120</v>
      </c>
      <c r="G285" s="189" t="s">
        <v>357</v>
      </c>
      <c r="H285" s="190">
        <v>131</v>
      </c>
      <c r="I285" s="191"/>
      <c r="J285" s="192">
        <f>ROUND(I285*H285,2)</f>
        <v>0</v>
      </c>
      <c r="K285" s="193"/>
      <c r="L285" s="40"/>
      <c r="M285" s="194" t="s">
        <v>1</v>
      </c>
      <c r="N285" s="195" t="s">
        <v>41</v>
      </c>
      <c r="O285" s="72"/>
      <c r="P285" s="196">
        <f>O285*H285</f>
        <v>0</v>
      </c>
      <c r="Q285" s="196">
        <v>2.325E-2</v>
      </c>
      <c r="R285" s="196">
        <f>Q285*H285</f>
        <v>3.04575</v>
      </c>
      <c r="S285" s="196">
        <v>0</v>
      </c>
      <c r="T285" s="197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8" t="s">
        <v>168</v>
      </c>
      <c r="AT285" s="198" t="s">
        <v>150</v>
      </c>
      <c r="AU285" s="198" t="s">
        <v>85</v>
      </c>
      <c r="AY285" s="18" t="s">
        <v>149</v>
      </c>
      <c r="BE285" s="199">
        <f>IF(N285="základní",J285,0)</f>
        <v>0</v>
      </c>
      <c r="BF285" s="199">
        <f>IF(N285="snížená",J285,0)</f>
        <v>0</v>
      </c>
      <c r="BG285" s="199">
        <f>IF(N285="zákl. přenesená",J285,0)</f>
        <v>0</v>
      </c>
      <c r="BH285" s="199">
        <f>IF(N285="sníž. přenesená",J285,0)</f>
        <v>0</v>
      </c>
      <c r="BI285" s="199">
        <f>IF(N285="nulová",J285,0)</f>
        <v>0</v>
      </c>
      <c r="BJ285" s="18" t="s">
        <v>83</v>
      </c>
      <c r="BK285" s="199">
        <f>ROUND(I285*H285,2)</f>
        <v>0</v>
      </c>
      <c r="BL285" s="18" t="s">
        <v>168</v>
      </c>
      <c r="BM285" s="198" t="s">
        <v>1121</v>
      </c>
    </row>
    <row r="286" spans="1:65" s="12" customFormat="1" ht="11.25">
      <c r="B286" s="200"/>
      <c r="C286" s="201"/>
      <c r="D286" s="202" t="s">
        <v>156</v>
      </c>
      <c r="E286" s="203" t="s">
        <v>1</v>
      </c>
      <c r="F286" s="204" t="s">
        <v>1122</v>
      </c>
      <c r="G286" s="201"/>
      <c r="H286" s="205">
        <v>63</v>
      </c>
      <c r="I286" s="206"/>
      <c r="J286" s="201"/>
      <c r="K286" s="201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156</v>
      </c>
      <c r="AU286" s="211" t="s">
        <v>85</v>
      </c>
      <c r="AV286" s="12" t="s">
        <v>85</v>
      </c>
      <c r="AW286" s="12" t="s">
        <v>32</v>
      </c>
      <c r="AX286" s="12" t="s">
        <v>76</v>
      </c>
      <c r="AY286" s="211" t="s">
        <v>149</v>
      </c>
    </row>
    <row r="287" spans="1:65" s="12" customFormat="1" ht="11.25">
      <c r="B287" s="200"/>
      <c r="C287" s="201"/>
      <c r="D287" s="202" t="s">
        <v>156</v>
      </c>
      <c r="E287" s="203" t="s">
        <v>1</v>
      </c>
      <c r="F287" s="204" t="s">
        <v>1123</v>
      </c>
      <c r="G287" s="201"/>
      <c r="H287" s="205">
        <v>68</v>
      </c>
      <c r="I287" s="206"/>
      <c r="J287" s="201"/>
      <c r="K287" s="201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156</v>
      </c>
      <c r="AU287" s="211" t="s">
        <v>85</v>
      </c>
      <c r="AV287" s="12" t="s">
        <v>85</v>
      </c>
      <c r="AW287" s="12" t="s">
        <v>32</v>
      </c>
      <c r="AX287" s="12" t="s">
        <v>76</v>
      </c>
      <c r="AY287" s="211" t="s">
        <v>149</v>
      </c>
    </row>
    <row r="288" spans="1:65" s="15" customFormat="1" ht="11.25">
      <c r="B288" s="234"/>
      <c r="C288" s="235"/>
      <c r="D288" s="202" t="s">
        <v>156</v>
      </c>
      <c r="E288" s="236" t="s">
        <v>1</v>
      </c>
      <c r="F288" s="237" t="s">
        <v>292</v>
      </c>
      <c r="G288" s="235"/>
      <c r="H288" s="238">
        <v>131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AT288" s="244" t="s">
        <v>156</v>
      </c>
      <c r="AU288" s="244" t="s">
        <v>85</v>
      </c>
      <c r="AV288" s="15" t="s">
        <v>168</v>
      </c>
      <c r="AW288" s="15" t="s">
        <v>32</v>
      </c>
      <c r="AX288" s="15" t="s">
        <v>83</v>
      </c>
      <c r="AY288" s="244" t="s">
        <v>149</v>
      </c>
    </row>
    <row r="289" spans="1:65" s="2" customFormat="1" ht="37.9" customHeight="1">
      <c r="A289" s="35"/>
      <c r="B289" s="36"/>
      <c r="C289" s="245" t="s">
        <v>592</v>
      </c>
      <c r="D289" s="245" t="s">
        <v>305</v>
      </c>
      <c r="E289" s="246" t="s">
        <v>1124</v>
      </c>
      <c r="F289" s="247" t="s">
        <v>1125</v>
      </c>
      <c r="G289" s="248" t="s">
        <v>177</v>
      </c>
      <c r="H289" s="249">
        <v>1</v>
      </c>
      <c r="I289" s="250"/>
      <c r="J289" s="251">
        <f>ROUND(I289*H289,2)</f>
        <v>0</v>
      </c>
      <c r="K289" s="252"/>
      <c r="L289" s="253"/>
      <c r="M289" s="254" t="s">
        <v>1</v>
      </c>
      <c r="N289" s="25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192</v>
      </c>
      <c r="AT289" s="198" t="s">
        <v>305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1126</v>
      </c>
    </row>
    <row r="290" spans="1:65" s="2" customFormat="1" ht="24.2" customHeight="1">
      <c r="A290" s="35"/>
      <c r="B290" s="36"/>
      <c r="C290" s="245" t="s">
        <v>596</v>
      </c>
      <c r="D290" s="245" t="s">
        <v>305</v>
      </c>
      <c r="E290" s="246" t="s">
        <v>1127</v>
      </c>
      <c r="F290" s="247" t="s">
        <v>1128</v>
      </c>
      <c r="G290" s="248" t="s">
        <v>288</v>
      </c>
      <c r="H290" s="249">
        <v>6</v>
      </c>
      <c r="I290" s="250"/>
      <c r="J290" s="251">
        <f>ROUND(I290*H290,2)</f>
        <v>0</v>
      </c>
      <c r="K290" s="252"/>
      <c r="L290" s="253"/>
      <c r="M290" s="254" t="s">
        <v>1</v>
      </c>
      <c r="N290" s="255" t="s">
        <v>41</v>
      </c>
      <c r="O290" s="72"/>
      <c r="P290" s="196">
        <f>O290*H290</f>
        <v>0</v>
      </c>
      <c r="Q290" s="196">
        <v>0.81499999999999995</v>
      </c>
      <c r="R290" s="196">
        <f>Q290*H290</f>
        <v>4.8899999999999997</v>
      </c>
      <c r="S290" s="196">
        <v>0</v>
      </c>
      <c r="T290" s="197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8" t="s">
        <v>192</v>
      </c>
      <c r="AT290" s="198" t="s">
        <v>305</v>
      </c>
      <c r="AU290" s="198" t="s">
        <v>85</v>
      </c>
      <c r="AY290" s="18" t="s">
        <v>149</v>
      </c>
      <c r="BE290" s="199">
        <f>IF(N290="základní",J290,0)</f>
        <v>0</v>
      </c>
      <c r="BF290" s="199">
        <f>IF(N290="snížená",J290,0)</f>
        <v>0</v>
      </c>
      <c r="BG290" s="199">
        <f>IF(N290="zákl. přenesená",J290,0)</f>
        <v>0</v>
      </c>
      <c r="BH290" s="199">
        <f>IF(N290="sníž. přenesená",J290,0)</f>
        <v>0</v>
      </c>
      <c r="BI290" s="199">
        <f>IF(N290="nulová",J290,0)</f>
        <v>0</v>
      </c>
      <c r="BJ290" s="18" t="s">
        <v>83</v>
      </c>
      <c r="BK290" s="199">
        <f>ROUND(I290*H290,2)</f>
        <v>0</v>
      </c>
      <c r="BL290" s="18" t="s">
        <v>168</v>
      </c>
      <c r="BM290" s="198" t="s">
        <v>1129</v>
      </c>
    </row>
    <row r="291" spans="1:65" s="2" customFormat="1" ht="37.9" customHeight="1">
      <c r="A291" s="35"/>
      <c r="B291" s="36"/>
      <c r="C291" s="186" t="s">
        <v>600</v>
      </c>
      <c r="D291" s="186" t="s">
        <v>150</v>
      </c>
      <c r="E291" s="187" t="s">
        <v>1130</v>
      </c>
      <c r="F291" s="188" t="s">
        <v>1131</v>
      </c>
      <c r="G291" s="189" t="s">
        <v>357</v>
      </c>
      <c r="H291" s="190">
        <v>152</v>
      </c>
      <c r="I291" s="191"/>
      <c r="J291" s="192">
        <f>ROUND(I291*H291,2)</f>
        <v>0</v>
      </c>
      <c r="K291" s="193"/>
      <c r="L291" s="40"/>
      <c r="M291" s="194" t="s">
        <v>1</v>
      </c>
      <c r="N291" s="195" t="s">
        <v>41</v>
      </c>
      <c r="O291" s="72"/>
      <c r="P291" s="196">
        <f>O291*H291</f>
        <v>0</v>
      </c>
      <c r="Q291" s="196">
        <v>0</v>
      </c>
      <c r="R291" s="196">
        <f>Q291*H291</f>
        <v>0</v>
      </c>
      <c r="S291" s="196">
        <v>0.40799999999999997</v>
      </c>
      <c r="T291" s="197">
        <f>S291*H291</f>
        <v>62.015999999999998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8" t="s">
        <v>168</v>
      </c>
      <c r="AT291" s="198" t="s">
        <v>150</v>
      </c>
      <c r="AU291" s="198" t="s">
        <v>85</v>
      </c>
      <c r="AY291" s="18" t="s">
        <v>149</v>
      </c>
      <c r="BE291" s="199">
        <f>IF(N291="základní",J291,0)</f>
        <v>0</v>
      </c>
      <c r="BF291" s="199">
        <f>IF(N291="snížená",J291,0)</f>
        <v>0</v>
      </c>
      <c r="BG291" s="199">
        <f>IF(N291="zákl. přenesená",J291,0)</f>
        <v>0</v>
      </c>
      <c r="BH291" s="199">
        <f>IF(N291="sníž. přenesená",J291,0)</f>
        <v>0</v>
      </c>
      <c r="BI291" s="199">
        <f>IF(N291="nulová",J291,0)</f>
        <v>0</v>
      </c>
      <c r="BJ291" s="18" t="s">
        <v>83</v>
      </c>
      <c r="BK291" s="199">
        <f>ROUND(I291*H291,2)</f>
        <v>0</v>
      </c>
      <c r="BL291" s="18" t="s">
        <v>168</v>
      </c>
      <c r="BM291" s="198" t="s">
        <v>1132</v>
      </c>
    </row>
    <row r="292" spans="1:65" s="13" customFormat="1" ht="11.25">
      <c r="B292" s="212"/>
      <c r="C292" s="213"/>
      <c r="D292" s="202" t="s">
        <v>156</v>
      </c>
      <c r="E292" s="214" t="s">
        <v>1</v>
      </c>
      <c r="F292" s="215" t="s">
        <v>275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11.25">
      <c r="B293" s="212"/>
      <c r="C293" s="213"/>
      <c r="D293" s="202" t="s">
        <v>156</v>
      </c>
      <c r="E293" s="214" t="s">
        <v>1</v>
      </c>
      <c r="F293" s="215" t="s">
        <v>276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277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11.25">
      <c r="B295" s="212"/>
      <c r="C295" s="213"/>
      <c r="D295" s="202" t="s">
        <v>156</v>
      </c>
      <c r="E295" s="214" t="s">
        <v>1</v>
      </c>
      <c r="F295" s="215" t="s">
        <v>1133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2" customFormat="1" ht="11.25">
      <c r="B296" s="200"/>
      <c r="C296" s="201"/>
      <c r="D296" s="202" t="s">
        <v>156</v>
      </c>
      <c r="E296" s="203" t="s">
        <v>1</v>
      </c>
      <c r="F296" s="204" t="s">
        <v>1122</v>
      </c>
      <c r="G296" s="201"/>
      <c r="H296" s="205">
        <v>63</v>
      </c>
      <c r="I296" s="206"/>
      <c r="J296" s="201"/>
      <c r="K296" s="201"/>
      <c r="L296" s="207"/>
      <c r="M296" s="208"/>
      <c r="N296" s="209"/>
      <c r="O296" s="209"/>
      <c r="P296" s="209"/>
      <c r="Q296" s="209"/>
      <c r="R296" s="209"/>
      <c r="S296" s="209"/>
      <c r="T296" s="210"/>
      <c r="AT296" s="211" t="s">
        <v>156</v>
      </c>
      <c r="AU296" s="211" t="s">
        <v>85</v>
      </c>
      <c r="AV296" s="12" t="s">
        <v>85</v>
      </c>
      <c r="AW296" s="12" t="s">
        <v>32</v>
      </c>
      <c r="AX296" s="12" t="s">
        <v>76</v>
      </c>
      <c r="AY296" s="211" t="s">
        <v>149</v>
      </c>
    </row>
    <row r="297" spans="1:65" s="13" customFormat="1" ht="11.25">
      <c r="B297" s="212"/>
      <c r="C297" s="213"/>
      <c r="D297" s="202" t="s">
        <v>156</v>
      </c>
      <c r="E297" s="214" t="s">
        <v>1</v>
      </c>
      <c r="F297" s="215" t="s">
        <v>1134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2" customFormat="1" ht="11.25">
      <c r="B298" s="200"/>
      <c r="C298" s="201"/>
      <c r="D298" s="202" t="s">
        <v>156</v>
      </c>
      <c r="E298" s="203" t="s">
        <v>1</v>
      </c>
      <c r="F298" s="204" t="s">
        <v>1135</v>
      </c>
      <c r="G298" s="201"/>
      <c r="H298" s="205">
        <v>89</v>
      </c>
      <c r="I298" s="206"/>
      <c r="J298" s="201"/>
      <c r="K298" s="201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156</v>
      </c>
      <c r="AU298" s="211" t="s">
        <v>85</v>
      </c>
      <c r="AV298" s="12" t="s">
        <v>85</v>
      </c>
      <c r="AW298" s="12" t="s">
        <v>32</v>
      </c>
      <c r="AX298" s="12" t="s">
        <v>76</v>
      </c>
      <c r="AY298" s="211" t="s">
        <v>149</v>
      </c>
    </row>
    <row r="299" spans="1:65" s="15" customFormat="1" ht="11.25">
      <c r="B299" s="234"/>
      <c r="C299" s="235"/>
      <c r="D299" s="202" t="s">
        <v>156</v>
      </c>
      <c r="E299" s="236" t="s">
        <v>1</v>
      </c>
      <c r="F299" s="237" t="s">
        <v>292</v>
      </c>
      <c r="G299" s="235"/>
      <c r="H299" s="238">
        <v>152</v>
      </c>
      <c r="I299" s="239"/>
      <c r="J299" s="235"/>
      <c r="K299" s="235"/>
      <c r="L299" s="240"/>
      <c r="M299" s="241"/>
      <c r="N299" s="242"/>
      <c r="O299" s="242"/>
      <c r="P299" s="242"/>
      <c r="Q299" s="242"/>
      <c r="R299" s="242"/>
      <c r="S299" s="242"/>
      <c r="T299" s="243"/>
      <c r="AT299" s="244" t="s">
        <v>156</v>
      </c>
      <c r="AU299" s="244" t="s">
        <v>85</v>
      </c>
      <c r="AV299" s="15" t="s">
        <v>168</v>
      </c>
      <c r="AW299" s="15" t="s">
        <v>32</v>
      </c>
      <c r="AX299" s="15" t="s">
        <v>83</v>
      </c>
      <c r="AY299" s="244" t="s">
        <v>149</v>
      </c>
    </row>
    <row r="300" spans="1:65" s="2" customFormat="1" ht="24.2" customHeight="1">
      <c r="A300" s="35"/>
      <c r="B300" s="36"/>
      <c r="C300" s="186" t="s">
        <v>606</v>
      </c>
      <c r="D300" s="186" t="s">
        <v>150</v>
      </c>
      <c r="E300" s="187" t="s">
        <v>1136</v>
      </c>
      <c r="F300" s="188" t="s">
        <v>1137</v>
      </c>
      <c r="G300" s="189" t="s">
        <v>183</v>
      </c>
      <c r="H300" s="190">
        <v>144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8.5000000000000006E-2</v>
      </c>
      <c r="T300" s="197">
        <f>S300*H300</f>
        <v>12.24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1138</v>
      </c>
    </row>
    <row r="301" spans="1:65" s="13" customFormat="1" ht="11.25">
      <c r="B301" s="212"/>
      <c r="C301" s="213"/>
      <c r="D301" s="202" t="s">
        <v>156</v>
      </c>
      <c r="E301" s="214" t="s">
        <v>1</v>
      </c>
      <c r="F301" s="215" t="s">
        <v>275</v>
      </c>
      <c r="G301" s="213"/>
      <c r="H301" s="214" t="s">
        <v>1</v>
      </c>
      <c r="I301" s="216"/>
      <c r="J301" s="213"/>
      <c r="K301" s="213"/>
      <c r="L301" s="217"/>
      <c r="M301" s="218"/>
      <c r="N301" s="219"/>
      <c r="O301" s="219"/>
      <c r="P301" s="219"/>
      <c r="Q301" s="219"/>
      <c r="R301" s="219"/>
      <c r="S301" s="219"/>
      <c r="T301" s="220"/>
      <c r="AT301" s="221" t="s">
        <v>156</v>
      </c>
      <c r="AU301" s="221" t="s">
        <v>85</v>
      </c>
      <c r="AV301" s="13" t="s">
        <v>83</v>
      </c>
      <c r="AW301" s="13" t="s">
        <v>32</v>
      </c>
      <c r="AX301" s="13" t="s">
        <v>76</v>
      </c>
      <c r="AY301" s="22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276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11.25">
      <c r="B303" s="212"/>
      <c r="C303" s="213"/>
      <c r="D303" s="202" t="s">
        <v>156</v>
      </c>
      <c r="E303" s="214" t="s">
        <v>1</v>
      </c>
      <c r="F303" s="215" t="s">
        <v>277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2" customFormat="1" ht="11.25">
      <c r="B304" s="200"/>
      <c r="C304" s="201"/>
      <c r="D304" s="202" t="s">
        <v>156</v>
      </c>
      <c r="E304" s="203" t="s">
        <v>1</v>
      </c>
      <c r="F304" s="204" t="s">
        <v>1139</v>
      </c>
      <c r="G304" s="201"/>
      <c r="H304" s="205">
        <v>143.70400000000001</v>
      </c>
      <c r="I304" s="206"/>
      <c r="J304" s="201"/>
      <c r="K304" s="201"/>
      <c r="L304" s="207"/>
      <c r="M304" s="208"/>
      <c r="N304" s="209"/>
      <c r="O304" s="209"/>
      <c r="P304" s="209"/>
      <c r="Q304" s="209"/>
      <c r="R304" s="209"/>
      <c r="S304" s="209"/>
      <c r="T304" s="210"/>
      <c r="AT304" s="211" t="s">
        <v>156</v>
      </c>
      <c r="AU304" s="211" t="s">
        <v>85</v>
      </c>
      <c r="AV304" s="12" t="s">
        <v>85</v>
      </c>
      <c r="AW304" s="12" t="s">
        <v>32</v>
      </c>
      <c r="AX304" s="12" t="s">
        <v>76</v>
      </c>
      <c r="AY304" s="211" t="s">
        <v>149</v>
      </c>
    </row>
    <row r="305" spans="1:65" s="13" customFormat="1" ht="11.25">
      <c r="B305" s="212"/>
      <c r="C305" s="213"/>
      <c r="D305" s="202" t="s">
        <v>156</v>
      </c>
      <c r="E305" s="214" t="s">
        <v>1</v>
      </c>
      <c r="F305" s="215" t="s">
        <v>1026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12" customFormat="1" ht="11.25">
      <c r="B306" s="200"/>
      <c r="C306" s="201"/>
      <c r="D306" s="202" t="s">
        <v>156</v>
      </c>
      <c r="E306" s="203" t="s">
        <v>1</v>
      </c>
      <c r="F306" s="204" t="s">
        <v>1140</v>
      </c>
      <c r="G306" s="201"/>
      <c r="H306" s="205">
        <v>144</v>
      </c>
      <c r="I306" s="206"/>
      <c r="J306" s="201"/>
      <c r="K306" s="201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156</v>
      </c>
      <c r="AU306" s="211" t="s">
        <v>85</v>
      </c>
      <c r="AV306" s="12" t="s">
        <v>85</v>
      </c>
      <c r="AW306" s="12" t="s">
        <v>32</v>
      </c>
      <c r="AX306" s="12" t="s">
        <v>83</v>
      </c>
      <c r="AY306" s="211" t="s">
        <v>149</v>
      </c>
    </row>
    <row r="307" spans="1:65" s="2" customFormat="1" ht="24.2" customHeight="1">
      <c r="A307" s="35"/>
      <c r="B307" s="36"/>
      <c r="C307" s="186" t="s">
        <v>610</v>
      </c>
      <c r="D307" s="186" t="s">
        <v>150</v>
      </c>
      <c r="E307" s="187" t="s">
        <v>1141</v>
      </c>
      <c r="F307" s="188" t="s">
        <v>1142</v>
      </c>
      <c r="G307" s="189" t="s">
        <v>183</v>
      </c>
      <c r="H307" s="190">
        <v>1403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0</v>
      </c>
      <c r="R307" s="196">
        <f>Q307*H307</f>
        <v>0</v>
      </c>
      <c r="S307" s="196">
        <v>0.25</v>
      </c>
      <c r="T307" s="197">
        <f>S307*H307</f>
        <v>350.75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1143</v>
      </c>
    </row>
    <row r="308" spans="1:65" s="12" customFormat="1" ht="11.25">
      <c r="B308" s="200"/>
      <c r="C308" s="201"/>
      <c r="D308" s="202" t="s">
        <v>156</v>
      </c>
      <c r="E308" s="203" t="s">
        <v>1</v>
      </c>
      <c r="F308" s="204" t="s">
        <v>1144</v>
      </c>
      <c r="G308" s="201"/>
      <c r="H308" s="205">
        <v>1994.0740000000001</v>
      </c>
      <c r="I308" s="206"/>
      <c r="J308" s="201"/>
      <c r="K308" s="201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156</v>
      </c>
      <c r="AU308" s="211" t="s">
        <v>85</v>
      </c>
      <c r="AV308" s="12" t="s">
        <v>85</v>
      </c>
      <c r="AW308" s="12" t="s">
        <v>32</v>
      </c>
      <c r="AX308" s="12" t="s">
        <v>76</v>
      </c>
      <c r="AY308" s="211" t="s">
        <v>149</v>
      </c>
    </row>
    <row r="309" spans="1:65" s="16" customFormat="1" ht="11.25">
      <c r="B309" s="256"/>
      <c r="C309" s="257"/>
      <c r="D309" s="202" t="s">
        <v>156</v>
      </c>
      <c r="E309" s="258" t="s">
        <v>1</v>
      </c>
      <c r="F309" s="259" t="s">
        <v>1145</v>
      </c>
      <c r="G309" s="257"/>
      <c r="H309" s="260">
        <v>1994.0740000000001</v>
      </c>
      <c r="I309" s="261"/>
      <c r="J309" s="257"/>
      <c r="K309" s="257"/>
      <c r="L309" s="262"/>
      <c r="M309" s="263"/>
      <c r="N309" s="264"/>
      <c r="O309" s="264"/>
      <c r="P309" s="264"/>
      <c r="Q309" s="264"/>
      <c r="R309" s="264"/>
      <c r="S309" s="264"/>
      <c r="T309" s="265"/>
      <c r="AT309" s="266" t="s">
        <v>156</v>
      </c>
      <c r="AU309" s="266" t="s">
        <v>85</v>
      </c>
      <c r="AV309" s="16" t="s">
        <v>104</v>
      </c>
      <c r="AW309" s="16" t="s">
        <v>32</v>
      </c>
      <c r="AX309" s="16" t="s">
        <v>76</v>
      </c>
      <c r="AY309" s="266" t="s">
        <v>149</v>
      </c>
    </row>
    <row r="310" spans="1:65" s="13" customFormat="1" ht="11.25">
      <c r="B310" s="212"/>
      <c r="C310" s="213"/>
      <c r="D310" s="202" t="s">
        <v>156</v>
      </c>
      <c r="E310" s="214" t="s">
        <v>1</v>
      </c>
      <c r="F310" s="215" t="s">
        <v>1026</v>
      </c>
      <c r="G310" s="213"/>
      <c r="H310" s="214" t="s">
        <v>1</v>
      </c>
      <c r="I310" s="216"/>
      <c r="J310" s="213"/>
      <c r="K310" s="213"/>
      <c r="L310" s="217"/>
      <c r="M310" s="218"/>
      <c r="N310" s="219"/>
      <c r="O310" s="219"/>
      <c r="P310" s="219"/>
      <c r="Q310" s="219"/>
      <c r="R310" s="219"/>
      <c r="S310" s="219"/>
      <c r="T310" s="220"/>
      <c r="AT310" s="221" t="s">
        <v>156</v>
      </c>
      <c r="AU310" s="221" t="s">
        <v>85</v>
      </c>
      <c r="AV310" s="13" t="s">
        <v>83</v>
      </c>
      <c r="AW310" s="13" t="s">
        <v>32</v>
      </c>
      <c r="AX310" s="13" t="s">
        <v>76</v>
      </c>
      <c r="AY310" s="221" t="s">
        <v>149</v>
      </c>
    </row>
    <row r="311" spans="1:65" s="12" customFormat="1" ht="11.25">
      <c r="B311" s="200"/>
      <c r="C311" s="201"/>
      <c r="D311" s="202" t="s">
        <v>156</v>
      </c>
      <c r="E311" s="203" t="s">
        <v>1</v>
      </c>
      <c r="F311" s="204" t="s">
        <v>1146</v>
      </c>
      <c r="G311" s="201"/>
      <c r="H311" s="205">
        <v>1995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156</v>
      </c>
      <c r="AU311" s="211" t="s">
        <v>85</v>
      </c>
      <c r="AV311" s="12" t="s">
        <v>85</v>
      </c>
      <c r="AW311" s="12" t="s">
        <v>32</v>
      </c>
      <c r="AX311" s="12" t="s">
        <v>76</v>
      </c>
      <c r="AY311" s="211" t="s">
        <v>149</v>
      </c>
    </row>
    <row r="312" spans="1:65" s="13" customFormat="1" ht="11.25">
      <c r="B312" s="212"/>
      <c r="C312" s="213"/>
      <c r="D312" s="202" t="s">
        <v>156</v>
      </c>
      <c r="E312" s="214" t="s">
        <v>1</v>
      </c>
      <c r="F312" s="215" t="s">
        <v>1117</v>
      </c>
      <c r="G312" s="213"/>
      <c r="H312" s="214" t="s">
        <v>1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156</v>
      </c>
      <c r="AU312" s="221" t="s">
        <v>85</v>
      </c>
      <c r="AV312" s="13" t="s">
        <v>83</v>
      </c>
      <c r="AW312" s="13" t="s">
        <v>32</v>
      </c>
      <c r="AX312" s="13" t="s">
        <v>76</v>
      </c>
      <c r="AY312" s="221" t="s">
        <v>149</v>
      </c>
    </row>
    <row r="313" spans="1:65" s="12" customFormat="1" ht="11.25">
      <c r="B313" s="200"/>
      <c r="C313" s="201"/>
      <c r="D313" s="202" t="s">
        <v>156</v>
      </c>
      <c r="E313" s="203" t="s">
        <v>1</v>
      </c>
      <c r="F313" s="204" t="s">
        <v>1147</v>
      </c>
      <c r="G313" s="201"/>
      <c r="H313" s="205">
        <v>-592</v>
      </c>
      <c r="I313" s="206"/>
      <c r="J313" s="201"/>
      <c r="K313" s="201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156</v>
      </c>
      <c r="AU313" s="211" t="s">
        <v>85</v>
      </c>
      <c r="AV313" s="12" t="s">
        <v>85</v>
      </c>
      <c r="AW313" s="12" t="s">
        <v>32</v>
      </c>
      <c r="AX313" s="12" t="s">
        <v>76</v>
      </c>
      <c r="AY313" s="211" t="s">
        <v>149</v>
      </c>
    </row>
    <row r="314" spans="1:65" s="16" customFormat="1" ht="11.25">
      <c r="B314" s="256"/>
      <c r="C314" s="257"/>
      <c r="D314" s="202" t="s">
        <v>156</v>
      </c>
      <c r="E314" s="258" t="s">
        <v>1</v>
      </c>
      <c r="F314" s="259" t="s">
        <v>1145</v>
      </c>
      <c r="G314" s="257"/>
      <c r="H314" s="260">
        <v>1403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AT314" s="266" t="s">
        <v>156</v>
      </c>
      <c r="AU314" s="266" t="s">
        <v>85</v>
      </c>
      <c r="AV314" s="16" t="s">
        <v>104</v>
      </c>
      <c r="AW314" s="16" t="s">
        <v>32</v>
      </c>
      <c r="AX314" s="16" t="s">
        <v>83</v>
      </c>
      <c r="AY314" s="266" t="s">
        <v>149</v>
      </c>
    </row>
    <row r="315" spans="1:65" s="2" customFormat="1" ht="16.5" customHeight="1">
      <c r="A315" s="35"/>
      <c r="B315" s="36"/>
      <c r="C315" s="186" t="s">
        <v>614</v>
      </c>
      <c r="D315" s="186" t="s">
        <v>150</v>
      </c>
      <c r="E315" s="187" t="s">
        <v>1148</v>
      </c>
      <c r="F315" s="188" t="s">
        <v>1149</v>
      </c>
      <c r="G315" s="189" t="s">
        <v>357</v>
      </c>
      <c r="H315" s="190">
        <v>8</v>
      </c>
      <c r="I315" s="191"/>
      <c r="J315" s="192">
        <f>ROUND(I315*H315,2)</f>
        <v>0</v>
      </c>
      <c r="K315" s="193"/>
      <c r="L315" s="40"/>
      <c r="M315" s="194" t="s">
        <v>1</v>
      </c>
      <c r="N315" s="195" t="s">
        <v>41</v>
      </c>
      <c r="O315" s="72"/>
      <c r="P315" s="196">
        <f>O315*H315</f>
        <v>0</v>
      </c>
      <c r="Q315" s="196">
        <v>0</v>
      </c>
      <c r="R315" s="196">
        <f>Q315*H315</f>
        <v>0</v>
      </c>
      <c r="S315" s="196">
        <v>0</v>
      </c>
      <c r="T315" s="197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8" t="s">
        <v>168</v>
      </c>
      <c r="AT315" s="198" t="s">
        <v>150</v>
      </c>
      <c r="AU315" s="198" t="s">
        <v>85</v>
      </c>
      <c r="AY315" s="18" t="s">
        <v>149</v>
      </c>
      <c r="BE315" s="199">
        <f>IF(N315="základní",J315,0)</f>
        <v>0</v>
      </c>
      <c r="BF315" s="199">
        <f>IF(N315="snížená",J315,0)</f>
        <v>0</v>
      </c>
      <c r="BG315" s="199">
        <f>IF(N315="zákl. přenesená",J315,0)</f>
        <v>0</v>
      </c>
      <c r="BH315" s="199">
        <f>IF(N315="sníž. přenesená",J315,0)</f>
        <v>0</v>
      </c>
      <c r="BI315" s="199">
        <f>IF(N315="nulová",J315,0)</f>
        <v>0</v>
      </c>
      <c r="BJ315" s="18" t="s">
        <v>83</v>
      </c>
      <c r="BK315" s="199">
        <f>ROUND(I315*H315,2)</f>
        <v>0</v>
      </c>
      <c r="BL315" s="18" t="s">
        <v>168</v>
      </c>
      <c r="BM315" s="198" t="s">
        <v>1150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1151</v>
      </c>
      <c r="G316" s="201"/>
      <c r="H316" s="205">
        <v>8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186" t="s">
        <v>618</v>
      </c>
      <c r="D317" s="186" t="s">
        <v>150</v>
      </c>
      <c r="E317" s="187" t="s">
        <v>1152</v>
      </c>
      <c r="F317" s="188" t="s">
        <v>1153</v>
      </c>
      <c r="G317" s="189" t="s">
        <v>357</v>
      </c>
      <c r="H317" s="190">
        <v>16</v>
      </c>
      <c r="I317" s="191"/>
      <c r="J317" s="192">
        <f>ROUND(I317*H317,2)</f>
        <v>0</v>
      </c>
      <c r="K317" s="193"/>
      <c r="L317" s="40"/>
      <c r="M317" s="194" t="s">
        <v>1</v>
      </c>
      <c r="N317" s="19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168</v>
      </c>
      <c r="AT317" s="198" t="s">
        <v>150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1154</v>
      </c>
    </row>
    <row r="318" spans="1:65" s="12" customFormat="1" ht="11.25">
      <c r="B318" s="200"/>
      <c r="C318" s="201"/>
      <c r="D318" s="202" t="s">
        <v>156</v>
      </c>
      <c r="E318" s="203" t="s">
        <v>1</v>
      </c>
      <c r="F318" s="204" t="s">
        <v>1155</v>
      </c>
      <c r="G318" s="201"/>
      <c r="H318" s="205">
        <v>16</v>
      </c>
      <c r="I318" s="206"/>
      <c r="J318" s="201"/>
      <c r="K318" s="201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156</v>
      </c>
      <c r="AU318" s="211" t="s">
        <v>85</v>
      </c>
      <c r="AV318" s="12" t="s">
        <v>85</v>
      </c>
      <c r="AW318" s="12" t="s">
        <v>32</v>
      </c>
      <c r="AX318" s="12" t="s">
        <v>83</v>
      </c>
      <c r="AY318" s="211" t="s">
        <v>149</v>
      </c>
    </row>
    <row r="319" spans="1:65" s="2" customFormat="1" ht="24.2" customHeight="1">
      <c r="A319" s="35"/>
      <c r="B319" s="36"/>
      <c r="C319" s="186" t="s">
        <v>622</v>
      </c>
      <c r="D319" s="186" t="s">
        <v>150</v>
      </c>
      <c r="E319" s="187" t="s">
        <v>1156</v>
      </c>
      <c r="F319" s="188" t="s">
        <v>1157</v>
      </c>
      <c r="G319" s="189" t="s">
        <v>357</v>
      </c>
      <c r="H319" s="190">
        <v>203</v>
      </c>
      <c r="I319" s="191"/>
      <c r="J319" s="192">
        <f>ROUND(I319*H319,2)</f>
        <v>0</v>
      </c>
      <c r="K319" s="193"/>
      <c r="L319" s="40"/>
      <c r="M319" s="194" t="s">
        <v>1</v>
      </c>
      <c r="N319" s="195" t="s">
        <v>41</v>
      </c>
      <c r="O319" s="72"/>
      <c r="P319" s="196">
        <f>O319*H319</f>
        <v>0</v>
      </c>
      <c r="Q319" s="196">
        <v>0</v>
      </c>
      <c r="R319" s="196">
        <f>Q319*H319</f>
        <v>0</v>
      </c>
      <c r="S319" s="196">
        <v>0</v>
      </c>
      <c r="T319" s="197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8" t="s">
        <v>168</v>
      </c>
      <c r="AT319" s="198" t="s">
        <v>150</v>
      </c>
      <c r="AU319" s="198" t="s">
        <v>85</v>
      </c>
      <c r="AY319" s="18" t="s">
        <v>149</v>
      </c>
      <c r="BE319" s="199">
        <f>IF(N319="základní",J319,0)</f>
        <v>0</v>
      </c>
      <c r="BF319" s="199">
        <f>IF(N319="snížená",J319,0)</f>
        <v>0</v>
      </c>
      <c r="BG319" s="199">
        <f>IF(N319="zákl. přenesená",J319,0)</f>
        <v>0</v>
      </c>
      <c r="BH319" s="199">
        <f>IF(N319="sníž. přenesená",J319,0)</f>
        <v>0</v>
      </c>
      <c r="BI319" s="199">
        <f>IF(N319="nulová",J319,0)</f>
        <v>0</v>
      </c>
      <c r="BJ319" s="18" t="s">
        <v>83</v>
      </c>
      <c r="BK319" s="199">
        <f>ROUND(I319*H319,2)</f>
        <v>0</v>
      </c>
      <c r="BL319" s="18" t="s">
        <v>168</v>
      </c>
      <c r="BM319" s="198" t="s">
        <v>1158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275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276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3" customFormat="1" ht="11.25">
      <c r="B322" s="212"/>
      <c r="C322" s="213"/>
      <c r="D322" s="202" t="s">
        <v>156</v>
      </c>
      <c r="E322" s="214" t="s">
        <v>1</v>
      </c>
      <c r="F322" s="215" t="s">
        <v>277</v>
      </c>
      <c r="G322" s="213"/>
      <c r="H322" s="214" t="s">
        <v>1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156</v>
      </c>
      <c r="AU322" s="221" t="s">
        <v>85</v>
      </c>
      <c r="AV322" s="13" t="s">
        <v>83</v>
      </c>
      <c r="AW322" s="13" t="s">
        <v>32</v>
      </c>
      <c r="AX322" s="13" t="s">
        <v>76</v>
      </c>
      <c r="AY322" s="221" t="s">
        <v>149</v>
      </c>
    </row>
    <row r="323" spans="1:65" s="13" customFormat="1" ht="11.25">
      <c r="B323" s="212"/>
      <c r="C323" s="213"/>
      <c r="D323" s="202" t="s">
        <v>156</v>
      </c>
      <c r="E323" s="214" t="s">
        <v>1</v>
      </c>
      <c r="F323" s="215" t="s">
        <v>1034</v>
      </c>
      <c r="G323" s="213"/>
      <c r="H323" s="214" t="s">
        <v>1</v>
      </c>
      <c r="I323" s="216"/>
      <c r="J323" s="213"/>
      <c r="K323" s="213"/>
      <c r="L323" s="217"/>
      <c r="M323" s="218"/>
      <c r="N323" s="219"/>
      <c r="O323" s="219"/>
      <c r="P323" s="219"/>
      <c r="Q323" s="219"/>
      <c r="R323" s="219"/>
      <c r="S323" s="219"/>
      <c r="T323" s="220"/>
      <c r="AT323" s="221" t="s">
        <v>156</v>
      </c>
      <c r="AU323" s="221" t="s">
        <v>85</v>
      </c>
      <c r="AV323" s="13" t="s">
        <v>83</v>
      </c>
      <c r="AW323" s="13" t="s">
        <v>32</v>
      </c>
      <c r="AX323" s="13" t="s">
        <v>76</v>
      </c>
      <c r="AY323" s="221" t="s">
        <v>149</v>
      </c>
    </row>
    <row r="324" spans="1:65" s="12" customFormat="1" ht="11.25">
      <c r="B324" s="200"/>
      <c r="C324" s="201"/>
      <c r="D324" s="202" t="s">
        <v>156</v>
      </c>
      <c r="E324" s="203" t="s">
        <v>1</v>
      </c>
      <c r="F324" s="204" t="s">
        <v>1159</v>
      </c>
      <c r="G324" s="201"/>
      <c r="H324" s="205">
        <v>72</v>
      </c>
      <c r="I324" s="206"/>
      <c r="J324" s="201"/>
      <c r="K324" s="201"/>
      <c r="L324" s="207"/>
      <c r="M324" s="208"/>
      <c r="N324" s="209"/>
      <c r="O324" s="209"/>
      <c r="P324" s="209"/>
      <c r="Q324" s="209"/>
      <c r="R324" s="209"/>
      <c r="S324" s="209"/>
      <c r="T324" s="210"/>
      <c r="AT324" s="211" t="s">
        <v>156</v>
      </c>
      <c r="AU324" s="211" t="s">
        <v>85</v>
      </c>
      <c r="AV324" s="12" t="s">
        <v>85</v>
      </c>
      <c r="AW324" s="12" t="s">
        <v>32</v>
      </c>
      <c r="AX324" s="12" t="s">
        <v>76</v>
      </c>
      <c r="AY324" s="211" t="s">
        <v>149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1133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2" customFormat="1" ht="11.25">
      <c r="B326" s="200"/>
      <c r="C326" s="201"/>
      <c r="D326" s="202" t="s">
        <v>156</v>
      </c>
      <c r="E326" s="203" t="s">
        <v>1</v>
      </c>
      <c r="F326" s="204" t="s">
        <v>1122</v>
      </c>
      <c r="G326" s="201"/>
      <c r="H326" s="205">
        <v>63</v>
      </c>
      <c r="I326" s="206"/>
      <c r="J326" s="201"/>
      <c r="K326" s="201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156</v>
      </c>
      <c r="AU326" s="211" t="s">
        <v>85</v>
      </c>
      <c r="AV326" s="12" t="s">
        <v>85</v>
      </c>
      <c r="AW326" s="12" t="s">
        <v>32</v>
      </c>
      <c r="AX326" s="12" t="s">
        <v>76</v>
      </c>
      <c r="AY326" s="21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1134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1123</v>
      </c>
      <c r="G328" s="201"/>
      <c r="H328" s="205">
        <v>68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76</v>
      </c>
      <c r="AY328" s="211" t="s">
        <v>149</v>
      </c>
    </row>
    <row r="329" spans="1:65" s="15" customFormat="1" ht="11.25">
      <c r="B329" s="234"/>
      <c r="C329" s="235"/>
      <c r="D329" s="202" t="s">
        <v>156</v>
      </c>
      <c r="E329" s="236" t="s">
        <v>1</v>
      </c>
      <c r="F329" s="237" t="s">
        <v>292</v>
      </c>
      <c r="G329" s="235"/>
      <c r="H329" s="238">
        <v>203</v>
      </c>
      <c r="I329" s="239"/>
      <c r="J329" s="235"/>
      <c r="K329" s="235"/>
      <c r="L329" s="240"/>
      <c r="M329" s="241"/>
      <c r="N329" s="242"/>
      <c r="O329" s="242"/>
      <c r="P329" s="242"/>
      <c r="Q329" s="242"/>
      <c r="R329" s="242"/>
      <c r="S329" s="242"/>
      <c r="T329" s="243"/>
      <c r="AT329" s="244" t="s">
        <v>156</v>
      </c>
      <c r="AU329" s="244" t="s">
        <v>85</v>
      </c>
      <c r="AV329" s="15" t="s">
        <v>168</v>
      </c>
      <c r="AW329" s="15" t="s">
        <v>32</v>
      </c>
      <c r="AX329" s="15" t="s">
        <v>83</v>
      </c>
      <c r="AY329" s="244" t="s">
        <v>149</v>
      </c>
    </row>
    <row r="330" spans="1:65" s="2" customFormat="1" ht="16.5" customHeight="1">
      <c r="A330" s="35"/>
      <c r="B330" s="36"/>
      <c r="C330" s="186" t="s">
        <v>626</v>
      </c>
      <c r="D330" s="186" t="s">
        <v>150</v>
      </c>
      <c r="E330" s="187" t="s">
        <v>1160</v>
      </c>
      <c r="F330" s="188" t="s">
        <v>1161</v>
      </c>
      <c r="G330" s="189" t="s">
        <v>183</v>
      </c>
      <c r="H330" s="190">
        <v>4</v>
      </c>
      <c r="I330" s="191"/>
      <c r="J330" s="192">
        <f t="shared" ref="J330:J335" si="0"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 t="shared" ref="P330:P335" si="1">O330*H330</f>
        <v>0</v>
      </c>
      <c r="Q330" s="196">
        <v>0.25141999999999998</v>
      </c>
      <c r="R330" s="196">
        <f t="shared" ref="R330:R335" si="2">Q330*H330</f>
        <v>1.0056799999999999</v>
      </c>
      <c r="S330" s="196">
        <v>0</v>
      </c>
      <c r="T330" s="197">
        <f t="shared" ref="T330:T335" si="3"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 t="shared" ref="BE330:BE335" si="4">IF(N330="základní",J330,0)</f>
        <v>0</v>
      </c>
      <c r="BF330" s="199">
        <f t="shared" ref="BF330:BF335" si="5">IF(N330="snížená",J330,0)</f>
        <v>0</v>
      </c>
      <c r="BG330" s="199">
        <f t="shared" ref="BG330:BG335" si="6">IF(N330="zákl. přenesená",J330,0)</f>
        <v>0</v>
      </c>
      <c r="BH330" s="199">
        <f t="shared" ref="BH330:BH335" si="7">IF(N330="sníž. přenesená",J330,0)</f>
        <v>0</v>
      </c>
      <c r="BI330" s="199">
        <f t="shared" ref="BI330:BI335" si="8">IF(N330="nulová",J330,0)</f>
        <v>0</v>
      </c>
      <c r="BJ330" s="18" t="s">
        <v>83</v>
      </c>
      <c r="BK330" s="199">
        <f t="shared" ref="BK330:BK335" si="9">ROUND(I330*H330,2)</f>
        <v>0</v>
      </c>
      <c r="BL330" s="18" t="s">
        <v>168</v>
      </c>
      <c r="BM330" s="198" t="s">
        <v>1162</v>
      </c>
    </row>
    <row r="331" spans="1:65" s="2" customFormat="1" ht="24.2" customHeight="1">
      <c r="A331" s="35"/>
      <c r="B331" s="36"/>
      <c r="C331" s="245" t="s">
        <v>630</v>
      </c>
      <c r="D331" s="245" t="s">
        <v>305</v>
      </c>
      <c r="E331" s="246" t="s">
        <v>1048</v>
      </c>
      <c r="F331" s="247" t="s">
        <v>1163</v>
      </c>
      <c r="G331" s="248" t="s">
        <v>177</v>
      </c>
      <c r="H331" s="249">
        <v>1</v>
      </c>
      <c r="I331" s="250"/>
      <c r="J331" s="251">
        <f t="shared" si="0"/>
        <v>0</v>
      </c>
      <c r="K331" s="252"/>
      <c r="L331" s="253"/>
      <c r="M331" s="254" t="s">
        <v>1</v>
      </c>
      <c r="N331" s="255" t="s">
        <v>41</v>
      </c>
      <c r="O331" s="72"/>
      <c r="P331" s="196">
        <f t="shared" si="1"/>
        <v>0</v>
      </c>
      <c r="Q331" s="196">
        <v>0</v>
      </c>
      <c r="R331" s="196">
        <f t="shared" si="2"/>
        <v>0</v>
      </c>
      <c r="S331" s="196">
        <v>0</v>
      </c>
      <c r="T331" s="197">
        <f t="shared" si="3"/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8" t="s">
        <v>192</v>
      </c>
      <c r="AT331" s="198" t="s">
        <v>305</v>
      </c>
      <c r="AU331" s="198" t="s">
        <v>85</v>
      </c>
      <c r="AY331" s="18" t="s">
        <v>149</v>
      </c>
      <c r="BE331" s="199">
        <f t="shared" si="4"/>
        <v>0</v>
      </c>
      <c r="BF331" s="199">
        <f t="shared" si="5"/>
        <v>0</v>
      </c>
      <c r="BG331" s="199">
        <f t="shared" si="6"/>
        <v>0</v>
      </c>
      <c r="BH331" s="199">
        <f t="shared" si="7"/>
        <v>0</v>
      </c>
      <c r="BI331" s="199">
        <f t="shared" si="8"/>
        <v>0</v>
      </c>
      <c r="BJ331" s="18" t="s">
        <v>83</v>
      </c>
      <c r="BK331" s="199">
        <f t="shared" si="9"/>
        <v>0</v>
      </c>
      <c r="BL331" s="18" t="s">
        <v>168</v>
      </c>
      <c r="BM331" s="198" t="s">
        <v>1164</v>
      </c>
    </row>
    <row r="332" spans="1:65" s="2" customFormat="1" ht="24.2" customHeight="1">
      <c r="A332" s="35"/>
      <c r="B332" s="36"/>
      <c r="C332" s="245" t="s">
        <v>636</v>
      </c>
      <c r="D332" s="245" t="s">
        <v>305</v>
      </c>
      <c r="E332" s="246" t="s">
        <v>1165</v>
      </c>
      <c r="F332" s="247" t="s">
        <v>1166</v>
      </c>
      <c r="G332" s="248" t="s">
        <v>177</v>
      </c>
      <c r="H332" s="249">
        <v>3</v>
      </c>
      <c r="I332" s="250"/>
      <c r="J332" s="251">
        <f t="shared" si="0"/>
        <v>0</v>
      </c>
      <c r="K332" s="252"/>
      <c r="L332" s="253"/>
      <c r="M332" s="254" t="s">
        <v>1</v>
      </c>
      <c r="N332" s="255" t="s">
        <v>41</v>
      </c>
      <c r="O332" s="72"/>
      <c r="P332" s="196">
        <f t="shared" si="1"/>
        <v>0</v>
      </c>
      <c r="Q332" s="196">
        <v>0</v>
      </c>
      <c r="R332" s="196">
        <f t="shared" si="2"/>
        <v>0</v>
      </c>
      <c r="S332" s="196">
        <v>0</v>
      </c>
      <c r="T332" s="197">
        <f t="shared" si="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8" t="s">
        <v>192</v>
      </c>
      <c r="AT332" s="198" t="s">
        <v>305</v>
      </c>
      <c r="AU332" s="198" t="s">
        <v>85</v>
      </c>
      <c r="AY332" s="18" t="s">
        <v>149</v>
      </c>
      <c r="BE332" s="199">
        <f t="shared" si="4"/>
        <v>0</v>
      </c>
      <c r="BF332" s="199">
        <f t="shared" si="5"/>
        <v>0</v>
      </c>
      <c r="BG332" s="199">
        <f t="shared" si="6"/>
        <v>0</v>
      </c>
      <c r="BH332" s="199">
        <f t="shared" si="7"/>
        <v>0</v>
      </c>
      <c r="BI332" s="199">
        <f t="shared" si="8"/>
        <v>0</v>
      </c>
      <c r="BJ332" s="18" t="s">
        <v>83</v>
      </c>
      <c r="BK332" s="199">
        <f t="shared" si="9"/>
        <v>0</v>
      </c>
      <c r="BL332" s="18" t="s">
        <v>168</v>
      </c>
      <c r="BM332" s="198" t="s">
        <v>1167</v>
      </c>
    </row>
    <row r="333" spans="1:65" s="2" customFormat="1" ht="16.5" customHeight="1">
      <c r="A333" s="35"/>
      <c r="B333" s="36"/>
      <c r="C333" s="186" t="s">
        <v>640</v>
      </c>
      <c r="D333" s="186" t="s">
        <v>150</v>
      </c>
      <c r="E333" s="187" t="s">
        <v>1168</v>
      </c>
      <c r="F333" s="188" t="s">
        <v>1169</v>
      </c>
      <c r="G333" s="189" t="s">
        <v>183</v>
      </c>
      <c r="H333" s="190">
        <v>165</v>
      </c>
      <c r="I333" s="191"/>
      <c r="J333" s="192">
        <f t="shared" si="0"/>
        <v>0</v>
      </c>
      <c r="K333" s="193"/>
      <c r="L333" s="40"/>
      <c r="M333" s="194" t="s">
        <v>1</v>
      </c>
      <c r="N333" s="195" t="s">
        <v>41</v>
      </c>
      <c r="O333" s="72"/>
      <c r="P333" s="196">
        <f t="shared" si="1"/>
        <v>0</v>
      </c>
      <c r="Q333" s="196">
        <v>7.4200000000000004E-3</v>
      </c>
      <c r="R333" s="196">
        <f t="shared" si="2"/>
        <v>1.2243000000000002</v>
      </c>
      <c r="S333" s="196">
        <v>0</v>
      </c>
      <c r="T333" s="197">
        <f t="shared" si="3"/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8" t="s">
        <v>168</v>
      </c>
      <c r="AT333" s="198" t="s">
        <v>150</v>
      </c>
      <c r="AU333" s="198" t="s">
        <v>85</v>
      </c>
      <c r="AY333" s="18" t="s">
        <v>149</v>
      </c>
      <c r="BE333" s="199">
        <f t="shared" si="4"/>
        <v>0</v>
      </c>
      <c r="BF333" s="199">
        <f t="shared" si="5"/>
        <v>0</v>
      </c>
      <c r="BG333" s="199">
        <f t="shared" si="6"/>
        <v>0</v>
      </c>
      <c r="BH333" s="199">
        <f t="shared" si="7"/>
        <v>0</v>
      </c>
      <c r="BI333" s="199">
        <f t="shared" si="8"/>
        <v>0</v>
      </c>
      <c r="BJ333" s="18" t="s">
        <v>83</v>
      </c>
      <c r="BK333" s="199">
        <f t="shared" si="9"/>
        <v>0</v>
      </c>
      <c r="BL333" s="18" t="s">
        <v>168</v>
      </c>
      <c r="BM333" s="198" t="s">
        <v>1170</v>
      </c>
    </row>
    <row r="334" spans="1:65" s="2" customFormat="1" ht="16.5" customHeight="1">
      <c r="A334" s="35"/>
      <c r="B334" s="36"/>
      <c r="C334" s="186" t="s">
        <v>646</v>
      </c>
      <c r="D334" s="186" t="s">
        <v>150</v>
      </c>
      <c r="E334" s="187" t="s">
        <v>1171</v>
      </c>
      <c r="F334" s="188" t="s">
        <v>1172</v>
      </c>
      <c r="G334" s="189" t="s">
        <v>183</v>
      </c>
      <c r="H334" s="190">
        <v>2684</v>
      </c>
      <c r="I334" s="191"/>
      <c r="J334" s="192">
        <f t="shared" si="0"/>
        <v>0</v>
      </c>
      <c r="K334" s="193"/>
      <c r="L334" s="40"/>
      <c r="M334" s="194" t="s">
        <v>1</v>
      </c>
      <c r="N334" s="195" t="s">
        <v>41</v>
      </c>
      <c r="O334" s="72"/>
      <c r="P334" s="196">
        <f t="shared" si="1"/>
        <v>0</v>
      </c>
      <c r="Q334" s="196">
        <v>0</v>
      </c>
      <c r="R334" s="196">
        <f t="shared" si="2"/>
        <v>0</v>
      </c>
      <c r="S334" s="196">
        <v>0</v>
      </c>
      <c r="T334" s="197">
        <f t="shared" si="3"/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8" t="s">
        <v>168</v>
      </c>
      <c r="AT334" s="198" t="s">
        <v>150</v>
      </c>
      <c r="AU334" s="198" t="s">
        <v>85</v>
      </c>
      <c r="AY334" s="18" t="s">
        <v>149</v>
      </c>
      <c r="BE334" s="199">
        <f t="shared" si="4"/>
        <v>0</v>
      </c>
      <c r="BF334" s="199">
        <f t="shared" si="5"/>
        <v>0</v>
      </c>
      <c r="BG334" s="199">
        <f t="shared" si="6"/>
        <v>0</v>
      </c>
      <c r="BH334" s="199">
        <f t="shared" si="7"/>
        <v>0</v>
      </c>
      <c r="BI334" s="199">
        <f t="shared" si="8"/>
        <v>0</v>
      </c>
      <c r="BJ334" s="18" t="s">
        <v>83</v>
      </c>
      <c r="BK334" s="199">
        <f t="shared" si="9"/>
        <v>0</v>
      </c>
      <c r="BL334" s="18" t="s">
        <v>168</v>
      </c>
      <c r="BM334" s="198" t="s">
        <v>1173</v>
      </c>
    </row>
    <row r="335" spans="1:65" s="2" customFormat="1" ht="24.2" customHeight="1">
      <c r="A335" s="35"/>
      <c r="B335" s="36"/>
      <c r="C335" s="186" t="s">
        <v>650</v>
      </c>
      <c r="D335" s="186" t="s">
        <v>150</v>
      </c>
      <c r="E335" s="187" t="s">
        <v>1174</v>
      </c>
      <c r="F335" s="188" t="s">
        <v>1175</v>
      </c>
      <c r="G335" s="189" t="s">
        <v>357</v>
      </c>
      <c r="H335" s="190">
        <v>5025.8</v>
      </c>
      <c r="I335" s="191"/>
      <c r="J335" s="192">
        <f t="shared" si="0"/>
        <v>0</v>
      </c>
      <c r="K335" s="193"/>
      <c r="L335" s="40"/>
      <c r="M335" s="194" t="s">
        <v>1</v>
      </c>
      <c r="N335" s="195" t="s">
        <v>41</v>
      </c>
      <c r="O335" s="72"/>
      <c r="P335" s="196">
        <f t="shared" si="1"/>
        <v>0</v>
      </c>
      <c r="Q335" s="196">
        <v>2.4000000000000001E-4</v>
      </c>
      <c r="R335" s="196">
        <f t="shared" si="2"/>
        <v>1.2061920000000002</v>
      </c>
      <c r="S335" s="196">
        <v>0</v>
      </c>
      <c r="T335" s="197">
        <f t="shared" si="3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 t="shared" si="4"/>
        <v>0</v>
      </c>
      <c r="BF335" s="199">
        <f t="shared" si="5"/>
        <v>0</v>
      </c>
      <c r="BG335" s="199">
        <f t="shared" si="6"/>
        <v>0</v>
      </c>
      <c r="BH335" s="199">
        <f t="shared" si="7"/>
        <v>0</v>
      </c>
      <c r="BI335" s="199">
        <f t="shared" si="8"/>
        <v>0</v>
      </c>
      <c r="BJ335" s="18" t="s">
        <v>83</v>
      </c>
      <c r="BK335" s="199">
        <f t="shared" si="9"/>
        <v>0</v>
      </c>
      <c r="BL335" s="18" t="s">
        <v>168</v>
      </c>
      <c r="BM335" s="198" t="s">
        <v>1176</v>
      </c>
    </row>
    <row r="336" spans="1:65" s="12" customFormat="1" ht="11.25">
      <c r="B336" s="200"/>
      <c r="C336" s="201"/>
      <c r="D336" s="202" t="s">
        <v>156</v>
      </c>
      <c r="E336" s="203" t="s">
        <v>1</v>
      </c>
      <c r="F336" s="204" t="s">
        <v>1177</v>
      </c>
      <c r="G336" s="201"/>
      <c r="H336" s="205">
        <v>5025.8</v>
      </c>
      <c r="I336" s="206"/>
      <c r="J336" s="201"/>
      <c r="K336" s="201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156</v>
      </c>
      <c r="AU336" s="211" t="s">
        <v>85</v>
      </c>
      <c r="AV336" s="12" t="s">
        <v>85</v>
      </c>
      <c r="AW336" s="12" t="s">
        <v>32</v>
      </c>
      <c r="AX336" s="12" t="s">
        <v>83</v>
      </c>
      <c r="AY336" s="211" t="s">
        <v>149</v>
      </c>
    </row>
    <row r="337" spans="1:65" s="2" customFormat="1" ht="16.5" customHeight="1">
      <c r="A337" s="35"/>
      <c r="B337" s="36"/>
      <c r="C337" s="186" t="s">
        <v>654</v>
      </c>
      <c r="D337" s="186" t="s">
        <v>150</v>
      </c>
      <c r="E337" s="187" t="s">
        <v>1178</v>
      </c>
      <c r="F337" s="188" t="s">
        <v>1179</v>
      </c>
      <c r="G337" s="189" t="s">
        <v>1180</v>
      </c>
      <c r="H337" s="190">
        <v>10</v>
      </c>
      <c r="I337" s="191"/>
      <c r="J337" s="192">
        <f>ROUND(I337*H337,2)</f>
        <v>0</v>
      </c>
      <c r="K337" s="193"/>
      <c r="L337" s="40"/>
      <c r="M337" s="194" t="s">
        <v>1</v>
      </c>
      <c r="N337" s="195" t="s">
        <v>41</v>
      </c>
      <c r="O337" s="72"/>
      <c r="P337" s="196">
        <f>O337*H337</f>
        <v>0</v>
      </c>
      <c r="Q337" s="196">
        <v>0</v>
      </c>
      <c r="R337" s="196">
        <f>Q337*H337</f>
        <v>0</v>
      </c>
      <c r="S337" s="196">
        <v>0</v>
      </c>
      <c r="T337" s="197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8" t="s">
        <v>168</v>
      </c>
      <c r="AT337" s="198" t="s">
        <v>150</v>
      </c>
      <c r="AU337" s="198" t="s">
        <v>85</v>
      </c>
      <c r="AY337" s="18" t="s">
        <v>149</v>
      </c>
      <c r="BE337" s="199">
        <f>IF(N337="základní",J337,0)</f>
        <v>0</v>
      </c>
      <c r="BF337" s="199">
        <f>IF(N337="snížená",J337,0)</f>
        <v>0</v>
      </c>
      <c r="BG337" s="199">
        <f>IF(N337="zákl. přenesená",J337,0)</f>
        <v>0</v>
      </c>
      <c r="BH337" s="199">
        <f>IF(N337="sníž. přenesená",J337,0)</f>
        <v>0</v>
      </c>
      <c r="BI337" s="199">
        <f>IF(N337="nulová",J337,0)</f>
        <v>0</v>
      </c>
      <c r="BJ337" s="18" t="s">
        <v>83</v>
      </c>
      <c r="BK337" s="199">
        <f>ROUND(I337*H337,2)</f>
        <v>0</v>
      </c>
      <c r="BL337" s="18" t="s">
        <v>168</v>
      </c>
      <c r="BM337" s="198" t="s">
        <v>1181</v>
      </c>
    </row>
    <row r="338" spans="1:65" s="2" customFormat="1" ht="16.5" customHeight="1">
      <c r="A338" s="35"/>
      <c r="B338" s="36"/>
      <c r="C338" s="186" t="s">
        <v>658</v>
      </c>
      <c r="D338" s="186" t="s">
        <v>150</v>
      </c>
      <c r="E338" s="187" t="s">
        <v>322</v>
      </c>
      <c r="F338" s="188" t="s">
        <v>1182</v>
      </c>
      <c r="G338" s="189" t="s">
        <v>273</v>
      </c>
      <c r="H338" s="190">
        <v>4276.54</v>
      </c>
      <c r="I338" s="191"/>
      <c r="J338" s="192">
        <f>ROUND(I338*H338,2)</f>
        <v>0</v>
      </c>
      <c r="K338" s="193"/>
      <c r="L338" s="40"/>
      <c r="M338" s="194" t="s">
        <v>1</v>
      </c>
      <c r="N338" s="195" t="s">
        <v>41</v>
      </c>
      <c r="O338" s="72"/>
      <c r="P338" s="196">
        <f>O338*H338</f>
        <v>0</v>
      </c>
      <c r="Q338" s="196">
        <v>0</v>
      </c>
      <c r="R338" s="196">
        <f>Q338*H338</f>
        <v>0</v>
      </c>
      <c r="S338" s="196">
        <v>0</v>
      </c>
      <c r="T338" s="197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8" t="s">
        <v>168</v>
      </c>
      <c r="AT338" s="198" t="s">
        <v>150</v>
      </c>
      <c r="AU338" s="198" t="s">
        <v>85</v>
      </c>
      <c r="AY338" s="18" t="s">
        <v>149</v>
      </c>
      <c r="BE338" s="199">
        <f>IF(N338="základní",J338,0)</f>
        <v>0</v>
      </c>
      <c r="BF338" s="199">
        <f>IF(N338="snížená",J338,0)</f>
        <v>0</v>
      </c>
      <c r="BG338" s="199">
        <f>IF(N338="zákl. přenesená",J338,0)</f>
        <v>0</v>
      </c>
      <c r="BH338" s="199">
        <f>IF(N338="sníž. přenesená",J338,0)</f>
        <v>0</v>
      </c>
      <c r="BI338" s="199">
        <f>IF(N338="nulová",J338,0)</f>
        <v>0</v>
      </c>
      <c r="BJ338" s="18" t="s">
        <v>83</v>
      </c>
      <c r="BK338" s="199">
        <f>ROUND(I338*H338,2)</f>
        <v>0</v>
      </c>
      <c r="BL338" s="18" t="s">
        <v>168</v>
      </c>
      <c r="BM338" s="198" t="s">
        <v>1183</v>
      </c>
    </row>
    <row r="339" spans="1:65" s="13" customFormat="1" ht="11.25">
      <c r="B339" s="212"/>
      <c r="C339" s="213"/>
      <c r="D339" s="202" t="s">
        <v>156</v>
      </c>
      <c r="E339" s="214" t="s">
        <v>1</v>
      </c>
      <c r="F339" s="215" t="s">
        <v>275</v>
      </c>
      <c r="G339" s="213"/>
      <c r="H339" s="214" t="s">
        <v>1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156</v>
      </c>
      <c r="AU339" s="221" t="s">
        <v>85</v>
      </c>
      <c r="AV339" s="13" t="s">
        <v>83</v>
      </c>
      <c r="AW339" s="13" t="s">
        <v>32</v>
      </c>
      <c r="AX339" s="13" t="s">
        <v>76</v>
      </c>
      <c r="AY339" s="221" t="s">
        <v>149</v>
      </c>
    </row>
    <row r="340" spans="1:65" s="13" customFormat="1" ht="11.25">
      <c r="B340" s="212"/>
      <c r="C340" s="213"/>
      <c r="D340" s="202" t="s">
        <v>156</v>
      </c>
      <c r="E340" s="214" t="s">
        <v>1</v>
      </c>
      <c r="F340" s="215" t="s">
        <v>276</v>
      </c>
      <c r="G340" s="213"/>
      <c r="H340" s="214" t="s">
        <v>1</v>
      </c>
      <c r="I340" s="216"/>
      <c r="J340" s="213"/>
      <c r="K340" s="213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156</v>
      </c>
      <c r="AU340" s="221" t="s">
        <v>85</v>
      </c>
      <c r="AV340" s="13" t="s">
        <v>83</v>
      </c>
      <c r="AW340" s="13" t="s">
        <v>32</v>
      </c>
      <c r="AX340" s="13" t="s">
        <v>76</v>
      </c>
      <c r="AY340" s="221" t="s">
        <v>149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277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1184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2" customFormat="1" ht="11.25">
      <c r="B343" s="200"/>
      <c r="C343" s="201"/>
      <c r="D343" s="202" t="s">
        <v>156</v>
      </c>
      <c r="E343" s="203" t="s">
        <v>1</v>
      </c>
      <c r="F343" s="204" t="s">
        <v>1185</v>
      </c>
      <c r="G343" s="201"/>
      <c r="H343" s="205">
        <v>3785.14</v>
      </c>
      <c r="I343" s="206"/>
      <c r="J343" s="201"/>
      <c r="K343" s="201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156</v>
      </c>
      <c r="AU343" s="211" t="s">
        <v>85</v>
      </c>
      <c r="AV343" s="12" t="s">
        <v>85</v>
      </c>
      <c r="AW343" s="12" t="s">
        <v>32</v>
      </c>
      <c r="AX343" s="12" t="s">
        <v>76</v>
      </c>
      <c r="AY343" s="211" t="s">
        <v>149</v>
      </c>
    </row>
    <row r="344" spans="1:65" s="13" customFormat="1" ht="11.25">
      <c r="B344" s="212"/>
      <c r="C344" s="213"/>
      <c r="D344" s="202" t="s">
        <v>156</v>
      </c>
      <c r="E344" s="214" t="s">
        <v>1</v>
      </c>
      <c r="F344" s="215" t="s">
        <v>932</v>
      </c>
      <c r="G344" s="213"/>
      <c r="H344" s="214" t="s">
        <v>1</v>
      </c>
      <c r="I344" s="216"/>
      <c r="J344" s="213"/>
      <c r="K344" s="213"/>
      <c r="L344" s="217"/>
      <c r="M344" s="218"/>
      <c r="N344" s="219"/>
      <c r="O344" s="219"/>
      <c r="P344" s="219"/>
      <c r="Q344" s="219"/>
      <c r="R344" s="219"/>
      <c r="S344" s="219"/>
      <c r="T344" s="220"/>
      <c r="AT344" s="221" t="s">
        <v>156</v>
      </c>
      <c r="AU344" s="221" t="s">
        <v>85</v>
      </c>
      <c r="AV344" s="13" t="s">
        <v>83</v>
      </c>
      <c r="AW344" s="13" t="s">
        <v>32</v>
      </c>
      <c r="AX344" s="13" t="s">
        <v>76</v>
      </c>
      <c r="AY344" s="221" t="s">
        <v>149</v>
      </c>
    </row>
    <row r="345" spans="1:65" s="12" customFormat="1" ht="11.25">
      <c r="B345" s="200"/>
      <c r="C345" s="201"/>
      <c r="D345" s="202" t="s">
        <v>156</v>
      </c>
      <c r="E345" s="203" t="s">
        <v>1</v>
      </c>
      <c r="F345" s="204" t="s">
        <v>1186</v>
      </c>
      <c r="G345" s="201"/>
      <c r="H345" s="205">
        <v>491.4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156</v>
      </c>
      <c r="AU345" s="211" t="s">
        <v>85</v>
      </c>
      <c r="AV345" s="12" t="s">
        <v>85</v>
      </c>
      <c r="AW345" s="12" t="s">
        <v>32</v>
      </c>
      <c r="AX345" s="12" t="s">
        <v>76</v>
      </c>
      <c r="AY345" s="211" t="s">
        <v>149</v>
      </c>
    </row>
    <row r="346" spans="1:65" s="15" customFormat="1" ht="11.25">
      <c r="B346" s="234"/>
      <c r="C346" s="235"/>
      <c r="D346" s="202" t="s">
        <v>156</v>
      </c>
      <c r="E346" s="236" t="s">
        <v>1</v>
      </c>
      <c r="F346" s="237" t="s">
        <v>292</v>
      </c>
      <c r="G346" s="235"/>
      <c r="H346" s="238">
        <v>4276.54</v>
      </c>
      <c r="I346" s="239"/>
      <c r="J346" s="235"/>
      <c r="K346" s="235"/>
      <c r="L346" s="240"/>
      <c r="M346" s="241"/>
      <c r="N346" s="242"/>
      <c r="O346" s="242"/>
      <c r="P346" s="242"/>
      <c r="Q346" s="242"/>
      <c r="R346" s="242"/>
      <c r="S346" s="242"/>
      <c r="T346" s="243"/>
      <c r="AT346" s="244" t="s">
        <v>156</v>
      </c>
      <c r="AU346" s="244" t="s">
        <v>85</v>
      </c>
      <c r="AV346" s="15" t="s">
        <v>168</v>
      </c>
      <c r="AW346" s="15" t="s">
        <v>32</v>
      </c>
      <c r="AX346" s="15" t="s">
        <v>83</v>
      </c>
      <c r="AY346" s="244" t="s">
        <v>149</v>
      </c>
    </row>
    <row r="347" spans="1:65" s="2" customFormat="1" ht="21.75" customHeight="1">
      <c r="A347" s="35"/>
      <c r="B347" s="36"/>
      <c r="C347" s="186" t="s">
        <v>662</v>
      </c>
      <c r="D347" s="186" t="s">
        <v>150</v>
      </c>
      <c r="E347" s="187" t="s">
        <v>1187</v>
      </c>
      <c r="F347" s="188" t="s">
        <v>1188</v>
      </c>
      <c r="G347" s="189" t="s">
        <v>273</v>
      </c>
      <c r="H347" s="190">
        <v>186.2</v>
      </c>
      <c r="I347" s="191"/>
      <c r="J347" s="192">
        <f>ROUND(I347*H347,2)</f>
        <v>0</v>
      </c>
      <c r="K347" s="193"/>
      <c r="L347" s="40"/>
      <c r="M347" s="194" t="s">
        <v>1</v>
      </c>
      <c r="N347" s="195" t="s">
        <v>41</v>
      </c>
      <c r="O347" s="72"/>
      <c r="P347" s="196">
        <f>O347*H347</f>
        <v>0</v>
      </c>
      <c r="Q347" s="196">
        <v>0</v>
      </c>
      <c r="R347" s="196">
        <f>Q347*H347</f>
        <v>0</v>
      </c>
      <c r="S347" s="196">
        <v>0</v>
      </c>
      <c r="T347" s="197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8" t="s">
        <v>168</v>
      </c>
      <c r="AT347" s="198" t="s">
        <v>150</v>
      </c>
      <c r="AU347" s="198" t="s">
        <v>85</v>
      </c>
      <c r="AY347" s="18" t="s">
        <v>149</v>
      </c>
      <c r="BE347" s="199">
        <f>IF(N347="základní",J347,0)</f>
        <v>0</v>
      </c>
      <c r="BF347" s="199">
        <f>IF(N347="snížená",J347,0)</f>
        <v>0</v>
      </c>
      <c r="BG347" s="199">
        <f>IF(N347="zákl. přenesená",J347,0)</f>
        <v>0</v>
      </c>
      <c r="BH347" s="199">
        <f>IF(N347="sníž. přenesená",J347,0)</f>
        <v>0</v>
      </c>
      <c r="BI347" s="199">
        <f>IF(N347="nulová",J347,0)</f>
        <v>0</v>
      </c>
      <c r="BJ347" s="18" t="s">
        <v>83</v>
      </c>
      <c r="BK347" s="199">
        <f>ROUND(I347*H347,2)</f>
        <v>0</v>
      </c>
      <c r="BL347" s="18" t="s">
        <v>168</v>
      </c>
      <c r="BM347" s="198" t="s">
        <v>1189</v>
      </c>
    </row>
    <row r="348" spans="1:65" s="2" customFormat="1" ht="21.75" customHeight="1">
      <c r="A348" s="35"/>
      <c r="B348" s="36"/>
      <c r="C348" s="186" t="s">
        <v>666</v>
      </c>
      <c r="D348" s="186" t="s">
        <v>150</v>
      </c>
      <c r="E348" s="187" t="s">
        <v>325</v>
      </c>
      <c r="F348" s="188" t="s">
        <v>1190</v>
      </c>
      <c r="G348" s="189" t="s">
        <v>273</v>
      </c>
      <c r="H348" s="190">
        <v>26.1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1191</v>
      </c>
    </row>
    <row r="349" spans="1:65" s="12" customFormat="1" ht="11.25">
      <c r="B349" s="200"/>
      <c r="C349" s="201"/>
      <c r="D349" s="202" t="s">
        <v>156</v>
      </c>
      <c r="E349" s="203" t="s">
        <v>1</v>
      </c>
      <c r="F349" s="204" t="s">
        <v>1192</v>
      </c>
      <c r="G349" s="201"/>
      <c r="H349" s="205">
        <v>26.1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32</v>
      </c>
      <c r="AX349" s="12" t="s">
        <v>83</v>
      </c>
      <c r="AY349" s="211" t="s">
        <v>149</v>
      </c>
    </row>
    <row r="350" spans="1:65" s="2" customFormat="1" ht="24.2" customHeight="1">
      <c r="A350" s="35"/>
      <c r="B350" s="36"/>
      <c r="C350" s="186" t="s">
        <v>670</v>
      </c>
      <c r="D350" s="186" t="s">
        <v>150</v>
      </c>
      <c r="E350" s="187" t="s">
        <v>328</v>
      </c>
      <c r="F350" s="188" t="s">
        <v>329</v>
      </c>
      <c r="G350" s="189" t="s">
        <v>273</v>
      </c>
      <c r="H350" s="190">
        <v>526.29999999999995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1193</v>
      </c>
    </row>
    <row r="351" spans="1:65" s="2" customFormat="1" ht="21.75" customHeight="1">
      <c r="A351" s="35"/>
      <c r="B351" s="36"/>
      <c r="C351" s="186" t="s">
        <v>674</v>
      </c>
      <c r="D351" s="186" t="s">
        <v>150</v>
      </c>
      <c r="E351" s="187" t="s">
        <v>1194</v>
      </c>
      <c r="F351" s="188" t="s">
        <v>1195</v>
      </c>
      <c r="G351" s="189" t="s">
        <v>273</v>
      </c>
      <c r="H351" s="190">
        <v>526.29999999999995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1196</v>
      </c>
    </row>
    <row r="352" spans="1:65" s="2" customFormat="1" ht="33" customHeight="1">
      <c r="A352" s="35"/>
      <c r="B352" s="36"/>
      <c r="C352" s="186" t="s">
        <v>678</v>
      </c>
      <c r="D352" s="186" t="s">
        <v>150</v>
      </c>
      <c r="E352" s="187" t="s">
        <v>335</v>
      </c>
      <c r="F352" s="188" t="s">
        <v>336</v>
      </c>
      <c r="G352" s="189" t="s">
        <v>273</v>
      </c>
      <c r="H352" s="190">
        <v>526.29999999999995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1197</v>
      </c>
    </row>
    <row r="353" spans="1:65" s="12" customFormat="1" ht="11.25">
      <c r="B353" s="200"/>
      <c r="C353" s="201"/>
      <c r="D353" s="202" t="s">
        <v>156</v>
      </c>
      <c r="E353" s="203" t="s">
        <v>1</v>
      </c>
      <c r="F353" s="204" t="s">
        <v>1198</v>
      </c>
      <c r="G353" s="201"/>
      <c r="H353" s="205">
        <v>526.29999999999995</v>
      </c>
      <c r="I353" s="206"/>
      <c r="J353" s="201"/>
      <c r="K353" s="201"/>
      <c r="L353" s="207"/>
      <c r="M353" s="208"/>
      <c r="N353" s="209"/>
      <c r="O353" s="209"/>
      <c r="P353" s="209"/>
      <c r="Q353" s="209"/>
      <c r="R353" s="209"/>
      <c r="S353" s="209"/>
      <c r="T353" s="210"/>
      <c r="AT353" s="211" t="s">
        <v>156</v>
      </c>
      <c r="AU353" s="211" t="s">
        <v>85</v>
      </c>
      <c r="AV353" s="12" t="s">
        <v>85</v>
      </c>
      <c r="AW353" s="12" t="s">
        <v>32</v>
      </c>
      <c r="AX353" s="12" t="s">
        <v>83</v>
      </c>
      <c r="AY353" s="211" t="s">
        <v>149</v>
      </c>
    </row>
    <row r="354" spans="1:65" s="2" customFormat="1" ht="24.2" customHeight="1">
      <c r="A354" s="35"/>
      <c r="B354" s="36"/>
      <c r="C354" s="186" t="s">
        <v>682</v>
      </c>
      <c r="D354" s="186" t="s">
        <v>150</v>
      </c>
      <c r="E354" s="187" t="s">
        <v>339</v>
      </c>
      <c r="F354" s="188" t="s">
        <v>1199</v>
      </c>
      <c r="G354" s="189" t="s">
        <v>273</v>
      </c>
      <c r="H354" s="190">
        <v>526.29999999999995</v>
      </c>
      <c r="I354" s="191"/>
      <c r="J354" s="192">
        <f>ROUND(I354*H354,2)</f>
        <v>0</v>
      </c>
      <c r="K354" s="193"/>
      <c r="L354" s="40"/>
      <c r="M354" s="194" t="s">
        <v>1</v>
      </c>
      <c r="N354" s="195" t="s">
        <v>41</v>
      </c>
      <c r="O354" s="72"/>
      <c r="P354" s="196">
        <f>O354*H354</f>
        <v>0</v>
      </c>
      <c r="Q354" s="196">
        <v>0</v>
      </c>
      <c r="R354" s="196">
        <f>Q354*H354</f>
        <v>0</v>
      </c>
      <c r="S354" s="196">
        <v>0</v>
      </c>
      <c r="T354" s="197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8" t="s">
        <v>168</v>
      </c>
      <c r="AT354" s="198" t="s">
        <v>150</v>
      </c>
      <c r="AU354" s="198" t="s">
        <v>85</v>
      </c>
      <c r="AY354" s="18" t="s">
        <v>149</v>
      </c>
      <c r="BE354" s="199">
        <f>IF(N354="základní",J354,0)</f>
        <v>0</v>
      </c>
      <c r="BF354" s="199">
        <f>IF(N354="snížená",J354,0)</f>
        <v>0</v>
      </c>
      <c r="BG354" s="199">
        <f>IF(N354="zákl. přenesená",J354,0)</f>
        <v>0</v>
      </c>
      <c r="BH354" s="199">
        <f>IF(N354="sníž. přenesená",J354,0)</f>
        <v>0</v>
      </c>
      <c r="BI354" s="199">
        <f>IF(N354="nulová",J354,0)</f>
        <v>0</v>
      </c>
      <c r="BJ354" s="18" t="s">
        <v>83</v>
      </c>
      <c r="BK354" s="199">
        <f>ROUND(I354*H354,2)</f>
        <v>0</v>
      </c>
      <c r="BL354" s="18" t="s">
        <v>168</v>
      </c>
      <c r="BM354" s="198" t="s">
        <v>1200</v>
      </c>
    </row>
    <row r="355" spans="1:65" s="2" customFormat="1" ht="16.5" customHeight="1">
      <c r="A355" s="35"/>
      <c r="B355" s="36"/>
      <c r="C355" s="186" t="s">
        <v>688</v>
      </c>
      <c r="D355" s="186" t="s">
        <v>150</v>
      </c>
      <c r="E355" s="187" t="s">
        <v>1201</v>
      </c>
      <c r="F355" s="188" t="s">
        <v>1202</v>
      </c>
      <c r="G355" s="189" t="s">
        <v>273</v>
      </c>
      <c r="H355" s="190">
        <v>3100</v>
      </c>
      <c r="I355" s="191"/>
      <c r="J355" s="192">
        <f>ROUND(I355*H355,2)</f>
        <v>0</v>
      </c>
      <c r="K355" s="193"/>
      <c r="L355" s="40"/>
      <c r="M355" s="194" t="s">
        <v>1</v>
      </c>
      <c r="N355" s="195" t="s">
        <v>41</v>
      </c>
      <c r="O355" s="72"/>
      <c r="P355" s="196">
        <f>O355*H355</f>
        <v>0</v>
      </c>
      <c r="Q355" s="196">
        <v>0</v>
      </c>
      <c r="R355" s="196">
        <f>Q355*H355</f>
        <v>0</v>
      </c>
      <c r="S355" s="196">
        <v>0</v>
      </c>
      <c r="T355" s="197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1203</v>
      </c>
    </row>
    <row r="356" spans="1:65" s="13" customFormat="1" ht="11.25">
      <c r="B356" s="212"/>
      <c r="C356" s="213"/>
      <c r="D356" s="202" t="s">
        <v>156</v>
      </c>
      <c r="E356" s="214" t="s">
        <v>1</v>
      </c>
      <c r="F356" s="215" t="s">
        <v>275</v>
      </c>
      <c r="G356" s="213"/>
      <c r="H356" s="214" t="s">
        <v>1</v>
      </c>
      <c r="I356" s="216"/>
      <c r="J356" s="213"/>
      <c r="K356" s="213"/>
      <c r="L356" s="217"/>
      <c r="M356" s="218"/>
      <c r="N356" s="219"/>
      <c r="O356" s="219"/>
      <c r="P356" s="219"/>
      <c r="Q356" s="219"/>
      <c r="R356" s="219"/>
      <c r="S356" s="219"/>
      <c r="T356" s="220"/>
      <c r="AT356" s="221" t="s">
        <v>156</v>
      </c>
      <c r="AU356" s="221" t="s">
        <v>85</v>
      </c>
      <c r="AV356" s="13" t="s">
        <v>83</v>
      </c>
      <c r="AW356" s="13" t="s">
        <v>32</v>
      </c>
      <c r="AX356" s="13" t="s">
        <v>76</v>
      </c>
      <c r="AY356" s="221" t="s">
        <v>149</v>
      </c>
    </row>
    <row r="357" spans="1:65" s="13" customFormat="1" ht="11.25">
      <c r="B357" s="212"/>
      <c r="C357" s="213"/>
      <c r="D357" s="202" t="s">
        <v>156</v>
      </c>
      <c r="E357" s="214" t="s">
        <v>1</v>
      </c>
      <c r="F357" s="215" t="s">
        <v>276</v>
      </c>
      <c r="G357" s="213"/>
      <c r="H357" s="214" t="s">
        <v>1</v>
      </c>
      <c r="I357" s="216"/>
      <c r="J357" s="213"/>
      <c r="K357" s="213"/>
      <c r="L357" s="217"/>
      <c r="M357" s="218"/>
      <c r="N357" s="219"/>
      <c r="O357" s="219"/>
      <c r="P357" s="219"/>
      <c r="Q357" s="219"/>
      <c r="R357" s="219"/>
      <c r="S357" s="219"/>
      <c r="T357" s="220"/>
      <c r="AT357" s="221" t="s">
        <v>156</v>
      </c>
      <c r="AU357" s="221" t="s">
        <v>85</v>
      </c>
      <c r="AV357" s="13" t="s">
        <v>83</v>
      </c>
      <c r="AW357" s="13" t="s">
        <v>32</v>
      </c>
      <c r="AX357" s="13" t="s">
        <v>76</v>
      </c>
      <c r="AY357" s="221" t="s">
        <v>149</v>
      </c>
    </row>
    <row r="358" spans="1:65" s="13" customFormat="1" ht="11.25">
      <c r="B358" s="212"/>
      <c r="C358" s="213"/>
      <c r="D358" s="202" t="s">
        <v>156</v>
      </c>
      <c r="E358" s="214" t="s">
        <v>1</v>
      </c>
      <c r="F358" s="215" t="s">
        <v>277</v>
      </c>
      <c r="G358" s="213"/>
      <c r="H358" s="214" t="s">
        <v>1</v>
      </c>
      <c r="I358" s="216"/>
      <c r="J358" s="213"/>
      <c r="K358" s="213"/>
      <c r="L358" s="217"/>
      <c r="M358" s="218"/>
      <c r="N358" s="219"/>
      <c r="O358" s="219"/>
      <c r="P358" s="219"/>
      <c r="Q358" s="219"/>
      <c r="R358" s="219"/>
      <c r="S358" s="219"/>
      <c r="T358" s="220"/>
      <c r="AT358" s="221" t="s">
        <v>156</v>
      </c>
      <c r="AU358" s="221" t="s">
        <v>85</v>
      </c>
      <c r="AV358" s="13" t="s">
        <v>83</v>
      </c>
      <c r="AW358" s="13" t="s">
        <v>32</v>
      </c>
      <c r="AX358" s="13" t="s">
        <v>76</v>
      </c>
      <c r="AY358" s="221" t="s">
        <v>149</v>
      </c>
    </row>
    <row r="359" spans="1:65" s="12" customFormat="1" ht="11.25">
      <c r="B359" s="200"/>
      <c r="C359" s="201"/>
      <c r="D359" s="202" t="s">
        <v>156</v>
      </c>
      <c r="E359" s="203" t="s">
        <v>1</v>
      </c>
      <c r="F359" s="204" t="s">
        <v>1204</v>
      </c>
      <c r="G359" s="201"/>
      <c r="H359" s="205">
        <v>3100</v>
      </c>
      <c r="I359" s="206"/>
      <c r="J359" s="201"/>
      <c r="K359" s="201"/>
      <c r="L359" s="207"/>
      <c r="M359" s="208"/>
      <c r="N359" s="209"/>
      <c r="O359" s="209"/>
      <c r="P359" s="209"/>
      <c r="Q359" s="209"/>
      <c r="R359" s="209"/>
      <c r="S359" s="209"/>
      <c r="T359" s="210"/>
      <c r="AT359" s="211" t="s">
        <v>156</v>
      </c>
      <c r="AU359" s="211" t="s">
        <v>85</v>
      </c>
      <c r="AV359" s="12" t="s">
        <v>85</v>
      </c>
      <c r="AW359" s="12" t="s">
        <v>32</v>
      </c>
      <c r="AX359" s="12" t="s">
        <v>83</v>
      </c>
      <c r="AY359" s="211" t="s">
        <v>149</v>
      </c>
    </row>
    <row r="360" spans="1:65" s="2" customFormat="1" ht="16.5" customHeight="1">
      <c r="A360" s="35"/>
      <c r="B360" s="36"/>
      <c r="C360" s="186" t="s">
        <v>694</v>
      </c>
      <c r="D360" s="186" t="s">
        <v>150</v>
      </c>
      <c r="E360" s="187" t="s">
        <v>1205</v>
      </c>
      <c r="F360" s="188" t="s">
        <v>1206</v>
      </c>
      <c r="G360" s="189" t="s">
        <v>273</v>
      </c>
      <c r="H360" s="190">
        <v>561</v>
      </c>
      <c r="I360" s="191"/>
      <c r="J360" s="192">
        <f>ROUND(I360*H360,2)</f>
        <v>0</v>
      </c>
      <c r="K360" s="193"/>
      <c r="L360" s="40"/>
      <c r="M360" s="194" t="s">
        <v>1</v>
      </c>
      <c r="N360" s="195" t="s">
        <v>41</v>
      </c>
      <c r="O360" s="72"/>
      <c r="P360" s="196">
        <f>O360*H360</f>
        <v>0</v>
      </c>
      <c r="Q360" s="196">
        <v>0</v>
      </c>
      <c r="R360" s="196">
        <f>Q360*H360</f>
        <v>0</v>
      </c>
      <c r="S360" s="196">
        <v>0</v>
      </c>
      <c r="T360" s="197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8" t="s">
        <v>168</v>
      </c>
      <c r="AT360" s="198" t="s">
        <v>150</v>
      </c>
      <c r="AU360" s="198" t="s">
        <v>85</v>
      </c>
      <c r="AY360" s="18" t="s">
        <v>149</v>
      </c>
      <c r="BE360" s="199">
        <f>IF(N360="základní",J360,0)</f>
        <v>0</v>
      </c>
      <c r="BF360" s="199">
        <f>IF(N360="snížená",J360,0)</f>
        <v>0</v>
      </c>
      <c r="BG360" s="199">
        <f>IF(N360="zákl. přenesená",J360,0)</f>
        <v>0</v>
      </c>
      <c r="BH360" s="199">
        <f>IF(N360="sníž. přenesená",J360,0)</f>
        <v>0</v>
      </c>
      <c r="BI360" s="199">
        <f>IF(N360="nulová",J360,0)</f>
        <v>0</v>
      </c>
      <c r="BJ360" s="18" t="s">
        <v>83</v>
      </c>
      <c r="BK360" s="199">
        <f>ROUND(I360*H360,2)</f>
        <v>0</v>
      </c>
      <c r="BL360" s="18" t="s">
        <v>168</v>
      </c>
      <c r="BM360" s="198" t="s">
        <v>1207</v>
      </c>
    </row>
    <row r="361" spans="1:65" s="13" customFormat="1" ht="11.25">
      <c r="B361" s="212"/>
      <c r="C361" s="213"/>
      <c r="D361" s="202" t="s">
        <v>156</v>
      </c>
      <c r="E361" s="214" t="s">
        <v>1</v>
      </c>
      <c r="F361" s="215" t="s">
        <v>275</v>
      </c>
      <c r="G361" s="213"/>
      <c r="H361" s="214" t="s">
        <v>1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156</v>
      </c>
      <c r="AU361" s="221" t="s">
        <v>85</v>
      </c>
      <c r="AV361" s="13" t="s">
        <v>83</v>
      </c>
      <c r="AW361" s="13" t="s">
        <v>32</v>
      </c>
      <c r="AX361" s="13" t="s">
        <v>76</v>
      </c>
      <c r="AY361" s="221" t="s">
        <v>149</v>
      </c>
    </row>
    <row r="362" spans="1:65" s="13" customFormat="1" ht="11.25">
      <c r="B362" s="212"/>
      <c r="C362" s="213"/>
      <c r="D362" s="202" t="s">
        <v>156</v>
      </c>
      <c r="E362" s="214" t="s">
        <v>1</v>
      </c>
      <c r="F362" s="215" t="s">
        <v>276</v>
      </c>
      <c r="G362" s="213"/>
      <c r="H362" s="214" t="s">
        <v>1</v>
      </c>
      <c r="I362" s="216"/>
      <c r="J362" s="213"/>
      <c r="K362" s="213"/>
      <c r="L362" s="217"/>
      <c r="M362" s="218"/>
      <c r="N362" s="219"/>
      <c r="O362" s="219"/>
      <c r="P362" s="219"/>
      <c r="Q362" s="219"/>
      <c r="R362" s="219"/>
      <c r="S362" s="219"/>
      <c r="T362" s="220"/>
      <c r="AT362" s="221" t="s">
        <v>156</v>
      </c>
      <c r="AU362" s="221" t="s">
        <v>85</v>
      </c>
      <c r="AV362" s="13" t="s">
        <v>83</v>
      </c>
      <c r="AW362" s="13" t="s">
        <v>32</v>
      </c>
      <c r="AX362" s="13" t="s">
        <v>76</v>
      </c>
      <c r="AY362" s="221" t="s">
        <v>149</v>
      </c>
    </row>
    <row r="363" spans="1:65" s="13" customFormat="1" ht="11.25">
      <c r="B363" s="212"/>
      <c r="C363" s="213"/>
      <c r="D363" s="202" t="s">
        <v>156</v>
      </c>
      <c r="E363" s="214" t="s">
        <v>1</v>
      </c>
      <c r="F363" s="215" t="s">
        <v>277</v>
      </c>
      <c r="G363" s="213"/>
      <c r="H363" s="214" t="s">
        <v>1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156</v>
      </c>
      <c r="AU363" s="221" t="s">
        <v>85</v>
      </c>
      <c r="AV363" s="13" t="s">
        <v>83</v>
      </c>
      <c r="AW363" s="13" t="s">
        <v>32</v>
      </c>
      <c r="AX363" s="13" t="s">
        <v>76</v>
      </c>
      <c r="AY363" s="221" t="s">
        <v>149</v>
      </c>
    </row>
    <row r="364" spans="1:65" s="12" customFormat="1" ht="22.5">
      <c r="B364" s="200"/>
      <c r="C364" s="201"/>
      <c r="D364" s="202" t="s">
        <v>156</v>
      </c>
      <c r="E364" s="203" t="s">
        <v>1</v>
      </c>
      <c r="F364" s="204" t="s">
        <v>1208</v>
      </c>
      <c r="G364" s="201"/>
      <c r="H364" s="205">
        <v>561</v>
      </c>
      <c r="I364" s="206"/>
      <c r="J364" s="201"/>
      <c r="K364" s="201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156</v>
      </c>
      <c r="AU364" s="211" t="s">
        <v>85</v>
      </c>
      <c r="AV364" s="12" t="s">
        <v>85</v>
      </c>
      <c r="AW364" s="12" t="s">
        <v>32</v>
      </c>
      <c r="AX364" s="12" t="s">
        <v>83</v>
      </c>
      <c r="AY364" s="211" t="s">
        <v>149</v>
      </c>
    </row>
    <row r="365" spans="1:65" s="2" customFormat="1" ht="24.2" customHeight="1">
      <c r="A365" s="35"/>
      <c r="B365" s="36"/>
      <c r="C365" s="186" t="s">
        <v>698</v>
      </c>
      <c r="D365" s="186" t="s">
        <v>150</v>
      </c>
      <c r="E365" s="187" t="s">
        <v>1209</v>
      </c>
      <c r="F365" s="188" t="s">
        <v>1210</v>
      </c>
      <c r="G365" s="189" t="s">
        <v>273</v>
      </c>
      <c r="H365" s="190">
        <v>7</v>
      </c>
      <c r="I365" s="191"/>
      <c r="J365" s="192">
        <f>ROUND(I365*H365,2)</f>
        <v>0</v>
      </c>
      <c r="K365" s="193"/>
      <c r="L365" s="40"/>
      <c r="M365" s="194" t="s">
        <v>1</v>
      </c>
      <c r="N365" s="195" t="s">
        <v>41</v>
      </c>
      <c r="O365" s="72"/>
      <c r="P365" s="196">
        <f>O365*H365</f>
        <v>0</v>
      </c>
      <c r="Q365" s="196">
        <v>8.4250000000000005E-2</v>
      </c>
      <c r="R365" s="196">
        <f>Q365*H365</f>
        <v>0.58975</v>
      </c>
      <c r="S365" s="196">
        <v>0</v>
      </c>
      <c r="T365" s="19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8" t="s">
        <v>168</v>
      </c>
      <c r="AT365" s="198" t="s">
        <v>150</v>
      </c>
      <c r="AU365" s="198" t="s">
        <v>85</v>
      </c>
      <c r="AY365" s="18" t="s">
        <v>149</v>
      </c>
      <c r="BE365" s="199">
        <f>IF(N365="základní",J365,0)</f>
        <v>0</v>
      </c>
      <c r="BF365" s="199">
        <f>IF(N365="snížená",J365,0)</f>
        <v>0</v>
      </c>
      <c r="BG365" s="199">
        <f>IF(N365="zákl. přenesená",J365,0)</f>
        <v>0</v>
      </c>
      <c r="BH365" s="199">
        <f>IF(N365="sníž. přenesená",J365,0)</f>
        <v>0</v>
      </c>
      <c r="BI365" s="199">
        <f>IF(N365="nulová",J365,0)</f>
        <v>0</v>
      </c>
      <c r="BJ365" s="18" t="s">
        <v>83</v>
      </c>
      <c r="BK365" s="199">
        <f>ROUND(I365*H365,2)</f>
        <v>0</v>
      </c>
      <c r="BL365" s="18" t="s">
        <v>168</v>
      </c>
      <c r="BM365" s="198" t="s">
        <v>1211</v>
      </c>
    </row>
    <row r="366" spans="1:65" s="2" customFormat="1" ht="16.5" customHeight="1">
      <c r="A366" s="35"/>
      <c r="B366" s="36"/>
      <c r="C366" s="245" t="s">
        <v>702</v>
      </c>
      <c r="D366" s="245" t="s">
        <v>305</v>
      </c>
      <c r="E366" s="246" t="s">
        <v>1212</v>
      </c>
      <c r="F366" s="247" t="s">
        <v>1213</v>
      </c>
      <c r="G366" s="248" t="s">
        <v>273</v>
      </c>
      <c r="H366" s="249">
        <v>7</v>
      </c>
      <c r="I366" s="250"/>
      <c r="J366" s="251">
        <f>ROUND(I366*H366,2)</f>
        <v>0</v>
      </c>
      <c r="K366" s="252"/>
      <c r="L366" s="253"/>
      <c r="M366" s="254" t="s">
        <v>1</v>
      </c>
      <c r="N366" s="255" t="s">
        <v>41</v>
      </c>
      <c r="O366" s="72"/>
      <c r="P366" s="196">
        <f>O366*H366</f>
        <v>0</v>
      </c>
      <c r="Q366" s="196">
        <v>0.113</v>
      </c>
      <c r="R366" s="196">
        <f>Q366*H366</f>
        <v>0.79100000000000004</v>
      </c>
      <c r="S366" s="196">
        <v>0</v>
      </c>
      <c r="T366" s="197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98" t="s">
        <v>192</v>
      </c>
      <c r="AT366" s="198" t="s">
        <v>305</v>
      </c>
      <c r="AU366" s="198" t="s">
        <v>85</v>
      </c>
      <c r="AY366" s="18" t="s">
        <v>149</v>
      </c>
      <c r="BE366" s="199">
        <f>IF(N366="základní",J366,0)</f>
        <v>0</v>
      </c>
      <c r="BF366" s="199">
        <f>IF(N366="snížená",J366,0)</f>
        <v>0</v>
      </c>
      <c r="BG366" s="199">
        <f>IF(N366="zákl. přenesená",J366,0)</f>
        <v>0</v>
      </c>
      <c r="BH366" s="199">
        <f>IF(N366="sníž. přenesená",J366,0)</f>
        <v>0</v>
      </c>
      <c r="BI366" s="199">
        <f>IF(N366="nulová",J366,0)</f>
        <v>0</v>
      </c>
      <c r="BJ366" s="18" t="s">
        <v>83</v>
      </c>
      <c r="BK366" s="199">
        <f>ROUND(I366*H366,2)</f>
        <v>0</v>
      </c>
      <c r="BL366" s="18" t="s">
        <v>168</v>
      </c>
      <c r="BM366" s="198" t="s">
        <v>1214</v>
      </c>
    </row>
    <row r="367" spans="1:65" s="12" customFormat="1" ht="11.25">
      <c r="B367" s="200"/>
      <c r="C367" s="201"/>
      <c r="D367" s="202" t="s">
        <v>156</v>
      </c>
      <c r="E367" s="203" t="s">
        <v>1</v>
      </c>
      <c r="F367" s="204" t="s">
        <v>1215</v>
      </c>
      <c r="G367" s="201"/>
      <c r="H367" s="205">
        <v>7</v>
      </c>
      <c r="I367" s="206"/>
      <c r="J367" s="201"/>
      <c r="K367" s="201"/>
      <c r="L367" s="207"/>
      <c r="M367" s="208"/>
      <c r="N367" s="209"/>
      <c r="O367" s="209"/>
      <c r="P367" s="209"/>
      <c r="Q367" s="209"/>
      <c r="R367" s="209"/>
      <c r="S367" s="209"/>
      <c r="T367" s="210"/>
      <c r="AT367" s="211" t="s">
        <v>156</v>
      </c>
      <c r="AU367" s="211" t="s">
        <v>85</v>
      </c>
      <c r="AV367" s="12" t="s">
        <v>85</v>
      </c>
      <c r="AW367" s="12" t="s">
        <v>32</v>
      </c>
      <c r="AX367" s="12" t="s">
        <v>83</v>
      </c>
      <c r="AY367" s="211" t="s">
        <v>149</v>
      </c>
    </row>
    <row r="368" spans="1:65" s="2" customFormat="1" ht="24.2" customHeight="1">
      <c r="A368" s="35"/>
      <c r="B368" s="36"/>
      <c r="C368" s="186" t="s">
        <v>706</v>
      </c>
      <c r="D368" s="186" t="s">
        <v>150</v>
      </c>
      <c r="E368" s="187" t="s">
        <v>1216</v>
      </c>
      <c r="F368" s="188" t="s">
        <v>1217</v>
      </c>
      <c r="G368" s="189" t="s">
        <v>273</v>
      </c>
      <c r="H368" s="190">
        <v>351</v>
      </c>
      <c r="I368" s="191"/>
      <c r="J368" s="192">
        <f>ROUND(I368*H368,2)</f>
        <v>0</v>
      </c>
      <c r="K368" s="193"/>
      <c r="L368" s="40"/>
      <c r="M368" s="194" t="s">
        <v>1</v>
      </c>
      <c r="N368" s="195" t="s">
        <v>41</v>
      </c>
      <c r="O368" s="72"/>
      <c r="P368" s="196">
        <f>O368*H368</f>
        <v>0</v>
      </c>
      <c r="Q368" s="196">
        <v>9.8000000000000004E-2</v>
      </c>
      <c r="R368" s="196">
        <f>Q368*H368</f>
        <v>34.398000000000003</v>
      </c>
      <c r="S368" s="196">
        <v>0</v>
      </c>
      <c r="T368" s="197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98" t="s">
        <v>168</v>
      </c>
      <c r="AT368" s="198" t="s">
        <v>150</v>
      </c>
      <c r="AU368" s="198" t="s">
        <v>85</v>
      </c>
      <c r="AY368" s="18" t="s">
        <v>149</v>
      </c>
      <c r="BE368" s="199">
        <f>IF(N368="základní",J368,0)</f>
        <v>0</v>
      </c>
      <c r="BF368" s="199">
        <f>IF(N368="snížená",J368,0)</f>
        <v>0</v>
      </c>
      <c r="BG368" s="199">
        <f>IF(N368="zákl. přenesená",J368,0)</f>
        <v>0</v>
      </c>
      <c r="BH368" s="199">
        <f>IF(N368="sníž. přenesená",J368,0)</f>
        <v>0</v>
      </c>
      <c r="BI368" s="199">
        <f>IF(N368="nulová",J368,0)</f>
        <v>0</v>
      </c>
      <c r="BJ368" s="18" t="s">
        <v>83</v>
      </c>
      <c r="BK368" s="199">
        <f>ROUND(I368*H368,2)</f>
        <v>0</v>
      </c>
      <c r="BL368" s="18" t="s">
        <v>168</v>
      </c>
      <c r="BM368" s="198" t="s">
        <v>1218</v>
      </c>
    </row>
    <row r="369" spans="1:65" s="13" customFormat="1" ht="11.25">
      <c r="B369" s="212"/>
      <c r="C369" s="213"/>
      <c r="D369" s="202" t="s">
        <v>156</v>
      </c>
      <c r="E369" s="214" t="s">
        <v>1</v>
      </c>
      <c r="F369" s="215" t="s">
        <v>275</v>
      </c>
      <c r="G369" s="213"/>
      <c r="H369" s="214" t="s">
        <v>1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156</v>
      </c>
      <c r="AU369" s="221" t="s">
        <v>85</v>
      </c>
      <c r="AV369" s="13" t="s">
        <v>83</v>
      </c>
      <c r="AW369" s="13" t="s">
        <v>32</v>
      </c>
      <c r="AX369" s="13" t="s">
        <v>76</v>
      </c>
      <c r="AY369" s="221" t="s">
        <v>149</v>
      </c>
    </row>
    <row r="370" spans="1:65" s="13" customFormat="1" ht="11.25">
      <c r="B370" s="212"/>
      <c r="C370" s="213"/>
      <c r="D370" s="202" t="s">
        <v>156</v>
      </c>
      <c r="E370" s="214" t="s">
        <v>1</v>
      </c>
      <c r="F370" s="215" t="s">
        <v>276</v>
      </c>
      <c r="G370" s="213"/>
      <c r="H370" s="214" t="s">
        <v>1</v>
      </c>
      <c r="I370" s="216"/>
      <c r="J370" s="213"/>
      <c r="K370" s="213"/>
      <c r="L370" s="217"/>
      <c r="M370" s="218"/>
      <c r="N370" s="219"/>
      <c r="O370" s="219"/>
      <c r="P370" s="219"/>
      <c r="Q370" s="219"/>
      <c r="R370" s="219"/>
      <c r="S370" s="219"/>
      <c r="T370" s="220"/>
      <c r="AT370" s="221" t="s">
        <v>156</v>
      </c>
      <c r="AU370" s="221" t="s">
        <v>85</v>
      </c>
      <c r="AV370" s="13" t="s">
        <v>83</v>
      </c>
      <c r="AW370" s="13" t="s">
        <v>32</v>
      </c>
      <c r="AX370" s="13" t="s">
        <v>76</v>
      </c>
      <c r="AY370" s="221" t="s">
        <v>149</v>
      </c>
    </row>
    <row r="371" spans="1:65" s="13" customFormat="1" ht="11.25">
      <c r="B371" s="212"/>
      <c r="C371" s="213"/>
      <c r="D371" s="202" t="s">
        <v>156</v>
      </c>
      <c r="E371" s="214" t="s">
        <v>1</v>
      </c>
      <c r="F371" s="215" t="s">
        <v>277</v>
      </c>
      <c r="G371" s="213"/>
      <c r="H371" s="214" t="s">
        <v>1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156</v>
      </c>
      <c r="AU371" s="221" t="s">
        <v>85</v>
      </c>
      <c r="AV371" s="13" t="s">
        <v>83</v>
      </c>
      <c r="AW371" s="13" t="s">
        <v>32</v>
      </c>
      <c r="AX371" s="13" t="s">
        <v>76</v>
      </c>
      <c r="AY371" s="221" t="s">
        <v>149</v>
      </c>
    </row>
    <row r="372" spans="1:65" s="13" customFormat="1" ht="11.25">
      <c r="B372" s="212"/>
      <c r="C372" s="213"/>
      <c r="D372" s="202" t="s">
        <v>156</v>
      </c>
      <c r="E372" s="214" t="s">
        <v>1</v>
      </c>
      <c r="F372" s="215" t="s">
        <v>932</v>
      </c>
      <c r="G372" s="213"/>
      <c r="H372" s="214" t="s">
        <v>1</v>
      </c>
      <c r="I372" s="216"/>
      <c r="J372" s="213"/>
      <c r="K372" s="213"/>
      <c r="L372" s="217"/>
      <c r="M372" s="218"/>
      <c r="N372" s="219"/>
      <c r="O372" s="219"/>
      <c r="P372" s="219"/>
      <c r="Q372" s="219"/>
      <c r="R372" s="219"/>
      <c r="S372" s="219"/>
      <c r="T372" s="220"/>
      <c r="AT372" s="221" t="s">
        <v>156</v>
      </c>
      <c r="AU372" s="221" t="s">
        <v>85</v>
      </c>
      <c r="AV372" s="13" t="s">
        <v>83</v>
      </c>
      <c r="AW372" s="13" t="s">
        <v>32</v>
      </c>
      <c r="AX372" s="13" t="s">
        <v>76</v>
      </c>
      <c r="AY372" s="221" t="s">
        <v>149</v>
      </c>
    </row>
    <row r="373" spans="1:65" s="12" customFormat="1" ht="11.25">
      <c r="B373" s="200"/>
      <c r="C373" s="201"/>
      <c r="D373" s="202" t="s">
        <v>156</v>
      </c>
      <c r="E373" s="203" t="s">
        <v>1</v>
      </c>
      <c r="F373" s="204" t="s">
        <v>933</v>
      </c>
      <c r="G373" s="201"/>
      <c r="H373" s="205">
        <v>351</v>
      </c>
      <c r="I373" s="206"/>
      <c r="J373" s="201"/>
      <c r="K373" s="201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156</v>
      </c>
      <c r="AU373" s="211" t="s">
        <v>85</v>
      </c>
      <c r="AV373" s="12" t="s">
        <v>85</v>
      </c>
      <c r="AW373" s="12" t="s">
        <v>32</v>
      </c>
      <c r="AX373" s="12" t="s">
        <v>83</v>
      </c>
      <c r="AY373" s="211" t="s">
        <v>149</v>
      </c>
    </row>
    <row r="374" spans="1:65" s="2" customFormat="1" ht="16.5" customHeight="1">
      <c r="A374" s="35"/>
      <c r="B374" s="36"/>
      <c r="C374" s="245" t="s">
        <v>710</v>
      </c>
      <c r="D374" s="245" t="s">
        <v>305</v>
      </c>
      <c r="E374" s="246" t="s">
        <v>1219</v>
      </c>
      <c r="F374" s="247" t="s">
        <v>1220</v>
      </c>
      <c r="G374" s="248" t="s">
        <v>273</v>
      </c>
      <c r="H374" s="249">
        <v>351</v>
      </c>
      <c r="I374" s="250"/>
      <c r="J374" s="251">
        <f>ROUND(I374*H374,2)</f>
        <v>0</v>
      </c>
      <c r="K374" s="252"/>
      <c r="L374" s="253"/>
      <c r="M374" s="254" t="s">
        <v>1</v>
      </c>
      <c r="N374" s="255" t="s">
        <v>41</v>
      </c>
      <c r="O374" s="72"/>
      <c r="P374" s="196">
        <f>O374*H374</f>
        <v>0</v>
      </c>
      <c r="Q374" s="196">
        <v>2.7E-2</v>
      </c>
      <c r="R374" s="196">
        <f>Q374*H374</f>
        <v>9.4770000000000003</v>
      </c>
      <c r="S374" s="196">
        <v>0</v>
      </c>
      <c r="T374" s="197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98" t="s">
        <v>192</v>
      </c>
      <c r="AT374" s="198" t="s">
        <v>305</v>
      </c>
      <c r="AU374" s="198" t="s">
        <v>85</v>
      </c>
      <c r="AY374" s="18" t="s">
        <v>149</v>
      </c>
      <c r="BE374" s="199">
        <f>IF(N374="základní",J374,0)</f>
        <v>0</v>
      </c>
      <c r="BF374" s="199">
        <f>IF(N374="snížená",J374,0)</f>
        <v>0</v>
      </c>
      <c r="BG374" s="199">
        <f>IF(N374="zákl. přenesená",J374,0)</f>
        <v>0</v>
      </c>
      <c r="BH374" s="199">
        <f>IF(N374="sníž. přenesená",J374,0)</f>
        <v>0</v>
      </c>
      <c r="BI374" s="199">
        <f>IF(N374="nulová",J374,0)</f>
        <v>0</v>
      </c>
      <c r="BJ374" s="18" t="s">
        <v>83</v>
      </c>
      <c r="BK374" s="199">
        <f>ROUND(I374*H374,2)</f>
        <v>0</v>
      </c>
      <c r="BL374" s="18" t="s">
        <v>168</v>
      </c>
      <c r="BM374" s="198" t="s">
        <v>1221</v>
      </c>
    </row>
    <row r="375" spans="1:65" s="2" customFormat="1" ht="21.75" customHeight="1">
      <c r="A375" s="35"/>
      <c r="B375" s="36"/>
      <c r="C375" s="186" t="s">
        <v>1222</v>
      </c>
      <c r="D375" s="186" t="s">
        <v>150</v>
      </c>
      <c r="E375" s="187" t="s">
        <v>355</v>
      </c>
      <c r="F375" s="188" t="s">
        <v>356</v>
      </c>
      <c r="G375" s="189" t="s">
        <v>357</v>
      </c>
      <c r="H375" s="190">
        <v>184</v>
      </c>
      <c r="I375" s="191"/>
      <c r="J375" s="192">
        <f>ROUND(I375*H375,2)</f>
        <v>0</v>
      </c>
      <c r="K375" s="193"/>
      <c r="L375" s="40"/>
      <c r="M375" s="194" t="s">
        <v>1</v>
      </c>
      <c r="N375" s="195" t="s">
        <v>41</v>
      </c>
      <c r="O375" s="72"/>
      <c r="P375" s="196">
        <f>O375*H375</f>
        <v>0</v>
      </c>
      <c r="Q375" s="196">
        <v>3.5999999999999999E-3</v>
      </c>
      <c r="R375" s="196">
        <f>Q375*H375</f>
        <v>0.66239999999999999</v>
      </c>
      <c r="S375" s="196">
        <v>0</v>
      </c>
      <c r="T375" s="197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98" t="s">
        <v>168</v>
      </c>
      <c r="AT375" s="198" t="s">
        <v>150</v>
      </c>
      <c r="AU375" s="198" t="s">
        <v>85</v>
      </c>
      <c r="AY375" s="18" t="s">
        <v>149</v>
      </c>
      <c r="BE375" s="199">
        <f>IF(N375="základní",J375,0)</f>
        <v>0</v>
      </c>
      <c r="BF375" s="199">
        <f>IF(N375="snížená",J375,0)</f>
        <v>0</v>
      </c>
      <c r="BG375" s="199">
        <f>IF(N375="zákl. přenesená",J375,0)</f>
        <v>0</v>
      </c>
      <c r="BH375" s="199">
        <f>IF(N375="sníž. přenesená",J375,0)</f>
        <v>0</v>
      </c>
      <c r="BI375" s="199">
        <f>IF(N375="nulová",J375,0)</f>
        <v>0</v>
      </c>
      <c r="BJ375" s="18" t="s">
        <v>83</v>
      </c>
      <c r="BK375" s="199">
        <f>ROUND(I375*H375,2)</f>
        <v>0</v>
      </c>
      <c r="BL375" s="18" t="s">
        <v>168</v>
      </c>
      <c r="BM375" s="198" t="s">
        <v>1223</v>
      </c>
    </row>
    <row r="376" spans="1:65" s="13" customFormat="1" ht="11.25">
      <c r="B376" s="212"/>
      <c r="C376" s="213"/>
      <c r="D376" s="202" t="s">
        <v>156</v>
      </c>
      <c r="E376" s="214" t="s">
        <v>1</v>
      </c>
      <c r="F376" s="215" t="s">
        <v>275</v>
      </c>
      <c r="G376" s="213"/>
      <c r="H376" s="214" t="s">
        <v>1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156</v>
      </c>
      <c r="AU376" s="221" t="s">
        <v>85</v>
      </c>
      <c r="AV376" s="13" t="s">
        <v>83</v>
      </c>
      <c r="AW376" s="13" t="s">
        <v>32</v>
      </c>
      <c r="AX376" s="13" t="s">
        <v>76</v>
      </c>
      <c r="AY376" s="221" t="s">
        <v>149</v>
      </c>
    </row>
    <row r="377" spans="1:65" s="13" customFormat="1" ht="11.25">
      <c r="B377" s="212"/>
      <c r="C377" s="213"/>
      <c r="D377" s="202" t="s">
        <v>156</v>
      </c>
      <c r="E377" s="214" t="s">
        <v>1</v>
      </c>
      <c r="F377" s="215" t="s">
        <v>276</v>
      </c>
      <c r="G377" s="213"/>
      <c r="H377" s="214" t="s">
        <v>1</v>
      </c>
      <c r="I377" s="216"/>
      <c r="J377" s="213"/>
      <c r="K377" s="213"/>
      <c r="L377" s="217"/>
      <c r="M377" s="218"/>
      <c r="N377" s="219"/>
      <c r="O377" s="219"/>
      <c r="P377" s="219"/>
      <c r="Q377" s="219"/>
      <c r="R377" s="219"/>
      <c r="S377" s="219"/>
      <c r="T377" s="220"/>
      <c r="AT377" s="221" t="s">
        <v>156</v>
      </c>
      <c r="AU377" s="221" t="s">
        <v>85</v>
      </c>
      <c r="AV377" s="13" t="s">
        <v>83</v>
      </c>
      <c r="AW377" s="13" t="s">
        <v>32</v>
      </c>
      <c r="AX377" s="13" t="s">
        <v>76</v>
      </c>
      <c r="AY377" s="221" t="s">
        <v>149</v>
      </c>
    </row>
    <row r="378" spans="1:65" s="13" customFormat="1" ht="11.25">
      <c r="B378" s="212"/>
      <c r="C378" s="213"/>
      <c r="D378" s="202" t="s">
        <v>156</v>
      </c>
      <c r="E378" s="214" t="s">
        <v>1</v>
      </c>
      <c r="F378" s="215" t="s">
        <v>277</v>
      </c>
      <c r="G378" s="213"/>
      <c r="H378" s="214" t="s">
        <v>1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156</v>
      </c>
      <c r="AU378" s="221" t="s">
        <v>85</v>
      </c>
      <c r="AV378" s="13" t="s">
        <v>83</v>
      </c>
      <c r="AW378" s="13" t="s">
        <v>32</v>
      </c>
      <c r="AX378" s="13" t="s">
        <v>76</v>
      </c>
      <c r="AY378" s="221" t="s">
        <v>149</v>
      </c>
    </row>
    <row r="379" spans="1:65" s="12" customFormat="1" ht="11.25">
      <c r="B379" s="200"/>
      <c r="C379" s="201"/>
      <c r="D379" s="202" t="s">
        <v>156</v>
      </c>
      <c r="E379" s="203" t="s">
        <v>1</v>
      </c>
      <c r="F379" s="204" t="s">
        <v>1224</v>
      </c>
      <c r="G379" s="201"/>
      <c r="H379" s="205">
        <v>184</v>
      </c>
      <c r="I379" s="206"/>
      <c r="J379" s="201"/>
      <c r="K379" s="201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156</v>
      </c>
      <c r="AU379" s="211" t="s">
        <v>85</v>
      </c>
      <c r="AV379" s="12" t="s">
        <v>85</v>
      </c>
      <c r="AW379" s="12" t="s">
        <v>32</v>
      </c>
      <c r="AX379" s="12" t="s">
        <v>83</v>
      </c>
      <c r="AY379" s="211" t="s">
        <v>149</v>
      </c>
    </row>
    <row r="380" spans="1:65" s="11" customFormat="1" ht="22.9" customHeight="1">
      <c r="B380" s="172"/>
      <c r="C380" s="173"/>
      <c r="D380" s="174" t="s">
        <v>75</v>
      </c>
      <c r="E380" s="232" t="s">
        <v>202</v>
      </c>
      <c r="F380" s="232" t="s">
        <v>360</v>
      </c>
      <c r="G380" s="173"/>
      <c r="H380" s="173"/>
      <c r="I380" s="176"/>
      <c r="J380" s="233">
        <f>BK380</f>
        <v>0</v>
      </c>
      <c r="K380" s="173"/>
      <c r="L380" s="178"/>
      <c r="M380" s="179"/>
      <c r="N380" s="180"/>
      <c r="O380" s="180"/>
      <c r="P380" s="181">
        <f>SUM(P381:P395)</f>
        <v>0</v>
      </c>
      <c r="Q380" s="180"/>
      <c r="R380" s="181">
        <f>SUM(R381:R395)</f>
        <v>15.097389999999999</v>
      </c>
      <c r="S380" s="180"/>
      <c r="T380" s="182">
        <f>SUM(T381:T395)</f>
        <v>0</v>
      </c>
      <c r="AR380" s="183" t="s">
        <v>83</v>
      </c>
      <c r="AT380" s="184" t="s">
        <v>75</v>
      </c>
      <c r="AU380" s="184" t="s">
        <v>83</v>
      </c>
      <c r="AY380" s="183" t="s">
        <v>149</v>
      </c>
      <c r="BK380" s="185">
        <f>SUM(BK381:BK395)</f>
        <v>0</v>
      </c>
    </row>
    <row r="381" spans="1:65" s="2" customFormat="1" ht="21.75" customHeight="1">
      <c r="A381" s="35"/>
      <c r="B381" s="36"/>
      <c r="C381" s="186" t="s">
        <v>1225</v>
      </c>
      <c r="D381" s="186" t="s">
        <v>150</v>
      </c>
      <c r="E381" s="187" t="s">
        <v>1226</v>
      </c>
      <c r="F381" s="188" t="s">
        <v>1227</v>
      </c>
      <c r="G381" s="189" t="s">
        <v>357</v>
      </c>
      <c r="H381" s="190">
        <v>16</v>
      </c>
      <c r="I381" s="191"/>
      <c r="J381" s="192">
        <f>ROUND(I381*H381,2)</f>
        <v>0</v>
      </c>
      <c r="K381" s="193"/>
      <c r="L381" s="40"/>
      <c r="M381" s="194" t="s">
        <v>1</v>
      </c>
      <c r="N381" s="195" t="s">
        <v>41</v>
      </c>
      <c r="O381" s="72"/>
      <c r="P381" s="196">
        <f>O381*H381</f>
        <v>0</v>
      </c>
      <c r="Q381" s="196">
        <v>0.17488999999999999</v>
      </c>
      <c r="R381" s="196">
        <f>Q381*H381</f>
        <v>2.7982399999999998</v>
      </c>
      <c r="S381" s="196">
        <v>0</v>
      </c>
      <c r="T381" s="197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98" t="s">
        <v>168</v>
      </c>
      <c r="AT381" s="198" t="s">
        <v>150</v>
      </c>
      <c r="AU381" s="198" t="s">
        <v>85</v>
      </c>
      <c r="AY381" s="18" t="s">
        <v>149</v>
      </c>
      <c r="BE381" s="199">
        <f>IF(N381="základní",J381,0)</f>
        <v>0</v>
      </c>
      <c r="BF381" s="199">
        <f>IF(N381="snížená",J381,0)</f>
        <v>0</v>
      </c>
      <c r="BG381" s="199">
        <f>IF(N381="zákl. přenesená",J381,0)</f>
        <v>0</v>
      </c>
      <c r="BH381" s="199">
        <f>IF(N381="sníž. přenesená",J381,0)</f>
        <v>0</v>
      </c>
      <c r="BI381" s="199">
        <f>IF(N381="nulová",J381,0)</f>
        <v>0</v>
      </c>
      <c r="BJ381" s="18" t="s">
        <v>83</v>
      </c>
      <c r="BK381" s="199">
        <f>ROUND(I381*H381,2)</f>
        <v>0</v>
      </c>
      <c r="BL381" s="18" t="s">
        <v>168</v>
      </c>
      <c r="BM381" s="198" t="s">
        <v>1228</v>
      </c>
    </row>
    <row r="382" spans="1:65" s="12" customFormat="1" ht="11.25">
      <c r="B382" s="200"/>
      <c r="C382" s="201"/>
      <c r="D382" s="202" t="s">
        <v>156</v>
      </c>
      <c r="E382" s="203" t="s">
        <v>1</v>
      </c>
      <c r="F382" s="204" t="s">
        <v>1229</v>
      </c>
      <c r="G382" s="201"/>
      <c r="H382" s="205">
        <v>16</v>
      </c>
      <c r="I382" s="206"/>
      <c r="J382" s="201"/>
      <c r="K382" s="201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156</v>
      </c>
      <c r="AU382" s="211" t="s">
        <v>85</v>
      </c>
      <c r="AV382" s="12" t="s">
        <v>85</v>
      </c>
      <c r="AW382" s="12" t="s">
        <v>32</v>
      </c>
      <c r="AX382" s="12" t="s">
        <v>83</v>
      </c>
      <c r="AY382" s="211" t="s">
        <v>149</v>
      </c>
    </row>
    <row r="383" spans="1:65" s="2" customFormat="1" ht="16.5" customHeight="1">
      <c r="A383" s="35"/>
      <c r="B383" s="36"/>
      <c r="C383" s="245" t="s">
        <v>1230</v>
      </c>
      <c r="D383" s="245" t="s">
        <v>305</v>
      </c>
      <c r="E383" s="246" t="s">
        <v>1231</v>
      </c>
      <c r="F383" s="247" t="s">
        <v>1232</v>
      </c>
      <c r="G383" s="248" t="s">
        <v>357</v>
      </c>
      <c r="H383" s="249">
        <v>16</v>
      </c>
      <c r="I383" s="250"/>
      <c r="J383" s="251">
        <f>ROUND(I383*H383,2)</f>
        <v>0</v>
      </c>
      <c r="K383" s="252"/>
      <c r="L383" s="253"/>
      <c r="M383" s="254" t="s">
        <v>1</v>
      </c>
      <c r="N383" s="255" t="s">
        <v>41</v>
      </c>
      <c r="O383" s="72"/>
      <c r="P383" s="196">
        <f>O383*H383</f>
        <v>0</v>
      </c>
      <c r="Q383" s="196">
        <v>0.21199999999999999</v>
      </c>
      <c r="R383" s="196">
        <f>Q383*H383</f>
        <v>3.3919999999999999</v>
      </c>
      <c r="S383" s="196">
        <v>0</v>
      </c>
      <c r="T383" s="197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98" t="s">
        <v>192</v>
      </c>
      <c r="AT383" s="198" t="s">
        <v>305</v>
      </c>
      <c r="AU383" s="198" t="s">
        <v>85</v>
      </c>
      <c r="AY383" s="18" t="s">
        <v>149</v>
      </c>
      <c r="BE383" s="199">
        <f>IF(N383="základní",J383,0)</f>
        <v>0</v>
      </c>
      <c r="BF383" s="199">
        <f>IF(N383="snížená",J383,0)</f>
        <v>0</v>
      </c>
      <c r="BG383" s="199">
        <f>IF(N383="zákl. přenesená",J383,0)</f>
        <v>0</v>
      </c>
      <c r="BH383" s="199">
        <f>IF(N383="sníž. přenesená",J383,0)</f>
        <v>0</v>
      </c>
      <c r="BI383" s="199">
        <f>IF(N383="nulová",J383,0)</f>
        <v>0</v>
      </c>
      <c r="BJ383" s="18" t="s">
        <v>83</v>
      </c>
      <c r="BK383" s="199">
        <f>ROUND(I383*H383,2)</f>
        <v>0</v>
      </c>
      <c r="BL383" s="18" t="s">
        <v>168</v>
      </c>
      <c r="BM383" s="198" t="s">
        <v>1233</v>
      </c>
    </row>
    <row r="384" spans="1:65" s="2" customFormat="1" ht="24.2" customHeight="1">
      <c r="A384" s="35"/>
      <c r="B384" s="36"/>
      <c r="C384" s="186" t="s">
        <v>1234</v>
      </c>
      <c r="D384" s="186" t="s">
        <v>150</v>
      </c>
      <c r="E384" s="187" t="s">
        <v>1235</v>
      </c>
      <c r="F384" s="188" t="s">
        <v>1236</v>
      </c>
      <c r="G384" s="189" t="s">
        <v>357</v>
      </c>
      <c r="H384" s="190">
        <v>327</v>
      </c>
      <c r="I384" s="191"/>
      <c r="J384" s="192">
        <f>ROUND(I384*H384,2)</f>
        <v>0</v>
      </c>
      <c r="K384" s="193"/>
      <c r="L384" s="40"/>
      <c r="M384" s="194" t="s">
        <v>1</v>
      </c>
      <c r="N384" s="195" t="s">
        <v>41</v>
      </c>
      <c r="O384" s="72"/>
      <c r="P384" s="196">
        <f>O384*H384</f>
        <v>0</v>
      </c>
      <c r="Q384" s="196">
        <v>1.0000000000000001E-5</v>
      </c>
      <c r="R384" s="196">
        <f>Q384*H384</f>
        <v>3.2700000000000003E-3</v>
      </c>
      <c r="S384" s="196">
        <v>0</v>
      </c>
      <c r="T384" s="197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98" t="s">
        <v>168</v>
      </c>
      <c r="AT384" s="198" t="s">
        <v>150</v>
      </c>
      <c r="AU384" s="198" t="s">
        <v>85</v>
      </c>
      <c r="AY384" s="18" t="s">
        <v>149</v>
      </c>
      <c r="BE384" s="199">
        <f>IF(N384="základní",J384,0)</f>
        <v>0</v>
      </c>
      <c r="BF384" s="199">
        <f>IF(N384="snížená",J384,0)</f>
        <v>0</v>
      </c>
      <c r="BG384" s="199">
        <f>IF(N384="zákl. přenesená",J384,0)</f>
        <v>0</v>
      </c>
      <c r="BH384" s="199">
        <f>IF(N384="sníž. přenesená",J384,0)</f>
        <v>0</v>
      </c>
      <c r="BI384" s="199">
        <f>IF(N384="nulová",J384,0)</f>
        <v>0</v>
      </c>
      <c r="BJ384" s="18" t="s">
        <v>83</v>
      </c>
      <c r="BK384" s="199">
        <f>ROUND(I384*H384,2)</f>
        <v>0</v>
      </c>
      <c r="BL384" s="18" t="s">
        <v>168</v>
      </c>
      <c r="BM384" s="198" t="s">
        <v>1237</v>
      </c>
    </row>
    <row r="385" spans="1:65" s="12" customFormat="1" ht="11.25">
      <c r="B385" s="200"/>
      <c r="C385" s="201"/>
      <c r="D385" s="202" t="s">
        <v>156</v>
      </c>
      <c r="E385" s="203" t="s">
        <v>1</v>
      </c>
      <c r="F385" s="204" t="s">
        <v>1238</v>
      </c>
      <c r="G385" s="201"/>
      <c r="H385" s="205">
        <v>327</v>
      </c>
      <c r="I385" s="206"/>
      <c r="J385" s="201"/>
      <c r="K385" s="201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156</v>
      </c>
      <c r="AU385" s="211" t="s">
        <v>85</v>
      </c>
      <c r="AV385" s="12" t="s">
        <v>85</v>
      </c>
      <c r="AW385" s="12" t="s">
        <v>32</v>
      </c>
      <c r="AX385" s="12" t="s">
        <v>83</v>
      </c>
      <c r="AY385" s="211" t="s">
        <v>149</v>
      </c>
    </row>
    <row r="386" spans="1:65" s="2" customFormat="1" ht="24.2" customHeight="1">
      <c r="A386" s="35"/>
      <c r="B386" s="36"/>
      <c r="C386" s="186" t="s">
        <v>1239</v>
      </c>
      <c r="D386" s="186" t="s">
        <v>150</v>
      </c>
      <c r="E386" s="187" t="s">
        <v>1240</v>
      </c>
      <c r="F386" s="188" t="s">
        <v>1241</v>
      </c>
      <c r="G386" s="189" t="s">
        <v>357</v>
      </c>
      <c r="H386" s="190">
        <v>327</v>
      </c>
      <c r="I386" s="191"/>
      <c r="J386" s="192">
        <f>ROUND(I386*H386,2)</f>
        <v>0</v>
      </c>
      <c r="K386" s="193"/>
      <c r="L386" s="40"/>
      <c r="M386" s="194" t="s">
        <v>1</v>
      </c>
      <c r="N386" s="195" t="s">
        <v>41</v>
      </c>
      <c r="O386" s="72"/>
      <c r="P386" s="196">
        <f>O386*H386</f>
        <v>0</v>
      </c>
      <c r="Q386" s="196">
        <v>1.2E-4</v>
      </c>
      <c r="R386" s="196">
        <f>Q386*H386</f>
        <v>3.9240000000000004E-2</v>
      </c>
      <c r="S386" s="196">
        <v>0</v>
      </c>
      <c r="T386" s="197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98" t="s">
        <v>168</v>
      </c>
      <c r="AT386" s="198" t="s">
        <v>150</v>
      </c>
      <c r="AU386" s="198" t="s">
        <v>85</v>
      </c>
      <c r="AY386" s="18" t="s">
        <v>149</v>
      </c>
      <c r="BE386" s="199">
        <f>IF(N386="základní",J386,0)</f>
        <v>0</v>
      </c>
      <c r="BF386" s="199">
        <f>IF(N386="snížená",J386,0)</f>
        <v>0</v>
      </c>
      <c r="BG386" s="199">
        <f>IF(N386="zákl. přenesená",J386,0)</f>
        <v>0</v>
      </c>
      <c r="BH386" s="199">
        <f>IF(N386="sníž. přenesená",J386,0)</f>
        <v>0</v>
      </c>
      <c r="BI386" s="199">
        <f>IF(N386="nulová",J386,0)</f>
        <v>0</v>
      </c>
      <c r="BJ386" s="18" t="s">
        <v>83</v>
      </c>
      <c r="BK386" s="199">
        <f>ROUND(I386*H386,2)</f>
        <v>0</v>
      </c>
      <c r="BL386" s="18" t="s">
        <v>168</v>
      </c>
      <c r="BM386" s="198" t="s">
        <v>1242</v>
      </c>
    </row>
    <row r="387" spans="1:65" s="2" customFormat="1" ht="24.2" customHeight="1">
      <c r="A387" s="35"/>
      <c r="B387" s="36"/>
      <c r="C387" s="186" t="s">
        <v>1243</v>
      </c>
      <c r="D387" s="186" t="s">
        <v>150</v>
      </c>
      <c r="E387" s="187" t="s">
        <v>1244</v>
      </c>
      <c r="F387" s="188" t="s">
        <v>1245</v>
      </c>
      <c r="G387" s="189" t="s">
        <v>183</v>
      </c>
      <c r="H387" s="190">
        <v>816</v>
      </c>
      <c r="I387" s="191"/>
      <c r="J387" s="192">
        <f>ROUND(I387*H387,2)</f>
        <v>0</v>
      </c>
      <c r="K387" s="193"/>
      <c r="L387" s="40"/>
      <c r="M387" s="194" t="s">
        <v>1</v>
      </c>
      <c r="N387" s="195" t="s">
        <v>41</v>
      </c>
      <c r="O387" s="72"/>
      <c r="P387" s="196">
        <f>O387*H387</f>
        <v>0</v>
      </c>
      <c r="Q387" s="196">
        <v>2.0400000000000001E-3</v>
      </c>
      <c r="R387" s="196">
        <f>Q387*H387</f>
        <v>1.6646400000000001</v>
      </c>
      <c r="S387" s="196">
        <v>0</v>
      </c>
      <c r="T387" s="197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98" t="s">
        <v>168</v>
      </c>
      <c r="AT387" s="198" t="s">
        <v>150</v>
      </c>
      <c r="AU387" s="198" t="s">
        <v>85</v>
      </c>
      <c r="AY387" s="18" t="s">
        <v>149</v>
      </c>
      <c r="BE387" s="199">
        <f>IF(N387="základní",J387,0)</f>
        <v>0</v>
      </c>
      <c r="BF387" s="199">
        <f>IF(N387="snížená",J387,0)</f>
        <v>0</v>
      </c>
      <c r="BG387" s="199">
        <f>IF(N387="zákl. přenesená",J387,0)</f>
        <v>0</v>
      </c>
      <c r="BH387" s="199">
        <f>IF(N387="sníž. přenesená",J387,0)</f>
        <v>0</v>
      </c>
      <c r="BI387" s="199">
        <f>IF(N387="nulová",J387,0)</f>
        <v>0</v>
      </c>
      <c r="BJ387" s="18" t="s">
        <v>83</v>
      </c>
      <c r="BK387" s="199">
        <f>ROUND(I387*H387,2)</f>
        <v>0</v>
      </c>
      <c r="BL387" s="18" t="s">
        <v>168</v>
      </c>
      <c r="BM387" s="198" t="s">
        <v>1246</v>
      </c>
    </row>
    <row r="388" spans="1:65" s="12" customFormat="1" ht="11.25">
      <c r="B388" s="200"/>
      <c r="C388" s="201"/>
      <c r="D388" s="202" t="s">
        <v>156</v>
      </c>
      <c r="E388" s="203" t="s">
        <v>1</v>
      </c>
      <c r="F388" s="204" t="s">
        <v>1247</v>
      </c>
      <c r="G388" s="201"/>
      <c r="H388" s="205">
        <v>816</v>
      </c>
      <c r="I388" s="206"/>
      <c r="J388" s="201"/>
      <c r="K388" s="201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156</v>
      </c>
      <c r="AU388" s="211" t="s">
        <v>85</v>
      </c>
      <c r="AV388" s="12" t="s">
        <v>85</v>
      </c>
      <c r="AW388" s="12" t="s">
        <v>32</v>
      </c>
      <c r="AX388" s="12" t="s">
        <v>83</v>
      </c>
      <c r="AY388" s="211" t="s">
        <v>149</v>
      </c>
    </row>
    <row r="389" spans="1:65" s="2" customFormat="1" ht="21.75" customHeight="1">
      <c r="A389" s="35"/>
      <c r="B389" s="36"/>
      <c r="C389" s="186" t="s">
        <v>1248</v>
      </c>
      <c r="D389" s="186" t="s">
        <v>150</v>
      </c>
      <c r="E389" s="187" t="s">
        <v>378</v>
      </c>
      <c r="F389" s="188" t="s">
        <v>379</v>
      </c>
      <c r="G389" s="189" t="s">
        <v>357</v>
      </c>
      <c r="H389" s="190">
        <v>184</v>
      </c>
      <c r="I389" s="191"/>
      <c r="J389" s="192">
        <f>ROUND(I389*H389,2)</f>
        <v>0</v>
      </c>
      <c r="K389" s="193"/>
      <c r="L389" s="40"/>
      <c r="M389" s="194" t="s">
        <v>1</v>
      </c>
      <c r="N389" s="195" t="s">
        <v>41</v>
      </c>
      <c r="O389" s="72"/>
      <c r="P389" s="196">
        <f>O389*H389</f>
        <v>0</v>
      </c>
      <c r="Q389" s="196">
        <v>0</v>
      </c>
      <c r="R389" s="196">
        <f>Q389*H389</f>
        <v>0</v>
      </c>
      <c r="S389" s="196">
        <v>0</v>
      </c>
      <c r="T389" s="197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98" t="s">
        <v>168</v>
      </c>
      <c r="AT389" s="198" t="s">
        <v>150</v>
      </c>
      <c r="AU389" s="198" t="s">
        <v>85</v>
      </c>
      <c r="AY389" s="18" t="s">
        <v>149</v>
      </c>
      <c r="BE389" s="199">
        <f>IF(N389="základní",J389,0)</f>
        <v>0</v>
      </c>
      <c r="BF389" s="199">
        <f>IF(N389="snížená",J389,0)</f>
        <v>0</v>
      </c>
      <c r="BG389" s="199">
        <f>IF(N389="zákl. přenesená",J389,0)</f>
        <v>0</v>
      </c>
      <c r="BH389" s="199">
        <f>IF(N389="sníž. přenesená",J389,0)</f>
        <v>0</v>
      </c>
      <c r="BI389" s="199">
        <f>IF(N389="nulová",J389,0)</f>
        <v>0</v>
      </c>
      <c r="BJ389" s="18" t="s">
        <v>83</v>
      </c>
      <c r="BK389" s="199">
        <f>ROUND(I389*H389,2)</f>
        <v>0</v>
      </c>
      <c r="BL389" s="18" t="s">
        <v>168</v>
      </c>
      <c r="BM389" s="198" t="s">
        <v>1249</v>
      </c>
    </row>
    <row r="390" spans="1:65" s="12" customFormat="1" ht="11.25">
      <c r="B390" s="200"/>
      <c r="C390" s="201"/>
      <c r="D390" s="202" t="s">
        <v>156</v>
      </c>
      <c r="E390" s="203" t="s">
        <v>1</v>
      </c>
      <c r="F390" s="204" t="s">
        <v>1224</v>
      </c>
      <c r="G390" s="201"/>
      <c r="H390" s="205">
        <v>184</v>
      </c>
      <c r="I390" s="206"/>
      <c r="J390" s="201"/>
      <c r="K390" s="201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156</v>
      </c>
      <c r="AU390" s="211" t="s">
        <v>85</v>
      </c>
      <c r="AV390" s="12" t="s">
        <v>85</v>
      </c>
      <c r="AW390" s="12" t="s">
        <v>32</v>
      </c>
      <c r="AX390" s="12" t="s">
        <v>83</v>
      </c>
      <c r="AY390" s="211" t="s">
        <v>149</v>
      </c>
    </row>
    <row r="391" spans="1:65" s="2" customFormat="1" ht="16.5" customHeight="1">
      <c r="A391" s="35"/>
      <c r="B391" s="36"/>
      <c r="C391" s="186" t="s">
        <v>1250</v>
      </c>
      <c r="D391" s="186" t="s">
        <v>150</v>
      </c>
      <c r="E391" s="187" t="s">
        <v>1251</v>
      </c>
      <c r="F391" s="188" t="s">
        <v>1252</v>
      </c>
      <c r="G391" s="189" t="s">
        <v>273</v>
      </c>
      <c r="H391" s="190">
        <v>48</v>
      </c>
      <c r="I391" s="191"/>
      <c r="J391" s="192">
        <f>ROUND(I391*H391,2)</f>
        <v>0</v>
      </c>
      <c r="K391" s="193"/>
      <c r="L391" s="40"/>
      <c r="M391" s="194" t="s">
        <v>1</v>
      </c>
      <c r="N391" s="195" t="s">
        <v>41</v>
      </c>
      <c r="O391" s="72"/>
      <c r="P391" s="196">
        <f>O391*H391</f>
        <v>0</v>
      </c>
      <c r="Q391" s="196">
        <v>0</v>
      </c>
      <c r="R391" s="196">
        <f>Q391*H391</f>
        <v>0</v>
      </c>
      <c r="S391" s="196">
        <v>0</v>
      </c>
      <c r="T391" s="197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98" t="s">
        <v>168</v>
      </c>
      <c r="AT391" s="198" t="s">
        <v>150</v>
      </c>
      <c r="AU391" s="198" t="s">
        <v>85</v>
      </c>
      <c r="AY391" s="18" t="s">
        <v>149</v>
      </c>
      <c r="BE391" s="199">
        <f>IF(N391="základní",J391,0)</f>
        <v>0</v>
      </c>
      <c r="BF391" s="199">
        <f>IF(N391="snížená",J391,0)</f>
        <v>0</v>
      </c>
      <c r="BG391" s="199">
        <f>IF(N391="zákl. přenesená",J391,0)</f>
        <v>0</v>
      </c>
      <c r="BH391" s="199">
        <f>IF(N391="sníž. přenesená",J391,0)</f>
        <v>0</v>
      </c>
      <c r="BI391" s="199">
        <f>IF(N391="nulová",J391,0)</f>
        <v>0</v>
      </c>
      <c r="BJ391" s="18" t="s">
        <v>83</v>
      </c>
      <c r="BK391" s="199">
        <f>ROUND(I391*H391,2)</f>
        <v>0</v>
      </c>
      <c r="BL391" s="18" t="s">
        <v>168</v>
      </c>
      <c r="BM391" s="198" t="s">
        <v>1253</v>
      </c>
    </row>
    <row r="392" spans="1:65" s="2" customFormat="1" ht="16.5" customHeight="1">
      <c r="A392" s="35"/>
      <c r="B392" s="36"/>
      <c r="C392" s="245" t="s">
        <v>1254</v>
      </c>
      <c r="D392" s="245" t="s">
        <v>305</v>
      </c>
      <c r="E392" s="246" t="s">
        <v>1255</v>
      </c>
      <c r="F392" s="247" t="s">
        <v>1256</v>
      </c>
      <c r="G392" s="248" t="s">
        <v>273</v>
      </c>
      <c r="H392" s="249">
        <v>48</v>
      </c>
      <c r="I392" s="250"/>
      <c r="J392" s="251">
        <f>ROUND(I392*H392,2)</f>
        <v>0</v>
      </c>
      <c r="K392" s="252"/>
      <c r="L392" s="253"/>
      <c r="M392" s="254" t="s">
        <v>1</v>
      </c>
      <c r="N392" s="255" t="s">
        <v>41</v>
      </c>
      <c r="O392" s="72"/>
      <c r="P392" s="196">
        <f>O392*H392</f>
        <v>0</v>
      </c>
      <c r="Q392" s="196">
        <v>0.15</v>
      </c>
      <c r="R392" s="196">
        <f>Q392*H392</f>
        <v>7.1999999999999993</v>
      </c>
      <c r="S392" s="196">
        <v>0</v>
      </c>
      <c r="T392" s="197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98" t="s">
        <v>192</v>
      </c>
      <c r="AT392" s="198" t="s">
        <v>305</v>
      </c>
      <c r="AU392" s="198" t="s">
        <v>85</v>
      </c>
      <c r="AY392" s="18" t="s">
        <v>149</v>
      </c>
      <c r="BE392" s="199">
        <f>IF(N392="základní",J392,0)</f>
        <v>0</v>
      </c>
      <c r="BF392" s="199">
        <f>IF(N392="snížená",J392,0)</f>
        <v>0</v>
      </c>
      <c r="BG392" s="199">
        <f>IF(N392="zákl. přenesená",J392,0)</f>
        <v>0</v>
      </c>
      <c r="BH392" s="199">
        <f>IF(N392="sníž. přenesená",J392,0)</f>
        <v>0</v>
      </c>
      <c r="BI392" s="199">
        <f>IF(N392="nulová",J392,0)</f>
        <v>0</v>
      </c>
      <c r="BJ392" s="18" t="s">
        <v>83</v>
      </c>
      <c r="BK392" s="199">
        <f>ROUND(I392*H392,2)</f>
        <v>0</v>
      </c>
      <c r="BL392" s="18" t="s">
        <v>168</v>
      </c>
      <c r="BM392" s="198" t="s">
        <v>1257</v>
      </c>
    </row>
    <row r="393" spans="1:65" s="12" customFormat="1" ht="11.25">
      <c r="B393" s="200"/>
      <c r="C393" s="201"/>
      <c r="D393" s="202" t="s">
        <v>156</v>
      </c>
      <c r="E393" s="203" t="s">
        <v>1</v>
      </c>
      <c r="F393" s="204" t="s">
        <v>1258</v>
      </c>
      <c r="G393" s="201"/>
      <c r="H393" s="205">
        <v>48</v>
      </c>
      <c r="I393" s="206"/>
      <c r="J393" s="201"/>
      <c r="K393" s="201"/>
      <c r="L393" s="207"/>
      <c r="M393" s="208"/>
      <c r="N393" s="209"/>
      <c r="O393" s="209"/>
      <c r="P393" s="209"/>
      <c r="Q393" s="209"/>
      <c r="R393" s="209"/>
      <c r="S393" s="209"/>
      <c r="T393" s="210"/>
      <c r="AT393" s="211" t="s">
        <v>156</v>
      </c>
      <c r="AU393" s="211" t="s">
        <v>85</v>
      </c>
      <c r="AV393" s="12" t="s">
        <v>85</v>
      </c>
      <c r="AW393" s="12" t="s">
        <v>32</v>
      </c>
      <c r="AX393" s="12" t="s">
        <v>83</v>
      </c>
      <c r="AY393" s="211" t="s">
        <v>149</v>
      </c>
    </row>
    <row r="394" spans="1:65" s="13" customFormat="1" ht="33.75">
      <c r="B394" s="212"/>
      <c r="C394" s="213"/>
      <c r="D394" s="202" t="s">
        <v>156</v>
      </c>
      <c r="E394" s="214" t="s">
        <v>1</v>
      </c>
      <c r="F394" s="215" t="s">
        <v>1259</v>
      </c>
      <c r="G394" s="213"/>
      <c r="H394" s="214" t="s">
        <v>1</v>
      </c>
      <c r="I394" s="216"/>
      <c r="J394" s="213"/>
      <c r="K394" s="213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156</v>
      </c>
      <c r="AU394" s="221" t="s">
        <v>85</v>
      </c>
      <c r="AV394" s="13" t="s">
        <v>83</v>
      </c>
      <c r="AW394" s="13" t="s">
        <v>32</v>
      </c>
      <c r="AX394" s="13" t="s">
        <v>76</v>
      </c>
      <c r="AY394" s="221" t="s">
        <v>149</v>
      </c>
    </row>
    <row r="395" spans="1:65" s="13" customFormat="1" ht="11.25">
      <c r="B395" s="212"/>
      <c r="C395" s="213"/>
      <c r="D395" s="202" t="s">
        <v>156</v>
      </c>
      <c r="E395" s="214" t="s">
        <v>1</v>
      </c>
      <c r="F395" s="215" t="s">
        <v>1260</v>
      </c>
      <c r="G395" s="213"/>
      <c r="H395" s="214" t="s">
        <v>1</v>
      </c>
      <c r="I395" s="216"/>
      <c r="J395" s="213"/>
      <c r="K395" s="213"/>
      <c r="L395" s="217"/>
      <c r="M395" s="218"/>
      <c r="N395" s="219"/>
      <c r="O395" s="219"/>
      <c r="P395" s="219"/>
      <c r="Q395" s="219"/>
      <c r="R395" s="219"/>
      <c r="S395" s="219"/>
      <c r="T395" s="220"/>
      <c r="AT395" s="221" t="s">
        <v>156</v>
      </c>
      <c r="AU395" s="221" t="s">
        <v>85</v>
      </c>
      <c r="AV395" s="13" t="s">
        <v>83</v>
      </c>
      <c r="AW395" s="13" t="s">
        <v>32</v>
      </c>
      <c r="AX395" s="13" t="s">
        <v>76</v>
      </c>
      <c r="AY395" s="221" t="s">
        <v>149</v>
      </c>
    </row>
    <row r="396" spans="1:65" s="11" customFormat="1" ht="22.9" customHeight="1">
      <c r="B396" s="172"/>
      <c r="C396" s="173"/>
      <c r="D396" s="174" t="s">
        <v>75</v>
      </c>
      <c r="E396" s="232" t="s">
        <v>381</v>
      </c>
      <c r="F396" s="232" t="s">
        <v>382</v>
      </c>
      <c r="G396" s="173"/>
      <c r="H396" s="173"/>
      <c r="I396" s="176"/>
      <c r="J396" s="233">
        <f>BK396</f>
        <v>0</v>
      </c>
      <c r="K396" s="173"/>
      <c r="L396" s="178"/>
      <c r="M396" s="179"/>
      <c r="N396" s="180"/>
      <c r="O396" s="180"/>
      <c r="P396" s="181">
        <f>SUM(P397:P412)</f>
        <v>0</v>
      </c>
      <c r="Q396" s="180"/>
      <c r="R396" s="181">
        <f>SUM(R397:R412)</f>
        <v>0</v>
      </c>
      <c r="S396" s="180"/>
      <c r="T396" s="182">
        <f>SUM(T397:T412)</f>
        <v>0</v>
      </c>
      <c r="AR396" s="183" t="s">
        <v>83</v>
      </c>
      <c r="AT396" s="184" t="s">
        <v>75</v>
      </c>
      <c r="AU396" s="184" t="s">
        <v>83</v>
      </c>
      <c r="AY396" s="183" t="s">
        <v>149</v>
      </c>
      <c r="BK396" s="185">
        <f>SUM(BK397:BK412)</f>
        <v>0</v>
      </c>
    </row>
    <row r="397" spans="1:65" s="2" customFormat="1" ht="21.75" customHeight="1">
      <c r="A397" s="35"/>
      <c r="B397" s="36"/>
      <c r="C397" s="186" t="s">
        <v>1261</v>
      </c>
      <c r="D397" s="186" t="s">
        <v>150</v>
      </c>
      <c r="E397" s="187" t="s">
        <v>384</v>
      </c>
      <c r="F397" s="188" t="s">
        <v>385</v>
      </c>
      <c r="G397" s="189" t="s">
        <v>298</v>
      </c>
      <c r="H397" s="190">
        <v>2664.105</v>
      </c>
      <c r="I397" s="191"/>
      <c r="J397" s="192">
        <f>ROUND(I397*H397,2)</f>
        <v>0</v>
      </c>
      <c r="K397" s="193"/>
      <c r="L397" s="40"/>
      <c r="M397" s="194" t="s">
        <v>1</v>
      </c>
      <c r="N397" s="195" t="s">
        <v>41</v>
      </c>
      <c r="O397" s="72"/>
      <c r="P397" s="196">
        <f>O397*H397</f>
        <v>0</v>
      </c>
      <c r="Q397" s="196">
        <v>0</v>
      </c>
      <c r="R397" s="196">
        <f>Q397*H397</f>
        <v>0</v>
      </c>
      <c r="S397" s="196">
        <v>0</v>
      </c>
      <c r="T397" s="197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98" t="s">
        <v>168</v>
      </c>
      <c r="AT397" s="198" t="s">
        <v>150</v>
      </c>
      <c r="AU397" s="198" t="s">
        <v>85</v>
      </c>
      <c r="AY397" s="18" t="s">
        <v>149</v>
      </c>
      <c r="BE397" s="199">
        <f>IF(N397="základní",J397,0)</f>
        <v>0</v>
      </c>
      <c r="BF397" s="199">
        <f>IF(N397="snížená",J397,0)</f>
        <v>0</v>
      </c>
      <c r="BG397" s="199">
        <f>IF(N397="zákl. přenesená",J397,0)</f>
        <v>0</v>
      </c>
      <c r="BH397" s="199">
        <f>IF(N397="sníž. přenesená",J397,0)</f>
        <v>0</v>
      </c>
      <c r="BI397" s="199">
        <f>IF(N397="nulová",J397,0)</f>
        <v>0</v>
      </c>
      <c r="BJ397" s="18" t="s">
        <v>83</v>
      </c>
      <c r="BK397" s="199">
        <f>ROUND(I397*H397,2)</f>
        <v>0</v>
      </c>
      <c r="BL397" s="18" t="s">
        <v>168</v>
      </c>
      <c r="BM397" s="198" t="s">
        <v>1262</v>
      </c>
    </row>
    <row r="398" spans="1:65" s="12" customFormat="1" ht="11.25">
      <c r="B398" s="200"/>
      <c r="C398" s="201"/>
      <c r="D398" s="202" t="s">
        <v>156</v>
      </c>
      <c r="E398" s="203" t="s">
        <v>1</v>
      </c>
      <c r="F398" s="204" t="s">
        <v>1263</v>
      </c>
      <c r="G398" s="201"/>
      <c r="H398" s="205">
        <v>2664.105</v>
      </c>
      <c r="I398" s="206"/>
      <c r="J398" s="201"/>
      <c r="K398" s="201"/>
      <c r="L398" s="207"/>
      <c r="M398" s="208"/>
      <c r="N398" s="209"/>
      <c r="O398" s="209"/>
      <c r="P398" s="209"/>
      <c r="Q398" s="209"/>
      <c r="R398" s="209"/>
      <c r="S398" s="209"/>
      <c r="T398" s="210"/>
      <c r="AT398" s="211" t="s">
        <v>156</v>
      </c>
      <c r="AU398" s="211" t="s">
        <v>85</v>
      </c>
      <c r="AV398" s="12" t="s">
        <v>85</v>
      </c>
      <c r="AW398" s="12" t="s">
        <v>32</v>
      </c>
      <c r="AX398" s="12" t="s">
        <v>83</v>
      </c>
      <c r="AY398" s="211" t="s">
        <v>149</v>
      </c>
    </row>
    <row r="399" spans="1:65" s="2" customFormat="1" ht="24.2" customHeight="1">
      <c r="A399" s="35"/>
      <c r="B399" s="36"/>
      <c r="C399" s="186" t="s">
        <v>1264</v>
      </c>
      <c r="D399" s="186" t="s">
        <v>150</v>
      </c>
      <c r="E399" s="187" t="s">
        <v>388</v>
      </c>
      <c r="F399" s="188" t="s">
        <v>389</v>
      </c>
      <c r="G399" s="189" t="s">
        <v>298</v>
      </c>
      <c r="H399" s="190">
        <v>23976.945</v>
      </c>
      <c r="I399" s="191"/>
      <c r="J399" s="192">
        <f>ROUND(I399*H399,2)</f>
        <v>0</v>
      </c>
      <c r="K399" s="193"/>
      <c r="L399" s="40"/>
      <c r="M399" s="194" t="s">
        <v>1</v>
      </c>
      <c r="N399" s="195" t="s">
        <v>41</v>
      </c>
      <c r="O399" s="72"/>
      <c r="P399" s="196">
        <f>O399*H399</f>
        <v>0</v>
      </c>
      <c r="Q399" s="196">
        <v>0</v>
      </c>
      <c r="R399" s="196">
        <f>Q399*H399</f>
        <v>0</v>
      </c>
      <c r="S399" s="196">
        <v>0</v>
      </c>
      <c r="T399" s="197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98" t="s">
        <v>168</v>
      </c>
      <c r="AT399" s="198" t="s">
        <v>150</v>
      </c>
      <c r="AU399" s="198" t="s">
        <v>85</v>
      </c>
      <c r="AY399" s="18" t="s">
        <v>149</v>
      </c>
      <c r="BE399" s="199">
        <f>IF(N399="základní",J399,0)</f>
        <v>0</v>
      </c>
      <c r="BF399" s="199">
        <f>IF(N399="snížená",J399,0)</f>
        <v>0</v>
      </c>
      <c r="BG399" s="199">
        <f>IF(N399="zákl. přenesená",J399,0)</f>
        <v>0</v>
      </c>
      <c r="BH399" s="199">
        <f>IF(N399="sníž. přenesená",J399,0)</f>
        <v>0</v>
      </c>
      <c r="BI399" s="199">
        <f>IF(N399="nulová",J399,0)</f>
        <v>0</v>
      </c>
      <c r="BJ399" s="18" t="s">
        <v>83</v>
      </c>
      <c r="BK399" s="199">
        <f>ROUND(I399*H399,2)</f>
        <v>0</v>
      </c>
      <c r="BL399" s="18" t="s">
        <v>168</v>
      </c>
      <c r="BM399" s="198" t="s">
        <v>1265</v>
      </c>
    </row>
    <row r="400" spans="1:65" s="12" customFormat="1" ht="11.25">
      <c r="B400" s="200"/>
      <c r="C400" s="201"/>
      <c r="D400" s="202" t="s">
        <v>156</v>
      </c>
      <c r="E400" s="201"/>
      <c r="F400" s="204" t="s">
        <v>1266</v>
      </c>
      <c r="G400" s="201"/>
      <c r="H400" s="205">
        <v>23976.945</v>
      </c>
      <c r="I400" s="206"/>
      <c r="J400" s="201"/>
      <c r="K400" s="201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156</v>
      </c>
      <c r="AU400" s="211" t="s">
        <v>85</v>
      </c>
      <c r="AV400" s="12" t="s">
        <v>85</v>
      </c>
      <c r="AW400" s="12" t="s">
        <v>4</v>
      </c>
      <c r="AX400" s="12" t="s">
        <v>83</v>
      </c>
      <c r="AY400" s="211" t="s">
        <v>149</v>
      </c>
    </row>
    <row r="401" spans="1:65" s="2" customFormat="1" ht="33" customHeight="1">
      <c r="A401" s="35"/>
      <c r="B401" s="36"/>
      <c r="C401" s="186" t="s">
        <v>1267</v>
      </c>
      <c r="D401" s="186" t="s">
        <v>150</v>
      </c>
      <c r="E401" s="187" t="s">
        <v>393</v>
      </c>
      <c r="F401" s="188" t="s">
        <v>394</v>
      </c>
      <c r="G401" s="189" t="s">
        <v>298</v>
      </c>
      <c r="H401" s="190">
        <v>350.75</v>
      </c>
      <c r="I401" s="191"/>
      <c r="J401" s="192">
        <f>ROUND(I401*H401,2)</f>
        <v>0</v>
      </c>
      <c r="K401" s="193"/>
      <c r="L401" s="40"/>
      <c r="M401" s="194" t="s">
        <v>1</v>
      </c>
      <c r="N401" s="195" t="s">
        <v>41</v>
      </c>
      <c r="O401" s="72"/>
      <c r="P401" s="196">
        <f>O401*H401</f>
        <v>0</v>
      </c>
      <c r="Q401" s="196">
        <v>0</v>
      </c>
      <c r="R401" s="196">
        <f>Q401*H401</f>
        <v>0</v>
      </c>
      <c r="S401" s="196">
        <v>0</v>
      </c>
      <c r="T401" s="197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98" t="s">
        <v>168</v>
      </c>
      <c r="AT401" s="198" t="s">
        <v>150</v>
      </c>
      <c r="AU401" s="198" t="s">
        <v>85</v>
      </c>
      <c r="AY401" s="18" t="s">
        <v>149</v>
      </c>
      <c r="BE401" s="199">
        <f>IF(N401="základní",J401,0)</f>
        <v>0</v>
      </c>
      <c r="BF401" s="199">
        <f>IF(N401="snížená",J401,0)</f>
        <v>0</v>
      </c>
      <c r="BG401" s="199">
        <f>IF(N401="zákl. přenesená",J401,0)</f>
        <v>0</v>
      </c>
      <c r="BH401" s="199">
        <f>IF(N401="sníž. přenesená",J401,0)</f>
        <v>0</v>
      </c>
      <c r="BI401" s="199">
        <f>IF(N401="nulová",J401,0)</f>
        <v>0</v>
      </c>
      <c r="BJ401" s="18" t="s">
        <v>83</v>
      </c>
      <c r="BK401" s="199">
        <f>ROUND(I401*H401,2)</f>
        <v>0</v>
      </c>
      <c r="BL401" s="18" t="s">
        <v>168</v>
      </c>
      <c r="BM401" s="198" t="s">
        <v>1268</v>
      </c>
    </row>
    <row r="402" spans="1:65" s="2" customFormat="1" ht="24.2" customHeight="1">
      <c r="A402" s="35"/>
      <c r="B402" s="36"/>
      <c r="C402" s="186" t="s">
        <v>1269</v>
      </c>
      <c r="D402" s="186" t="s">
        <v>150</v>
      </c>
      <c r="E402" s="187" t="s">
        <v>1270</v>
      </c>
      <c r="F402" s="188" t="s">
        <v>297</v>
      </c>
      <c r="G402" s="189" t="s">
        <v>298</v>
      </c>
      <c r="H402" s="190">
        <v>2288.7689999999998</v>
      </c>
      <c r="I402" s="191"/>
      <c r="J402" s="192">
        <f>ROUND(I402*H402,2)</f>
        <v>0</v>
      </c>
      <c r="K402" s="193"/>
      <c r="L402" s="40"/>
      <c r="M402" s="194" t="s">
        <v>1</v>
      </c>
      <c r="N402" s="195" t="s">
        <v>41</v>
      </c>
      <c r="O402" s="72"/>
      <c r="P402" s="196">
        <f>O402*H402</f>
        <v>0</v>
      </c>
      <c r="Q402" s="196">
        <v>0</v>
      </c>
      <c r="R402" s="196">
        <f>Q402*H402</f>
        <v>0</v>
      </c>
      <c r="S402" s="196">
        <v>0</v>
      </c>
      <c r="T402" s="197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98" t="s">
        <v>168</v>
      </c>
      <c r="AT402" s="198" t="s">
        <v>150</v>
      </c>
      <c r="AU402" s="198" t="s">
        <v>85</v>
      </c>
      <c r="AY402" s="18" t="s">
        <v>149</v>
      </c>
      <c r="BE402" s="199">
        <f>IF(N402="základní",J402,0)</f>
        <v>0</v>
      </c>
      <c r="BF402" s="199">
        <f>IF(N402="snížená",J402,0)</f>
        <v>0</v>
      </c>
      <c r="BG402" s="199">
        <f>IF(N402="zákl. přenesená",J402,0)</f>
        <v>0</v>
      </c>
      <c r="BH402" s="199">
        <f>IF(N402="sníž. přenesená",J402,0)</f>
        <v>0</v>
      </c>
      <c r="BI402" s="199">
        <f>IF(N402="nulová",J402,0)</f>
        <v>0</v>
      </c>
      <c r="BJ402" s="18" t="s">
        <v>83</v>
      </c>
      <c r="BK402" s="199">
        <f>ROUND(I402*H402,2)</f>
        <v>0</v>
      </c>
      <c r="BL402" s="18" t="s">
        <v>168</v>
      </c>
      <c r="BM402" s="198" t="s">
        <v>1271</v>
      </c>
    </row>
    <row r="403" spans="1:65" s="2" customFormat="1" ht="37.9" customHeight="1">
      <c r="A403" s="35"/>
      <c r="B403" s="36"/>
      <c r="C403" s="186" t="s">
        <v>1272</v>
      </c>
      <c r="D403" s="186" t="s">
        <v>150</v>
      </c>
      <c r="E403" s="187" t="s">
        <v>1273</v>
      </c>
      <c r="F403" s="188" t="s">
        <v>1274</v>
      </c>
      <c r="G403" s="189" t="s">
        <v>298</v>
      </c>
      <c r="H403" s="190">
        <v>12.346</v>
      </c>
      <c r="I403" s="191"/>
      <c r="J403" s="192">
        <f>ROUND(I403*H403,2)</f>
        <v>0</v>
      </c>
      <c r="K403" s="193"/>
      <c r="L403" s="40"/>
      <c r="M403" s="194" t="s">
        <v>1</v>
      </c>
      <c r="N403" s="195" t="s">
        <v>41</v>
      </c>
      <c r="O403" s="72"/>
      <c r="P403" s="196">
        <f>O403*H403</f>
        <v>0</v>
      </c>
      <c r="Q403" s="196">
        <v>0</v>
      </c>
      <c r="R403" s="196">
        <f>Q403*H403</f>
        <v>0</v>
      </c>
      <c r="S403" s="196">
        <v>0</v>
      </c>
      <c r="T403" s="197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98" t="s">
        <v>168</v>
      </c>
      <c r="AT403" s="198" t="s">
        <v>150</v>
      </c>
      <c r="AU403" s="198" t="s">
        <v>85</v>
      </c>
      <c r="AY403" s="18" t="s">
        <v>149</v>
      </c>
      <c r="BE403" s="199">
        <f>IF(N403="základní",J403,0)</f>
        <v>0</v>
      </c>
      <c r="BF403" s="199">
        <f>IF(N403="snížená",J403,0)</f>
        <v>0</v>
      </c>
      <c r="BG403" s="199">
        <f>IF(N403="zákl. přenesená",J403,0)</f>
        <v>0</v>
      </c>
      <c r="BH403" s="199">
        <f>IF(N403="sníž. přenesená",J403,0)</f>
        <v>0</v>
      </c>
      <c r="BI403" s="199">
        <f>IF(N403="nulová",J403,0)</f>
        <v>0</v>
      </c>
      <c r="BJ403" s="18" t="s">
        <v>83</v>
      </c>
      <c r="BK403" s="199">
        <f>ROUND(I403*H403,2)</f>
        <v>0</v>
      </c>
      <c r="BL403" s="18" t="s">
        <v>168</v>
      </c>
      <c r="BM403" s="198" t="s">
        <v>1275</v>
      </c>
    </row>
    <row r="404" spans="1:65" s="2" customFormat="1" ht="16.5" customHeight="1">
      <c r="A404" s="35"/>
      <c r="B404" s="36"/>
      <c r="C404" s="186" t="s">
        <v>1276</v>
      </c>
      <c r="D404" s="186" t="s">
        <v>150</v>
      </c>
      <c r="E404" s="187" t="s">
        <v>1277</v>
      </c>
      <c r="F404" s="188" t="s">
        <v>1278</v>
      </c>
      <c r="G404" s="189" t="s">
        <v>298</v>
      </c>
      <c r="H404" s="190">
        <v>144.83199999999999</v>
      </c>
      <c r="I404" s="191"/>
      <c r="J404" s="192">
        <f>ROUND(I404*H404,2)</f>
        <v>0</v>
      </c>
      <c r="K404" s="193"/>
      <c r="L404" s="40"/>
      <c r="M404" s="194" t="s">
        <v>1</v>
      </c>
      <c r="N404" s="195" t="s">
        <v>41</v>
      </c>
      <c r="O404" s="72"/>
      <c r="P404" s="196">
        <f>O404*H404</f>
        <v>0</v>
      </c>
      <c r="Q404" s="196">
        <v>0</v>
      </c>
      <c r="R404" s="196">
        <f>Q404*H404</f>
        <v>0</v>
      </c>
      <c r="S404" s="196">
        <v>0</v>
      </c>
      <c r="T404" s="197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98" t="s">
        <v>168</v>
      </c>
      <c r="AT404" s="198" t="s">
        <v>150</v>
      </c>
      <c r="AU404" s="198" t="s">
        <v>85</v>
      </c>
      <c r="AY404" s="18" t="s">
        <v>149</v>
      </c>
      <c r="BE404" s="199">
        <f>IF(N404="základní",J404,0)</f>
        <v>0</v>
      </c>
      <c r="BF404" s="199">
        <f>IF(N404="snížená",J404,0)</f>
        <v>0</v>
      </c>
      <c r="BG404" s="199">
        <f>IF(N404="zákl. přenesená",J404,0)</f>
        <v>0</v>
      </c>
      <c r="BH404" s="199">
        <f>IF(N404="sníž. přenesená",J404,0)</f>
        <v>0</v>
      </c>
      <c r="BI404" s="199">
        <f>IF(N404="nulová",J404,0)</f>
        <v>0</v>
      </c>
      <c r="BJ404" s="18" t="s">
        <v>83</v>
      </c>
      <c r="BK404" s="199">
        <f>ROUND(I404*H404,2)</f>
        <v>0</v>
      </c>
      <c r="BL404" s="18" t="s">
        <v>168</v>
      </c>
      <c r="BM404" s="198" t="s">
        <v>1279</v>
      </c>
    </row>
    <row r="405" spans="1:65" s="13" customFormat="1" ht="11.25">
      <c r="B405" s="212"/>
      <c r="C405" s="213"/>
      <c r="D405" s="202" t="s">
        <v>156</v>
      </c>
      <c r="E405" s="214" t="s">
        <v>1</v>
      </c>
      <c r="F405" s="215" t="s">
        <v>1280</v>
      </c>
      <c r="G405" s="213"/>
      <c r="H405" s="214" t="s">
        <v>1</v>
      </c>
      <c r="I405" s="216"/>
      <c r="J405" s="213"/>
      <c r="K405" s="213"/>
      <c r="L405" s="217"/>
      <c r="M405" s="218"/>
      <c r="N405" s="219"/>
      <c r="O405" s="219"/>
      <c r="P405" s="219"/>
      <c r="Q405" s="219"/>
      <c r="R405" s="219"/>
      <c r="S405" s="219"/>
      <c r="T405" s="220"/>
      <c r="AT405" s="221" t="s">
        <v>156</v>
      </c>
      <c r="AU405" s="221" t="s">
        <v>85</v>
      </c>
      <c r="AV405" s="13" t="s">
        <v>83</v>
      </c>
      <c r="AW405" s="13" t="s">
        <v>32</v>
      </c>
      <c r="AX405" s="13" t="s">
        <v>76</v>
      </c>
      <c r="AY405" s="221" t="s">
        <v>149</v>
      </c>
    </row>
    <row r="406" spans="1:65" s="12" customFormat="1" ht="11.25">
      <c r="B406" s="200"/>
      <c r="C406" s="201"/>
      <c r="D406" s="202" t="s">
        <v>156</v>
      </c>
      <c r="E406" s="203" t="s">
        <v>1</v>
      </c>
      <c r="F406" s="204" t="s">
        <v>1281</v>
      </c>
      <c r="G406" s="201"/>
      <c r="H406" s="205">
        <v>144.83199999999999</v>
      </c>
      <c r="I406" s="206"/>
      <c r="J406" s="201"/>
      <c r="K406" s="201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156</v>
      </c>
      <c r="AU406" s="211" t="s">
        <v>85</v>
      </c>
      <c r="AV406" s="12" t="s">
        <v>85</v>
      </c>
      <c r="AW406" s="12" t="s">
        <v>32</v>
      </c>
      <c r="AX406" s="12" t="s">
        <v>83</v>
      </c>
      <c r="AY406" s="211" t="s">
        <v>149</v>
      </c>
    </row>
    <row r="407" spans="1:65" s="2" customFormat="1" ht="24.2" customHeight="1">
      <c r="A407" s="35"/>
      <c r="B407" s="36"/>
      <c r="C407" s="186" t="s">
        <v>1282</v>
      </c>
      <c r="D407" s="186" t="s">
        <v>150</v>
      </c>
      <c r="E407" s="187" t="s">
        <v>1283</v>
      </c>
      <c r="F407" s="188" t="s">
        <v>1284</v>
      </c>
      <c r="G407" s="189" t="s">
        <v>298</v>
      </c>
      <c r="H407" s="190">
        <v>144.83199999999999</v>
      </c>
      <c r="I407" s="191"/>
      <c r="J407" s="192">
        <f>ROUND(I407*H407,2)</f>
        <v>0</v>
      </c>
      <c r="K407" s="193"/>
      <c r="L407" s="40"/>
      <c r="M407" s="194" t="s">
        <v>1</v>
      </c>
      <c r="N407" s="195" t="s">
        <v>41</v>
      </c>
      <c r="O407" s="72"/>
      <c r="P407" s="196">
        <f>O407*H407</f>
        <v>0</v>
      </c>
      <c r="Q407" s="196">
        <v>0</v>
      </c>
      <c r="R407" s="196">
        <f>Q407*H407</f>
        <v>0</v>
      </c>
      <c r="S407" s="196">
        <v>0</v>
      </c>
      <c r="T407" s="197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98" t="s">
        <v>168</v>
      </c>
      <c r="AT407" s="198" t="s">
        <v>150</v>
      </c>
      <c r="AU407" s="198" t="s">
        <v>85</v>
      </c>
      <c r="AY407" s="18" t="s">
        <v>149</v>
      </c>
      <c r="BE407" s="199">
        <f>IF(N407="základní",J407,0)</f>
        <v>0</v>
      </c>
      <c r="BF407" s="199">
        <f>IF(N407="snížená",J407,0)</f>
        <v>0</v>
      </c>
      <c r="BG407" s="199">
        <f>IF(N407="zákl. přenesená",J407,0)</f>
        <v>0</v>
      </c>
      <c r="BH407" s="199">
        <f>IF(N407="sníž. přenesená",J407,0)</f>
        <v>0</v>
      </c>
      <c r="BI407" s="199">
        <f>IF(N407="nulová",J407,0)</f>
        <v>0</v>
      </c>
      <c r="BJ407" s="18" t="s">
        <v>83</v>
      </c>
      <c r="BK407" s="199">
        <f>ROUND(I407*H407,2)</f>
        <v>0</v>
      </c>
      <c r="BL407" s="18" t="s">
        <v>168</v>
      </c>
      <c r="BM407" s="198" t="s">
        <v>1285</v>
      </c>
    </row>
    <row r="408" spans="1:65" s="2" customFormat="1" ht="24.2" customHeight="1">
      <c r="A408" s="35"/>
      <c r="B408" s="36"/>
      <c r="C408" s="186" t="s">
        <v>1286</v>
      </c>
      <c r="D408" s="186" t="s">
        <v>150</v>
      </c>
      <c r="E408" s="187" t="s">
        <v>1287</v>
      </c>
      <c r="F408" s="188" t="s">
        <v>1288</v>
      </c>
      <c r="G408" s="189" t="s">
        <v>298</v>
      </c>
      <c r="H408" s="190">
        <v>724.16</v>
      </c>
      <c r="I408" s="191"/>
      <c r="J408" s="192">
        <f>ROUND(I408*H408,2)</f>
        <v>0</v>
      </c>
      <c r="K408" s="193"/>
      <c r="L408" s="40"/>
      <c r="M408" s="194" t="s">
        <v>1</v>
      </c>
      <c r="N408" s="195" t="s">
        <v>41</v>
      </c>
      <c r="O408" s="72"/>
      <c r="P408" s="196">
        <f>O408*H408</f>
        <v>0</v>
      </c>
      <c r="Q408" s="196">
        <v>0</v>
      </c>
      <c r="R408" s="196">
        <f>Q408*H408</f>
        <v>0</v>
      </c>
      <c r="S408" s="196">
        <v>0</v>
      </c>
      <c r="T408" s="197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98" t="s">
        <v>168</v>
      </c>
      <c r="AT408" s="198" t="s">
        <v>150</v>
      </c>
      <c r="AU408" s="198" t="s">
        <v>85</v>
      </c>
      <c r="AY408" s="18" t="s">
        <v>149</v>
      </c>
      <c r="BE408" s="199">
        <f>IF(N408="základní",J408,0)</f>
        <v>0</v>
      </c>
      <c r="BF408" s="199">
        <f>IF(N408="snížená",J408,0)</f>
        <v>0</v>
      </c>
      <c r="BG408" s="199">
        <f>IF(N408="zákl. přenesená",J408,0)</f>
        <v>0</v>
      </c>
      <c r="BH408" s="199">
        <f>IF(N408="sníž. přenesená",J408,0)</f>
        <v>0</v>
      </c>
      <c r="BI408" s="199">
        <f>IF(N408="nulová",J408,0)</f>
        <v>0</v>
      </c>
      <c r="BJ408" s="18" t="s">
        <v>83</v>
      </c>
      <c r="BK408" s="199">
        <f>ROUND(I408*H408,2)</f>
        <v>0</v>
      </c>
      <c r="BL408" s="18" t="s">
        <v>168</v>
      </c>
      <c r="BM408" s="198" t="s">
        <v>1289</v>
      </c>
    </row>
    <row r="409" spans="1:65" s="12" customFormat="1" ht="11.25">
      <c r="B409" s="200"/>
      <c r="C409" s="201"/>
      <c r="D409" s="202" t="s">
        <v>156</v>
      </c>
      <c r="E409" s="201"/>
      <c r="F409" s="204" t="s">
        <v>1290</v>
      </c>
      <c r="G409" s="201"/>
      <c r="H409" s="205">
        <v>724.16</v>
      </c>
      <c r="I409" s="206"/>
      <c r="J409" s="201"/>
      <c r="K409" s="201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156</v>
      </c>
      <c r="AU409" s="211" t="s">
        <v>85</v>
      </c>
      <c r="AV409" s="12" t="s">
        <v>85</v>
      </c>
      <c r="AW409" s="12" t="s">
        <v>4</v>
      </c>
      <c r="AX409" s="12" t="s">
        <v>83</v>
      </c>
      <c r="AY409" s="211" t="s">
        <v>149</v>
      </c>
    </row>
    <row r="410" spans="1:65" s="2" customFormat="1" ht="16.5" customHeight="1">
      <c r="A410" s="35"/>
      <c r="B410" s="36"/>
      <c r="C410" s="186" t="s">
        <v>1291</v>
      </c>
      <c r="D410" s="186" t="s">
        <v>150</v>
      </c>
      <c r="E410" s="187" t="s">
        <v>1292</v>
      </c>
      <c r="F410" s="188" t="s">
        <v>1293</v>
      </c>
      <c r="G410" s="189" t="s">
        <v>298</v>
      </c>
      <c r="H410" s="190">
        <v>144.83199999999999</v>
      </c>
      <c r="I410" s="191"/>
      <c r="J410" s="192">
        <f>ROUND(I410*H410,2)</f>
        <v>0</v>
      </c>
      <c r="K410" s="193"/>
      <c r="L410" s="40"/>
      <c r="M410" s="194" t="s">
        <v>1</v>
      </c>
      <c r="N410" s="195" t="s">
        <v>41</v>
      </c>
      <c r="O410" s="72"/>
      <c r="P410" s="196">
        <f>O410*H410</f>
        <v>0</v>
      </c>
      <c r="Q410" s="196">
        <v>0</v>
      </c>
      <c r="R410" s="196">
        <f>Q410*H410</f>
        <v>0</v>
      </c>
      <c r="S410" s="196">
        <v>0</v>
      </c>
      <c r="T410" s="197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98" t="s">
        <v>168</v>
      </c>
      <c r="AT410" s="198" t="s">
        <v>150</v>
      </c>
      <c r="AU410" s="198" t="s">
        <v>85</v>
      </c>
      <c r="AY410" s="18" t="s">
        <v>149</v>
      </c>
      <c r="BE410" s="199">
        <f>IF(N410="základní",J410,0)</f>
        <v>0</v>
      </c>
      <c r="BF410" s="199">
        <f>IF(N410="snížená",J410,0)</f>
        <v>0</v>
      </c>
      <c r="BG410" s="199">
        <f>IF(N410="zákl. přenesená",J410,0)</f>
        <v>0</v>
      </c>
      <c r="BH410" s="199">
        <f>IF(N410="sníž. přenesená",J410,0)</f>
        <v>0</v>
      </c>
      <c r="BI410" s="199">
        <f>IF(N410="nulová",J410,0)</f>
        <v>0</v>
      </c>
      <c r="BJ410" s="18" t="s">
        <v>83</v>
      </c>
      <c r="BK410" s="199">
        <f>ROUND(I410*H410,2)</f>
        <v>0</v>
      </c>
      <c r="BL410" s="18" t="s">
        <v>168</v>
      </c>
      <c r="BM410" s="198" t="s">
        <v>1294</v>
      </c>
    </row>
    <row r="411" spans="1:65" s="2" customFormat="1" ht="16.5" customHeight="1">
      <c r="A411" s="35"/>
      <c r="B411" s="36"/>
      <c r="C411" s="186" t="s">
        <v>1295</v>
      </c>
      <c r="D411" s="186" t="s">
        <v>150</v>
      </c>
      <c r="E411" s="187" t="s">
        <v>1296</v>
      </c>
      <c r="F411" s="188" t="s">
        <v>1297</v>
      </c>
      <c r="G411" s="189" t="s">
        <v>298</v>
      </c>
      <c r="H411" s="190">
        <v>350.75</v>
      </c>
      <c r="I411" s="191"/>
      <c r="J411" s="192">
        <f>ROUND(I411*H411,2)</f>
        <v>0</v>
      </c>
      <c r="K411" s="193"/>
      <c r="L411" s="40"/>
      <c r="M411" s="194" t="s">
        <v>1</v>
      </c>
      <c r="N411" s="195" t="s">
        <v>41</v>
      </c>
      <c r="O411" s="72"/>
      <c r="P411" s="196">
        <f>O411*H411</f>
        <v>0</v>
      </c>
      <c r="Q411" s="196">
        <v>0</v>
      </c>
      <c r="R411" s="196">
        <f>Q411*H411</f>
        <v>0</v>
      </c>
      <c r="S411" s="196">
        <v>0</v>
      </c>
      <c r="T411" s="197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98" t="s">
        <v>168</v>
      </c>
      <c r="AT411" s="198" t="s">
        <v>150</v>
      </c>
      <c r="AU411" s="198" t="s">
        <v>85</v>
      </c>
      <c r="AY411" s="18" t="s">
        <v>149</v>
      </c>
      <c r="BE411" s="199">
        <f>IF(N411="základní",J411,0)</f>
        <v>0</v>
      </c>
      <c r="BF411" s="199">
        <f>IF(N411="snížená",J411,0)</f>
        <v>0</v>
      </c>
      <c r="BG411" s="199">
        <f>IF(N411="zákl. přenesená",J411,0)</f>
        <v>0</v>
      </c>
      <c r="BH411" s="199">
        <f>IF(N411="sníž. přenesená",J411,0)</f>
        <v>0</v>
      </c>
      <c r="BI411" s="199">
        <f>IF(N411="nulová",J411,0)</f>
        <v>0</v>
      </c>
      <c r="BJ411" s="18" t="s">
        <v>83</v>
      </c>
      <c r="BK411" s="199">
        <f>ROUND(I411*H411,2)</f>
        <v>0</v>
      </c>
      <c r="BL411" s="18" t="s">
        <v>168</v>
      </c>
      <c r="BM411" s="198" t="s">
        <v>1298</v>
      </c>
    </row>
    <row r="412" spans="1:65" s="2" customFormat="1" ht="24.2" customHeight="1">
      <c r="A412" s="35"/>
      <c r="B412" s="36"/>
      <c r="C412" s="186" t="s">
        <v>1299</v>
      </c>
      <c r="D412" s="186" t="s">
        <v>150</v>
      </c>
      <c r="E412" s="187" t="s">
        <v>1300</v>
      </c>
      <c r="F412" s="188" t="s">
        <v>1301</v>
      </c>
      <c r="G412" s="189" t="s">
        <v>298</v>
      </c>
      <c r="H412" s="190">
        <v>12.24</v>
      </c>
      <c r="I412" s="191"/>
      <c r="J412" s="192">
        <f>ROUND(I412*H412,2)</f>
        <v>0</v>
      </c>
      <c r="K412" s="193"/>
      <c r="L412" s="40"/>
      <c r="M412" s="194" t="s">
        <v>1</v>
      </c>
      <c r="N412" s="195" t="s">
        <v>41</v>
      </c>
      <c r="O412" s="72"/>
      <c r="P412" s="196">
        <f>O412*H412</f>
        <v>0</v>
      </c>
      <c r="Q412" s="196">
        <v>0</v>
      </c>
      <c r="R412" s="196">
        <f>Q412*H412</f>
        <v>0</v>
      </c>
      <c r="S412" s="196">
        <v>0</v>
      </c>
      <c r="T412" s="197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98" t="s">
        <v>168</v>
      </c>
      <c r="AT412" s="198" t="s">
        <v>150</v>
      </c>
      <c r="AU412" s="198" t="s">
        <v>85</v>
      </c>
      <c r="AY412" s="18" t="s">
        <v>149</v>
      </c>
      <c r="BE412" s="199">
        <f>IF(N412="základní",J412,0)</f>
        <v>0</v>
      </c>
      <c r="BF412" s="199">
        <f>IF(N412="snížená",J412,0)</f>
        <v>0</v>
      </c>
      <c r="BG412" s="199">
        <f>IF(N412="zákl. přenesená",J412,0)</f>
        <v>0</v>
      </c>
      <c r="BH412" s="199">
        <f>IF(N412="sníž. přenesená",J412,0)</f>
        <v>0</v>
      </c>
      <c r="BI412" s="199">
        <f>IF(N412="nulová",J412,0)</f>
        <v>0</v>
      </c>
      <c r="BJ412" s="18" t="s">
        <v>83</v>
      </c>
      <c r="BK412" s="199">
        <f>ROUND(I412*H412,2)</f>
        <v>0</v>
      </c>
      <c r="BL412" s="18" t="s">
        <v>168</v>
      </c>
      <c r="BM412" s="198" t="s">
        <v>1302</v>
      </c>
    </row>
    <row r="413" spans="1:65" s="11" customFormat="1" ht="22.9" customHeight="1">
      <c r="B413" s="172"/>
      <c r="C413" s="173"/>
      <c r="D413" s="174" t="s">
        <v>75</v>
      </c>
      <c r="E413" s="232" t="s">
        <v>400</v>
      </c>
      <c r="F413" s="232" t="s">
        <v>401</v>
      </c>
      <c r="G413" s="173"/>
      <c r="H413" s="173"/>
      <c r="I413" s="176"/>
      <c r="J413" s="233">
        <f>BK413</f>
        <v>0</v>
      </c>
      <c r="K413" s="173"/>
      <c r="L413" s="178"/>
      <c r="M413" s="179"/>
      <c r="N413" s="180"/>
      <c r="O413" s="180"/>
      <c r="P413" s="181">
        <f>P414</f>
        <v>0</v>
      </c>
      <c r="Q413" s="180"/>
      <c r="R413" s="181">
        <f>R414</f>
        <v>0</v>
      </c>
      <c r="S413" s="180"/>
      <c r="T413" s="182">
        <f>T414</f>
        <v>0</v>
      </c>
      <c r="AR413" s="183" t="s">
        <v>83</v>
      </c>
      <c r="AT413" s="184" t="s">
        <v>75</v>
      </c>
      <c r="AU413" s="184" t="s">
        <v>83</v>
      </c>
      <c r="AY413" s="183" t="s">
        <v>149</v>
      </c>
      <c r="BK413" s="185">
        <f>BK414</f>
        <v>0</v>
      </c>
    </row>
    <row r="414" spans="1:65" s="2" customFormat="1" ht="21.75" customHeight="1">
      <c r="A414" s="35"/>
      <c r="B414" s="36"/>
      <c r="C414" s="186" t="s">
        <v>1303</v>
      </c>
      <c r="D414" s="186" t="s">
        <v>150</v>
      </c>
      <c r="E414" s="187" t="s">
        <v>1304</v>
      </c>
      <c r="F414" s="188" t="s">
        <v>1305</v>
      </c>
      <c r="G414" s="189" t="s">
        <v>298</v>
      </c>
      <c r="H414" s="190">
        <v>3692.5329999999999</v>
      </c>
      <c r="I414" s="191"/>
      <c r="J414" s="192">
        <f>ROUND(I414*H414,2)</f>
        <v>0</v>
      </c>
      <c r="K414" s="193"/>
      <c r="L414" s="40"/>
      <c r="M414" s="194" t="s">
        <v>1</v>
      </c>
      <c r="N414" s="195" t="s">
        <v>41</v>
      </c>
      <c r="O414" s="72"/>
      <c r="P414" s="196">
        <f>O414*H414</f>
        <v>0</v>
      </c>
      <c r="Q414" s="196">
        <v>0</v>
      </c>
      <c r="R414" s="196">
        <f>Q414*H414</f>
        <v>0</v>
      </c>
      <c r="S414" s="196">
        <v>0</v>
      </c>
      <c r="T414" s="197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98" t="s">
        <v>168</v>
      </c>
      <c r="AT414" s="198" t="s">
        <v>150</v>
      </c>
      <c r="AU414" s="198" t="s">
        <v>85</v>
      </c>
      <c r="AY414" s="18" t="s">
        <v>149</v>
      </c>
      <c r="BE414" s="199">
        <f>IF(N414="základní",J414,0)</f>
        <v>0</v>
      </c>
      <c r="BF414" s="199">
        <f>IF(N414="snížená",J414,0)</f>
        <v>0</v>
      </c>
      <c r="BG414" s="199">
        <f>IF(N414="zákl. přenesená",J414,0)</f>
        <v>0</v>
      </c>
      <c r="BH414" s="199">
        <f>IF(N414="sníž. přenesená",J414,0)</f>
        <v>0</v>
      </c>
      <c r="BI414" s="199">
        <f>IF(N414="nulová",J414,0)</f>
        <v>0</v>
      </c>
      <c r="BJ414" s="18" t="s">
        <v>83</v>
      </c>
      <c r="BK414" s="199">
        <f>ROUND(I414*H414,2)</f>
        <v>0</v>
      </c>
      <c r="BL414" s="18" t="s">
        <v>168</v>
      </c>
      <c r="BM414" s="198" t="s">
        <v>1306</v>
      </c>
    </row>
    <row r="415" spans="1:65" s="11" customFormat="1" ht="25.9" customHeight="1">
      <c r="B415" s="172"/>
      <c r="C415" s="173"/>
      <c r="D415" s="174" t="s">
        <v>75</v>
      </c>
      <c r="E415" s="175" t="s">
        <v>206</v>
      </c>
      <c r="F415" s="175" t="s">
        <v>207</v>
      </c>
      <c r="G415" s="173"/>
      <c r="H415" s="173"/>
      <c r="I415" s="176"/>
      <c r="J415" s="177">
        <f>BK415</f>
        <v>0</v>
      </c>
      <c r="K415" s="173"/>
      <c r="L415" s="178"/>
      <c r="M415" s="179"/>
      <c r="N415" s="180"/>
      <c r="O415" s="180"/>
      <c r="P415" s="181">
        <f>P416</f>
        <v>0</v>
      </c>
      <c r="Q415" s="180"/>
      <c r="R415" s="181">
        <f>R416</f>
        <v>0</v>
      </c>
      <c r="S415" s="180"/>
      <c r="T415" s="182">
        <f>T416</f>
        <v>0</v>
      </c>
      <c r="AR415" s="183" t="s">
        <v>168</v>
      </c>
      <c r="AT415" s="184" t="s">
        <v>75</v>
      </c>
      <c r="AU415" s="184" t="s">
        <v>76</v>
      </c>
      <c r="AY415" s="183" t="s">
        <v>149</v>
      </c>
      <c r="BK415" s="185">
        <f>BK416</f>
        <v>0</v>
      </c>
    </row>
    <row r="416" spans="1:65" s="2" customFormat="1" ht="16.5" customHeight="1">
      <c r="A416" s="35"/>
      <c r="B416" s="36"/>
      <c r="C416" s="186" t="s">
        <v>1307</v>
      </c>
      <c r="D416" s="186" t="s">
        <v>150</v>
      </c>
      <c r="E416" s="187" t="s">
        <v>1308</v>
      </c>
      <c r="F416" s="188" t="s">
        <v>1309</v>
      </c>
      <c r="G416" s="189" t="s">
        <v>177</v>
      </c>
      <c r="H416" s="190">
        <v>1</v>
      </c>
      <c r="I416" s="191"/>
      <c r="J416" s="192">
        <f>ROUND(I416*H416,2)</f>
        <v>0</v>
      </c>
      <c r="K416" s="193"/>
      <c r="L416" s="40"/>
      <c r="M416" s="222" t="s">
        <v>1</v>
      </c>
      <c r="N416" s="223" t="s">
        <v>41</v>
      </c>
      <c r="O416" s="224"/>
      <c r="P416" s="225">
        <f>O416*H416</f>
        <v>0</v>
      </c>
      <c r="Q416" s="225">
        <v>0</v>
      </c>
      <c r="R416" s="225">
        <f>Q416*H416</f>
        <v>0</v>
      </c>
      <c r="S416" s="225">
        <v>0</v>
      </c>
      <c r="T416" s="226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98" t="s">
        <v>154</v>
      </c>
      <c r="AT416" s="198" t="s">
        <v>150</v>
      </c>
      <c r="AU416" s="198" t="s">
        <v>83</v>
      </c>
      <c r="AY416" s="18" t="s">
        <v>149</v>
      </c>
      <c r="BE416" s="199">
        <f>IF(N416="základní",J416,0)</f>
        <v>0</v>
      </c>
      <c r="BF416" s="199">
        <f>IF(N416="snížená",J416,0)</f>
        <v>0</v>
      </c>
      <c r="BG416" s="199">
        <f>IF(N416="zákl. přenesená",J416,0)</f>
        <v>0</v>
      </c>
      <c r="BH416" s="199">
        <f>IF(N416="sníž. přenesená",J416,0)</f>
        <v>0</v>
      </c>
      <c r="BI416" s="199">
        <f>IF(N416="nulová",J416,0)</f>
        <v>0</v>
      </c>
      <c r="BJ416" s="18" t="s">
        <v>83</v>
      </c>
      <c r="BK416" s="199">
        <f>ROUND(I416*H416,2)</f>
        <v>0</v>
      </c>
      <c r="BL416" s="18" t="s">
        <v>154</v>
      </c>
      <c r="BM416" s="198" t="s">
        <v>1310</v>
      </c>
    </row>
    <row r="417" spans="1:31" s="2" customFormat="1" ht="6.95" customHeight="1">
      <c r="A417" s="35"/>
      <c r="B417" s="55"/>
      <c r="C417" s="56"/>
      <c r="D417" s="56"/>
      <c r="E417" s="56"/>
      <c r="F417" s="56"/>
      <c r="G417" s="56"/>
      <c r="H417" s="56"/>
      <c r="I417" s="56"/>
      <c r="J417" s="56"/>
      <c r="K417" s="56"/>
      <c r="L417" s="40"/>
      <c r="M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</row>
  </sheetData>
  <sheetProtection algorithmName="SHA-512" hashValue="8qp8VBmKy8EnnHYF97FLmouZHE2j86Xa5cSFilysav/PaKam2IU+ZCaqPin41fgFXQoMjcad4DzuetrTVaWNmw==" saltValue="87BeBsx5BrIIKkKQQYGY/eBecpWCvkpzXj4rvN3x+wrzM0YvGQMskP3OCdjBdmJPi6gBBc1uqCbYo0UpoLqoUg==" spinCount="100000" sheet="1" objects="1" scenarios="1" formatColumns="0" formatRows="0" autoFilter="0"/>
  <autoFilter ref="C131:K416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114</v>
      </c>
    </row>
    <row r="3" spans="1:46" s="1" customFormat="1" ht="6.95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21"/>
      <c r="AT3" s="18" t="s">
        <v>85</v>
      </c>
    </row>
    <row r="4" spans="1:46" s="1" customFormat="1" ht="24.95" customHeight="1">
      <c r="B4" s="21"/>
      <c r="D4" s="118" t="s">
        <v>121</v>
      </c>
      <c r="L4" s="21"/>
      <c r="M4" s="119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20" t="s">
        <v>16</v>
      </c>
      <c r="L6" s="21"/>
    </row>
    <row r="7" spans="1:46" s="1" customFormat="1" ht="16.5" customHeight="1">
      <c r="B7" s="21"/>
      <c r="E7" s="313" t="str">
        <f>'Rekapitulace stavby'!K6</f>
        <v>PD – PJD na ul. Opavská</v>
      </c>
      <c r="F7" s="314"/>
      <c r="G7" s="314"/>
      <c r="H7" s="314"/>
      <c r="L7" s="21"/>
    </row>
    <row r="8" spans="1:46" ht="12.75">
      <c r="B8" s="21"/>
      <c r="D8" s="120" t="s">
        <v>122</v>
      </c>
      <c r="L8" s="21"/>
    </row>
    <row r="9" spans="1:46" s="1" customFormat="1" ht="16.5" customHeight="1">
      <c r="B9" s="21"/>
      <c r="E9" s="313" t="s">
        <v>123</v>
      </c>
      <c r="F9" s="294"/>
      <c r="G9" s="294"/>
      <c r="H9" s="294"/>
      <c r="L9" s="21"/>
    </row>
    <row r="10" spans="1:46" s="1" customFormat="1" ht="12" customHeight="1">
      <c r="B10" s="21"/>
      <c r="D10" s="120" t="s">
        <v>124</v>
      </c>
      <c r="L10" s="21"/>
    </row>
    <row r="11" spans="1:46" s="2" customFormat="1" ht="16.5" customHeight="1">
      <c r="A11" s="35"/>
      <c r="B11" s="40"/>
      <c r="C11" s="35"/>
      <c r="D11" s="35"/>
      <c r="E11" s="323" t="s">
        <v>921</v>
      </c>
      <c r="F11" s="315"/>
      <c r="G11" s="315"/>
      <c r="H11" s="315"/>
      <c r="I11" s="35"/>
      <c r="J11" s="35"/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20" t="s">
        <v>812</v>
      </c>
      <c r="E12" s="35"/>
      <c r="F12" s="35"/>
      <c r="G12" s="35"/>
      <c r="H12" s="35"/>
      <c r="I12" s="35"/>
      <c r="J12" s="35"/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6.5" customHeight="1">
      <c r="A13" s="35"/>
      <c r="B13" s="40"/>
      <c r="C13" s="35"/>
      <c r="D13" s="35"/>
      <c r="E13" s="316" t="s">
        <v>1311</v>
      </c>
      <c r="F13" s="315"/>
      <c r="G13" s="315"/>
      <c r="H13" s="31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1.25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20" t="s">
        <v>18</v>
      </c>
      <c r="E15" s="35"/>
      <c r="F15" s="111" t="s">
        <v>1</v>
      </c>
      <c r="G15" s="35"/>
      <c r="H15" s="35"/>
      <c r="I15" s="120" t="s">
        <v>19</v>
      </c>
      <c r="J15" s="111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2" customHeight="1">
      <c r="A16" s="35"/>
      <c r="B16" s="40"/>
      <c r="C16" s="35"/>
      <c r="D16" s="120" t="s">
        <v>20</v>
      </c>
      <c r="E16" s="35"/>
      <c r="F16" s="111" t="s">
        <v>21</v>
      </c>
      <c r="G16" s="35"/>
      <c r="H16" s="35"/>
      <c r="I16" s="120" t="s">
        <v>22</v>
      </c>
      <c r="J16" s="121" t="str">
        <f>'Rekapitulace stavby'!AN8</f>
        <v>21. 2. 2020</v>
      </c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0.9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20" t="s">
        <v>24</v>
      </c>
      <c r="E18" s="35"/>
      <c r="F18" s="35"/>
      <c r="G18" s="35"/>
      <c r="H18" s="35"/>
      <c r="I18" s="120" t="s">
        <v>25</v>
      </c>
      <c r="J18" s="111" t="s">
        <v>1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11" t="s">
        <v>26</v>
      </c>
      <c r="F19" s="35"/>
      <c r="G19" s="35"/>
      <c r="H19" s="35"/>
      <c r="I19" s="120" t="s">
        <v>27</v>
      </c>
      <c r="J19" s="111" t="s">
        <v>1</v>
      </c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20" t="s">
        <v>28</v>
      </c>
      <c r="E21" s="35"/>
      <c r="F21" s="35"/>
      <c r="G21" s="35"/>
      <c r="H21" s="35"/>
      <c r="I21" s="120" t="s">
        <v>25</v>
      </c>
      <c r="J21" s="31" t="str">
        <f>'Rekapitulace stavby'!AN13</f>
        <v>Vyplň údaj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317" t="str">
        <f>'Rekapitulace stavby'!E14</f>
        <v>Vyplň údaj</v>
      </c>
      <c r="F22" s="318"/>
      <c r="G22" s="318"/>
      <c r="H22" s="318"/>
      <c r="I22" s="120" t="s">
        <v>27</v>
      </c>
      <c r="J22" s="31" t="str">
        <f>'Rekapitulace stavby'!AN14</f>
        <v>Vyplň údaj</v>
      </c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20" t="s">
        <v>30</v>
      </c>
      <c r="E24" s="35"/>
      <c r="F24" s="35"/>
      <c r="G24" s="35"/>
      <c r="H24" s="35"/>
      <c r="I24" s="120" t="s">
        <v>25</v>
      </c>
      <c r="J24" s="111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18" customHeight="1">
      <c r="A25" s="35"/>
      <c r="B25" s="40"/>
      <c r="C25" s="35"/>
      <c r="D25" s="35"/>
      <c r="E25" s="111" t="s">
        <v>31</v>
      </c>
      <c r="F25" s="35"/>
      <c r="G25" s="35"/>
      <c r="H25" s="35"/>
      <c r="I25" s="120" t="s">
        <v>27</v>
      </c>
      <c r="J25" s="111" t="s">
        <v>1</v>
      </c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12" customHeight="1">
      <c r="A27" s="35"/>
      <c r="B27" s="40"/>
      <c r="C27" s="35"/>
      <c r="D27" s="120" t="s">
        <v>33</v>
      </c>
      <c r="E27" s="35"/>
      <c r="F27" s="35"/>
      <c r="G27" s="35"/>
      <c r="H27" s="35"/>
      <c r="I27" s="120" t="s">
        <v>25</v>
      </c>
      <c r="J27" s="111" t="s">
        <v>1</v>
      </c>
      <c r="K27" s="35"/>
      <c r="L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18" customHeight="1">
      <c r="A28" s="35"/>
      <c r="B28" s="40"/>
      <c r="C28" s="35"/>
      <c r="D28" s="35"/>
      <c r="E28" s="111" t="s">
        <v>34</v>
      </c>
      <c r="F28" s="35"/>
      <c r="G28" s="35"/>
      <c r="H28" s="35"/>
      <c r="I28" s="120" t="s">
        <v>27</v>
      </c>
      <c r="J28" s="111" t="s">
        <v>1</v>
      </c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35"/>
      <c r="E29" s="35"/>
      <c r="F29" s="35"/>
      <c r="G29" s="35"/>
      <c r="H29" s="35"/>
      <c r="I29" s="35"/>
      <c r="J29" s="35"/>
      <c r="K29" s="35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2" customHeight="1">
      <c r="A30" s="35"/>
      <c r="B30" s="40"/>
      <c r="C30" s="35"/>
      <c r="D30" s="120" t="s">
        <v>35</v>
      </c>
      <c r="E30" s="35"/>
      <c r="F30" s="35"/>
      <c r="G30" s="35"/>
      <c r="H30" s="35"/>
      <c r="I30" s="35"/>
      <c r="J30" s="35"/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8" customFormat="1" ht="16.5" customHeight="1">
      <c r="A31" s="122"/>
      <c r="B31" s="123"/>
      <c r="C31" s="122"/>
      <c r="D31" s="122"/>
      <c r="E31" s="319" t="s">
        <v>1</v>
      </c>
      <c r="F31" s="319"/>
      <c r="G31" s="319"/>
      <c r="H31" s="319"/>
      <c r="I31" s="122"/>
      <c r="J31" s="122"/>
      <c r="K31" s="122"/>
      <c r="L31" s="124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</row>
    <row r="32" spans="1:31" s="2" customFormat="1" ht="6.95" customHeight="1">
      <c r="A32" s="35"/>
      <c r="B32" s="40"/>
      <c r="C32" s="35"/>
      <c r="D32" s="35"/>
      <c r="E32" s="35"/>
      <c r="F32" s="35"/>
      <c r="G32" s="35"/>
      <c r="H32" s="35"/>
      <c r="I32" s="35"/>
      <c r="J32" s="35"/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6.95" customHeight="1">
      <c r="A33" s="35"/>
      <c r="B33" s="40"/>
      <c r="C33" s="35"/>
      <c r="D33" s="125"/>
      <c r="E33" s="125"/>
      <c r="F33" s="125"/>
      <c r="G33" s="125"/>
      <c r="H33" s="125"/>
      <c r="I33" s="125"/>
      <c r="J33" s="125"/>
      <c r="K33" s="12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25.35" customHeight="1">
      <c r="A34" s="35"/>
      <c r="B34" s="40"/>
      <c r="C34" s="35"/>
      <c r="D34" s="126" t="s">
        <v>36</v>
      </c>
      <c r="E34" s="35"/>
      <c r="F34" s="35"/>
      <c r="G34" s="35"/>
      <c r="H34" s="35"/>
      <c r="I34" s="35"/>
      <c r="J34" s="127">
        <f>ROUND(J134,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6.95" customHeight="1">
      <c r="A35" s="35"/>
      <c r="B35" s="40"/>
      <c r="C35" s="35"/>
      <c r="D35" s="125"/>
      <c r="E35" s="125"/>
      <c r="F35" s="125"/>
      <c r="G35" s="125"/>
      <c r="H35" s="125"/>
      <c r="I35" s="125"/>
      <c r="J35" s="125"/>
      <c r="K35" s="12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40"/>
      <c r="C36" s="35"/>
      <c r="D36" s="35"/>
      <c r="E36" s="35"/>
      <c r="F36" s="128" t="s">
        <v>38</v>
      </c>
      <c r="G36" s="35"/>
      <c r="H36" s="35"/>
      <c r="I36" s="128" t="s">
        <v>37</v>
      </c>
      <c r="J36" s="128" t="s">
        <v>39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40"/>
      <c r="C37" s="35"/>
      <c r="D37" s="129" t="s">
        <v>40</v>
      </c>
      <c r="E37" s="120" t="s">
        <v>41</v>
      </c>
      <c r="F37" s="130">
        <f>ROUND((SUM(BE134:BE355)),  2)</f>
        <v>0</v>
      </c>
      <c r="G37" s="35"/>
      <c r="H37" s="35"/>
      <c r="I37" s="131">
        <v>0.21</v>
      </c>
      <c r="J37" s="130">
        <f>ROUND(((SUM(BE134:BE355))*I37),  2)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40"/>
      <c r="C38" s="35"/>
      <c r="D38" s="35"/>
      <c r="E38" s="120" t="s">
        <v>42</v>
      </c>
      <c r="F38" s="130">
        <f>ROUND((SUM(BF134:BF355)),  2)</f>
        <v>0</v>
      </c>
      <c r="G38" s="35"/>
      <c r="H38" s="35"/>
      <c r="I38" s="131">
        <v>0.15</v>
      </c>
      <c r="J38" s="130">
        <f>ROUND(((SUM(BF134:BF355))*I38),  2)</f>
        <v>0</v>
      </c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40"/>
      <c r="C39" s="35"/>
      <c r="D39" s="35"/>
      <c r="E39" s="120" t="s">
        <v>43</v>
      </c>
      <c r="F39" s="130">
        <f>ROUND((SUM(BG134:BG355)),  2)</f>
        <v>0</v>
      </c>
      <c r="G39" s="35"/>
      <c r="H39" s="35"/>
      <c r="I39" s="131">
        <v>0.21</v>
      </c>
      <c r="J39" s="130">
        <f>0</f>
        <v>0</v>
      </c>
      <c r="K39" s="35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40"/>
      <c r="C40" s="35"/>
      <c r="D40" s="35"/>
      <c r="E40" s="120" t="s">
        <v>44</v>
      </c>
      <c r="F40" s="130">
        <f>ROUND((SUM(BH134:BH355)),  2)</f>
        <v>0</v>
      </c>
      <c r="G40" s="35"/>
      <c r="H40" s="35"/>
      <c r="I40" s="131">
        <v>0.15</v>
      </c>
      <c r="J40" s="130">
        <f>0</f>
        <v>0</v>
      </c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14.45" hidden="1" customHeight="1">
      <c r="A41" s="35"/>
      <c r="B41" s="40"/>
      <c r="C41" s="35"/>
      <c r="D41" s="35"/>
      <c r="E41" s="120" t="s">
        <v>45</v>
      </c>
      <c r="F41" s="130">
        <f>ROUND((SUM(BI134:BI355)),  2)</f>
        <v>0</v>
      </c>
      <c r="G41" s="35"/>
      <c r="H41" s="35"/>
      <c r="I41" s="131">
        <v>0</v>
      </c>
      <c r="J41" s="130">
        <f>0</f>
        <v>0</v>
      </c>
      <c r="K41" s="35"/>
      <c r="L41" s="5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6.95" customHeight="1">
      <c r="A42" s="35"/>
      <c r="B42" s="40"/>
      <c r="C42" s="35"/>
      <c r="D42" s="35"/>
      <c r="E42" s="35"/>
      <c r="F42" s="35"/>
      <c r="G42" s="35"/>
      <c r="H42" s="35"/>
      <c r="I42" s="35"/>
      <c r="J42" s="35"/>
      <c r="K42" s="35"/>
      <c r="L42" s="5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5.35" customHeight="1">
      <c r="A43" s="35"/>
      <c r="B43" s="40"/>
      <c r="C43" s="132"/>
      <c r="D43" s="133" t="s">
        <v>46</v>
      </c>
      <c r="E43" s="134"/>
      <c r="F43" s="134"/>
      <c r="G43" s="135" t="s">
        <v>47</v>
      </c>
      <c r="H43" s="136" t="s">
        <v>48</v>
      </c>
      <c r="I43" s="134"/>
      <c r="J43" s="137">
        <f>SUM(J34:J41)</f>
        <v>0</v>
      </c>
      <c r="K43" s="138"/>
      <c r="L43" s="5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14.45" customHeight="1">
      <c r="A44" s="35"/>
      <c r="B44" s="40"/>
      <c r="C44" s="35"/>
      <c r="D44" s="35"/>
      <c r="E44" s="35"/>
      <c r="F44" s="35"/>
      <c r="G44" s="35"/>
      <c r="H44" s="35"/>
      <c r="I44" s="35"/>
      <c r="J44" s="35"/>
      <c r="K44" s="35"/>
      <c r="L44" s="5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9" t="s">
        <v>49</v>
      </c>
      <c r="E50" s="140"/>
      <c r="F50" s="140"/>
      <c r="G50" s="139" t="s">
        <v>50</v>
      </c>
      <c r="H50" s="140"/>
      <c r="I50" s="140"/>
      <c r="J50" s="140"/>
      <c r="K50" s="140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41" t="s">
        <v>51</v>
      </c>
      <c r="E61" s="142"/>
      <c r="F61" s="143" t="s">
        <v>52</v>
      </c>
      <c r="G61" s="141" t="s">
        <v>51</v>
      </c>
      <c r="H61" s="142"/>
      <c r="I61" s="142"/>
      <c r="J61" s="144" t="s">
        <v>52</v>
      </c>
      <c r="K61" s="142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9" t="s">
        <v>53</v>
      </c>
      <c r="E65" s="145"/>
      <c r="F65" s="145"/>
      <c r="G65" s="139" t="s">
        <v>54</v>
      </c>
      <c r="H65" s="145"/>
      <c r="I65" s="145"/>
      <c r="J65" s="145"/>
      <c r="K65" s="145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41" t="s">
        <v>51</v>
      </c>
      <c r="E76" s="142"/>
      <c r="F76" s="143" t="s">
        <v>52</v>
      </c>
      <c r="G76" s="141" t="s">
        <v>51</v>
      </c>
      <c r="H76" s="142"/>
      <c r="I76" s="142"/>
      <c r="J76" s="144" t="s">
        <v>52</v>
      </c>
      <c r="K76" s="142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6"/>
      <c r="C77" s="147"/>
      <c r="D77" s="147"/>
      <c r="E77" s="147"/>
      <c r="F77" s="147"/>
      <c r="G77" s="147"/>
      <c r="H77" s="147"/>
      <c r="I77" s="147"/>
      <c r="J77" s="147"/>
      <c r="K77" s="147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31" s="2" customFormat="1" ht="6.95" customHeight="1">
      <c r="A81" s="35"/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31" s="2" customFormat="1" ht="24.95" customHeight="1">
      <c r="A82" s="35"/>
      <c r="B82" s="36"/>
      <c r="C82" s="24" t="s">
        <v>126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6.5" customHeight="1">
      <c r="A85" s="35"/>
      <c r="B85" s="36"/>
      <c r="C85" s="37"/>
      <c r="D85" s="37"/>
      <c r="E85" s="320" t="str">
        <f>E7</f>
        <v>PD – PJD na ul. Opavská</v>
      </c>
      <c r="F85" s="321"/>
      <c r="G85" s="321"/>
      <c r="H85" s="32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1" customFormat="1" ht="12" customHeight="1">
      <c r="B86" s="22"/>
      <c r="C86" s="30" t="s">
        <v>122</v>
      </c>
      <c r="D86" s="23"/>
      <c r="E86" s="23"/>
      <c r="F86" s="23"/>
      <c r="G86" s="23"/>
      <c r="H86" s="23"/>
      <c r="I86" s="23"/>
      <c r="J86" s="23"/>
      <c r="K86" s="23"/>
      <c r="L86" s="21"/>
    </row>
    <row r="87" spans="1:31" s="1" customFormat="1" ht="16.5" customHeight="1">
      <c r="B87" s="22"/>
      <c r="C87" s="23"/>
      <c r="D87" s="23"/>
      <c r="E87" s="320" t="s">
        <v>123</v>
      </c>
      <c r="F87" s="279"/>
      <c r="G87" s="279"/>
      <c r="H87" s="279"/>
      <c r="I87" s="23"/>
      <c r="J87" s="23"/>
      <c r="K87" s="23"/>
      <c r="L87" s="21"/>
    </row>
    <row r="88" spans="1:31" s="1" customFormat="1" ht="12" customHeight="1">
      <c r="B88" s="22"/>
      <c r="C88" s="30" t="s">
        <v>124</v>
      </c>
      <c r="D88" s="23"/>
      <c r="E88" s="23"/>
      <c r="F88" s="23"/>
      <c r="G88" s="23"/>
      <c r="H88" s="23"/>
      <c r="I88" s="23"/>
      <c r="J88" s="23"/>
      <c r="K88" s="23"/>
      <c r="L88" s="21"/>
    </row>
    <row r="89" spans="1:31" s="2" customFormat="1" ht="16.5" customHeight="1">
      <c r="A89" s="35"/>
      <c r="B89" s="36"/>
      <c r="C89" s="37"/>
      <c r="D89" s="37"/>
      <c r="E89" s="324" t="s">
        <v>921</v>
      </c>
      <c r="F89" s="322"/>
      <c r="G89" s="322"/>
      <c r="H89" s="322"/>
      <c r="I89" s="37"/>
      <c r="J89" s="37"/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30" t="s">
        <v>812</v>
      </c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16.5" customHeight="1">
      <c r="A91" s="35"/>
      <c r="B91" s="36"/>
      <c r="C91" s="37"/>
      <c r="D91" s="37"/>
      <c r="E91" s="272" t="str">
        <f>E13</f>
        <v>5b.2 - Tramvajový spodek</v>
      </c>
      <c r="F91" s="322"/>
      <c r="G91" s="322"/>
      <c r="H91" s="322"/>
      <c r="I91" s="37"/>
      <c r="J91" s="37"/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6.95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2" customHeight="1">
      <c r="A93" s="35"/>
      <c r="B93" s="36"/>
      <c r="C93" s="30" t="s">
        <v>20</v>
      </c>
      <c r="D93" s="37"/>
      <c r="E93" s="37"/>
      <c r="F93" s="28" t="str">
        <f>F16</f>
        <v>Ostrava</v>
      </c>
      <c r="G93" s="37"/>
      <c r="H93" s="37"/>
      <c r="I93" s="30" t="s">
        <v>22</v>
      </c>
      <c r="J93" s="67" t="str">
        <f>IF(J16="","",J16)</f>
        <v>21. 2. 2020</v>
      </c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6.95" customHeight="1">
      <c r="A94" s="35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15.2" customHeight="1">
      <c r="A95" s="35"/>
      <c r="B95" s="36"/>
      <c r="C95" s="30" t="s">
        <v>24</v>
      </c>
      <c r="D95" s="37"/>
      <c r="E95" s="37"/>
      <c r="F95" s="28" t="str">
        <f>E19</f>
        <v>DPO, a.s.</v>
      </c>
      <c r="G95" s="37"/>
      <c r="H95" s="37"/>
      <c r="I95" s="30" t="s">
        <v>30</v>
      </c>
      <c r="J95" s="33" t="str">
        <f>E25</f>
        <v>Projekt 2010, s.r.o.</v>
      </c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5.2" customHeight="1">
      <c r="A96" s="35"/>
      <c r="B96" s="36"/>
      <c r="C96" s="30" t="s">
        <v>28</v>
      </c>
      <c r="D96" s="37"/>
      <c r="E96" s="37"/>
      <c r="F96" s="28" t="str">
        <f>IF(E22="","",E22)</f>
        <v>Vyplň údaj</v>
      </c>
      <c r="G96" s="37"/>
      <c r="H96" s="37"/>
      <c r="I96" s="30" t="s">
        <v>33</v>
      </c>
      <c r="J96" s="33" t="str">
        <f>E28</f>
        <v>Jakub Nevyjel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10.35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52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47" s="2" customFormat="1" ht="29.25" customHeight="1">
      <c r="A98" s="35"/>
      <c r="B98" s="36"/>
      <c r="C98" s="150" t="s">
        <v>127</v>
      </c>
      <c r="D98" s="151"/>
      <c r="E98" s="151"/>
      <c r="F98" s="151"/>
      <c r="G98" s="151"/>
      <c r="H98" s="151"/>
      <c r="I98" s="151"/>
      <c r="J98" s="152" t="s">
        <v>128</v>
      </c>
      <c r="K98" s="151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47" s="2" customFormat="1" ht="10.3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47" s="2" customFormat="1" ht="22.9" customHeight="1">
      <c r="A100" s="35"/>
      <c r="B100" s="36"/>
      <c r="C100" s="153" t="s">
        <v>129</v>
      </c>
      <c r="D100" s="37"/>
      <c r="E100" s="37"/>
      <c r="F100" s="37"/>
      <c r="G100" s="37"/>
      <c r="H100" s="37"/>
      <c r="I100" s="37"/>
      <c r="J100" s="85">
        <f>J134</f>
        <v>0</v>
      </c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8" t="s">
        <v>130</v>
      </c>
    </row>
    <row r="101" spans="1:47" s="9" customFormat="1" ht="24.95" customHeight="1">
      <c r="B101" s="154"/>
      <c r="C101" s="155"/>
      <c r="D101" s="156" t="s">
        <v>262</v>
      </c>
      <c r="E101" s="157"/>
      <c r="F101" s="157"/>
      <c r="G101" s="157"/>
      <c r="H101" s="157"/>
      <c r="I101" s="157"/>
      <c r="J101" s="158">
        <f>J135</f>
        <v>0</v>
      </c>
      <c r="K101" s="155"/>
      <c r="L101" s="159"/>
    </row>
    <row r="102" spans="1:47" s="14" customFormat="1" ht="19.899999999999999" customHeight="1">
      <c r="B102" s="227"/>
      <c r="C102" s="105"/>
      <c r="D102" s="228" t="s">
        <v>263</v>
      </c>
      <c r="E102" s="229"/>
      <c r="F102" s="229"/>
      <c r="G102" s="229"/>
      <c r="H102" s="229"/>
      <c r="I102" s="229"/>
      <c r="J102" s="230">
        <f>J136</f>
        <v>0</v>
      </c>
      <c r="K102" s="105"/>
      <c r="L102" s="231"/>
    </row>
    <row r="103" spans="1:47" s="14" customFormat="1" ht="19.899999999999999" customHeight="1">
      <c r="B103" s="227"/>
      <c r="C103" s="105"/>
      <c r="D103" s="228" t="s">
        <v>923</v>
      </c>
      <c r="E103" s="229"/>
      <c r="F103" s="229"/>
      <c r="G103" s="229"/>
      <c r="H103" s="229"/>
      <c r="I103" s="229"/>
      <c r="J103" s="230">
        <f>J216</f>
        <v>0</v>
      </c>
      <c r="K103" s="105"/>
      <c r="L103" s="231"/>
    </row>
    <row r="104" spans="1:47" s="14" customFormat="1" ht="19.899999999999999" customHeight="1">
      <c r="B104" s="227"/>
      <c r="C104" s="105"/>
      <c r="D104" s="228" t="s">
        <v>1312</v>
      </c>
      <c r="E104" s="229"/>
      <c r="F104" s="229"/>
      <c r="G104" s="229"/>
      <c r="H104" s="229"/>
      <c r="I104" s="229"/>
      <c r="J104" s="230">
        <f>J238</f>
        <v>0</v>
      </c>
      <c r="K104" s="105"/>
      <c r="L104" s="231"/>
    </row>
    <row r="105" spans="1:47" s="14" customFormat="1" ht="19.899999999999999" customHeight="1">
      <c r="B105" s="227"/>
      <c r="C105" s="105"/>
      <c r="D105" s="228" t="s">
        <v>715</v>
      </c>
      <c r="E105" s="229"/>
      <c r="F105" s="229"/>
      <c r="G105" s="229"/>
      <c r="H105" s="229"/>
      <c r="I105" s="229"/>
      <c r="J105" s="230">
        <f>J244</f>
        <v>0</v>
      </c>
      <c r="K105" s="105"/>
      <c r="L105" s="231"/>
    </row>
    <row r="106" spans="1:47" s="14" customFormat="1" ht="19.899999999999999" customHeight="1">
      <c r="B106" s="227"/>
      <c r="C106" s="105"/>
      <c r="D106" s="228" t="s">
        <v>264</v>
      </c>
      <c r="E106" s="229"/>
      <c r="F106" s="229"/>
      <c r="G106" s="229"/>
      <c r="H106" s="229"/>
      <c r="I106" s="229"/>
      <c r="J106" s="230">
        <f>J251</f>
        <v>0</v>
      </c>
      <c r="K106" s="105"/>
      <c r="L106" s="231"/>
    </row>
    <row r="107" spans="1:47" s="14" customFormat="1" ht="19.899999999999999" customHeight="1">
      <c r="B107" s="227"/>
      <c r="C107" s="105"/>
      <c r="D107" s="228" t="s">
        <v>716</v>
      </c>
      <c r="E107" s="229"/>
      <c r="F107" s="229"/>
      <c r="G107" s="229"/>
      <c r="H107" s="229"/>
      <c r="I107" s="229"/>
      <c r="J107" s="230">
        <f>J271</f>
        <v>0</v>
      </c>
      <c r="K107" s="105"/>
      <c r="L107" s="231"/>
    </row>
    <row r="108" spans="1:47" s="14" customFormat="1" ht="19.899999999999999" customHeight="1">
      <c r="B108" s="227"/>
      <c r="C108" s="105"/>
      <c r="D108" s="228" t="s">
        <v>265</v>
      </c>
      <c r="E108" s="229"/>
      <c r="F108" s="229"/>
      <c r="G108" s="229"/>
      <c r="H108" s="229"/>
      <c r="I108" s="229"/>
      <c r="J108" s="230">
        <f>J311</f>
        <v>0</v>
      </c>
      <c r="K108" s="105"/>
      <c r="L108" s="231"/>
    </row>
    <row r="109" spans="1:47" s="14" customFormat="1" ht="19.899999999999999" customHeight="1">
      <c r="B109" s="227"/>
      <c r="C109" s="105"/>
      <c r="D109" s="228" t="s">
        <v>266</v>
      </c>
      <c r="E109" s="229"/>
      <c r="F109" s="229"/>
      <c r="G109" s="229"/>
      <c r="H109" s="229"/>
      <c r="I109" s="229"/>
      <c r="J109" s="230">
        <f>J345</f>
        <v>0</v>
      </c>
      <c r="K109" s="105"/>
      <c r="L109" s="231"/>
    </row>
    <row r="110" spans="1:47" s="14" customFormat="1" ht="19.899999999999999" customHeight="1">
      <c r="B110" s="227"/>
      <c r="C110" s="105"/>
      <c r="D110" s="228" t="s">
        <v>267</v>
      </c>
      <c r="E110" s="229"/>
      <c r="F110" s="229"/>
      <c r="G110" s="229"/>
      <c r="H110" s="229"/>
      <c r="I110" s="229"/>
      <c r="J110" s="230">
        <f>J354</f>
        <v>0</v>
      </c>
      <c r="K110" s="105"/>
      <c r="L110" s="231"/>
    </row>
    <row r="111" spans="1:47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47" s="2" customFormat="1" ht="6.95" customHeight="1">
      <c r="A112" s="35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7"/>
      <c r="C116" s="58"/>
      <c r="D116" s="58"/>
      <c r="E116" s="58"/>
      <c r="F116" s="58"/>
      <c r="G116" s="58"/>
      <c r="H116" s="58"/>
      <c r="I116" s="58"/>
      <c r="J116" s="58"/>
      <c r="K116" s="58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4" t="s">
        <v>133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16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PD – PJD na ul. Opavská</v>
      </c>
      <c r="F120" s="321"/>
      <c r="G120" s="321"/>
      <c r="H120" s="321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1" customFormat="1" ht="12" customHeight="1">
      <c r="B121" s="22"/>
      <c r="C121" s="30" t="s">
        <v>122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pans="1:31" s="1" customFormat="1" ht="16.5" customHeight="1">
      <c r="B122" s="22"/>
      <c r="C122" s="23"/>
      <c r="D122" s="23"/>
      <c r="E122" s="320" t="s">
        <v>123</v>
      </c>
      <c r="F122" s="279"/>
      <c r="G122" s="279"/>
      <c r="H122" s="279"/>
      <c r="I122" s="23"/>
      <c r="J122" s="23"/>
      <c r="K122" s="23"/>
      <c r="L122" s="21"/>
    </row>
    <row r="123" spans="1:31" s="1" customFormat="1" ht="12" customHeight="1">
      <c r="B123" s="22"/>
      <c r="C123" s="30" t="s">
        <v>124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pans="1:31" s="2" customFormat="1" ht="16.5" customHeight="1">
      <c r="A124" s="35"/>
      <c r="B124" s="36"/>
      <c r="C124" s="37"/>
      <c r="D124" s="37"/>
      <c r="E124" s="324" t="s">
        <v>921</v>
      </c>
      <c r="F124" s="322"/>
      <c r="G124" s="322"/>
      <c r="H124" s="322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2" customHeight="1">
      <c r="A125" s="35"/>
      <c r="B125" s="36"/>
      <c r="C125" s="30" t="s">
        <v>812</v>
      </c>
      <c r="D125" s="37"/>
      <c r="E125" s="37"/>
      <c r="F125" s="37"/>
      <c r="G125" s="37"/>
      <c r="H125" s="37"/>
      <c r="I125" s="37"/>
      <c r="J125" s="37"/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6.5" customHeight="1">
      <c r="A126" s="35"/>
      <c r="B126" s="36"/>
      <c r="C126" s="37"/>
      <c r="D126" s="37"/>
      <c r="E126" s="272" t="str">
        <f>E13</f>
        <v>5b.2 - Tramvajový spodek</v>
      </c>
      <c r="F126" s="322"/>
      <c r="G126" s="322"/>
      <c r="H126" s="322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6.9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2" customHeight="1">
      <c r="A128" s="35"/>
      <c r="B128" s="36"/>
      <c r="C128" s="30" t="s">
        <v>20</v>
      </c>
      <c r="D128" s="37"/>
      <c r="E128" s="37"/>
      <c r="F128" s="28" t="str">
        <f>F16</f>
        <v>Ostrava</v>
      </c>
      <c r="G128" s="37"/>
      <c r="H128" s="37"/>
      <c r="I128" s="30" t="s">
        <v>22</v>
      </c>
      <c r="J128" s="67" t="str">
        <f>IF(J16="","",J16)</f>
        <v>21. 2. 2020</v>
      </c>
      <c r="K128" s="37"/>
      <c r="L128" s="52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6.95" customHeight="1">
      <c r="A129" s="35"/>
      <c r="B129" s="36"/>
      <c r="C129" s="37"/>
      <c r="D129" s="37"/>
      <c r="E129" s="37"/>
      <c r="F129" s="37"/>
      <c r="G129" s="37"/>
      <c r="H129" s="37"/>
      <c r="I129" s="37"/>
      <c r="J129" s="37"/>
      <c r="K129" s="37"/>
      <c r="L129" s="52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30" t="s">
        <v>24</v>
      </c>
      <c r="D130" s="37"/>
      <c r="E130" s="37"/>
      <c r="F130" s="28" t="str">
        <f>E19</f>
        <v>DPO, a.s.</v>
      </c>
      <c r="G130" s="37"/>
      <c r="H130" s="37"/>
      <c r="I130" s="30" t="s">
        <v>30</v>
      </c>
      <c r="J130" s="33" t="str">
        <f>E25</f>
        <v>Projekt 2010, s.r.o.</v>
      </c>
      <c r="K130" s="37"/>
      <c r="L130" s="52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5.2" customHeight="1">
      <c r="A131" s="35"/>
      <c r="B131" s="36"/>
      <c r="C131" s="30" t="s">
        <v>28</v>
      </c>
      <c r="D131" s="37"/>
      <c r="E131" s="37"/>
      <c r="F131" s="28" t="str">
        <f>IF(E22="","",E22)</f>
        <v>Vyplň údaj</v>
      </c>
      <c r="G131" s="37"/>
      <c r="H131" s="37"/>
      <c r="I131" s="30" t="s">
        <v>33</v>
      </c>
      <c r="J131" s="33" t="str">
        <f>E28</f>
        <v>Jakub Nevyjel</v>
      </c>
      <c r="K131" s="37"/>
      <c r="L131" s="52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0.35" customHeight="1">
      <c r="A132" s="35"/>
      <c r="B132" s="36"/>
      <c r="C132" s="37"/>
      <c r="D132" s="37"/>
      <c r="E132" s="37"/>
      <c r="F132" s="37"/>
      <c r="G132" s="37"/>
      <c r="H132" s="37"/>
      <c r="I132" s="37"/>
      <c r="J132" s="37"/>
      <c r="K132" s="37"/>
      <c r="L132" s="52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10" customFormat="1" ht="29.25" customHeight="1">
      <c r="A133" s="160"/>
      <c r="B133" s="161"/>
      <c r="C133" s="162" t="s">
        <v>134</v>
      </c>
      <c r="D133" s="163" t="s">
        <v>61</v>
      </c>
      <c r="E133" s="163" t="s">
        <v>57</v>
      </c>
      <c r="F133" s="163" t="s">
        <v>58</v>
      </c>
      <c r="G133" s="163" t="s">
        <v>135</v>
      </c>
      <c r="H133" s="163" t="s">
        <v>136</v>
      </c>
      <c r="I133" s="163" t="s">
        <v>137</v>
      </c>
      <c r="J133" s="164" t="s">
        <v>128</v>
      </c>
      <c r="K133" s="165" t="s">
        <v>138</v>
      </c>
      <c r="L133" s="166"/>
      <c r="M133" s="76" t="s">
        <v>1</v>
      </c>
      <c r="N133" s="77" t="s">
        <v>40</v>
      </c>
      <c r="O133" s="77" t="s">
        <v>139</v>
      </c>
      <c r="P133" s="77" t="s">
        <v>140</v>
      </c>
      <c r="Q133" s="77" t="s">
        <v>141</v>
      </c>
      <c r="R133" s="77" t="s">
        <v>142</v>
      </c>
      <c r="S133" s="77" t="s">
        <v>143</v>
      </c>
      <c r="T133" s="78" t="s">
        <v>144</v>
      </c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</row>
    <row r="134" spans="1:65" s="2" customFormat="1" ht="22.9" customHeight="1">
      <c r="A134" s="35"/>
      <c r="B134" s="36"/>
      <c r="C134" s="83" t="s">
        <v>145</v>
      </c>
      <c r="D134" s="37"/>
      <c r="E134" s="37"/>
      <c r="F134" s="37"/>
      <c r="G134" s="37"/>
      <c r="H134" s="37"/>
      <c r="I134" s="37"/>
      <c r="J134" s="167">
        <f>BK134</f>
        <v>0</v>
      </c>
      <c r="K134" s="37"/>
      <c r="L134" s="40"/>
      <c r="M134" s="79"/>
      <c r="N134" s="168"/>
      <c r="O134" s="80"/>
      <c r="P134" s="169">
        <f>P135</f>
        <v>0</v>
      </c>
      <c r="Q134" s="80"/>
      <c r="R134" s="169">
        <f>R135</f>
        <v>3063.6477060100001</v>
      </c>
      <c r="S134" s="80"/>
      <c r="T134" s="170">
        <f>T135</f>
        <v>198.52500000000001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75</v>
      </c>
      <c r="AU134" s="18" t="s">
        <v>130</v>
      </c>
      <c r="BK134" s="171">
        <f>BK135</f>
        <v>0</v>
      </c>
    </row>
    <row r="135" spans="1:65" s="11" customFormat="1" ht="25.9" customHeight="1">
      <c r="B135" s="172"/>
      <c r="C135" s="173"/>
      <c r="D135" s="174" t="s">
        <v>75</v>
      </c>
      <c r="E135" s="175" t="s">
        <v>268</v>
      </c>
      <c r="F135" s="175" t="s">
        <v>269</v>
      </c>
      <c r="G135" s="173"/>
      <c r="H135" s="173"/>
      <c r="I135" s="176"/>
      <c r="J135" s="177">
        <f>BK135</f>
        <v>0</v>
      </c>
      <c r="K135" s="173"/>
      <c r="L135" s="178"/>
      <c r="M135" s="179"/>
      <c r="N135" s="180"/>
      <c r="O135" s="180"/>
      <c r="P135" s="181">
        <f>P136+P216+P238+P244+P251+P271+P311+P345+P354</f>
        <v>0</v>
      </c>
      <c r="Q135" s="180"/>
      <c r="R135" s="181">
        <f>R136+R216+R238+R244+R251+R271+R311+R345+R354</f>
        <v>3063.6477060100001</v>
      </c>
      <c r="S135" s="180"/>
      <c r="T135" s="182">
        <f>T136+T216+T238+T244+T251+T271+T311+T345+T354</f>
        <v>198.52500000000001</v>
      </c>
      <c r="AR135" s="183" t="s">
        <v>83</v>
      </c>
      <c r="AT135" s="184" t="s">
        <v>75</v>
      </c>
      <c r="AU135" s="184" t="s">
        <v>76</v>
      </c>
      <c r="AY135" s="183" t="s">
        <v>149</v>
      </c>
      <c r="BK135" s="185">
        <f>BK136+BK216+BK238+BK244+BK251+BK271+BK311+BK345+BK354</f>
        <v>0</v>
      </c>
    </row>
    <row r="136" spans="1:65" s="11" customFormat="1" ht="22.9" customHeight="1">
      <c r="B136" s="172"/>
      <c r="C136" s="173"/>
      <c r="D136" s="174" t="s">
        <v>75</v>
      </c>
      <c r="E136" s="232" t="s">
        <v>83</v>
      </c>
      <c r="F136" s="232" t="s">
        <v>270</v>
      </c>
      <c r="G136" s="173"/>
      <c r="H136" s="173"/>
      <c r="I136" s="176"/>
      <c r="J136" s="233">
        <f>BK136</f>
        <v>0</v>
      </c>
      <c r="K136" s="173"/>
      <c r="L136" s="178"/>
      <c r="M136" s="179"/>
      <c r="N136" s="180"/>
      <c r="O136" s="180"/>
      <c r="P136" s="181">
        <f>SUM(P137:P215)</f>
        <v>0</v>
      </c>
      <c r="Q136" s="180"/>
      <c r="R136" s="181">
        <f>SUM(R137:R215)</f>
        <v>2474.969912</v>
      </c>
      <c r="S136" s="180"/>
      <c r="T136" s="182">
        <f>SUM(T137:T215)</f>
        <v>161.352</v>
      </c>
      <c r="AR136" s="183" t="s">
        <v>83</v>
      </c>
      <c r="AT136" s="184" t="s">
        <v>75</v>
      </c>
      <c r="AU136" s="184" t="s">
        <v>83</v>
      </c>
      <c r="AY136" s="183" t="s">
        <v>149</v>
      </c>
      <c r="BK136" s="185">
        <f>SUM(BK137:BK215)</f>
        <v>0</v>
      </c>
    </row>
    <row r="137" spans="1:65" s="2" customFormat="1" ht="24.2" customHeight="1">
      <c r="A137" s="35"/>
      <c r="B137" s="36"/>
      <c r="C137" s="186" t="s">
        <v>83</v>
      </c>
      <c r="D137" s="186" t="s">
        <v>150</v>
      </c>
      <c r="E137" s="187" t="s">
        <v>1313</v>
      </c>
      <c r="F137" s="188" t="s">
        <v>1314</v>
      </c>
      <c r="G137" s="189" t="s">
        <v>273</v>
      </c>
      <c r="H137" s="190">
        <v>112</v>
      </c>
      <c r="I137" s="191"/>
      <c r="J137" s="192">
        <f>ROUND(I137*H137,2)</f>
        <v>0</v>
      </c>
      <c r="K137" s="193"/>
      <c r="L137" s="40"/>
      <c r="M137" s="194" t="s">
        <v>1</v>
      </c>
      <c r="N137" s="195" t="s">
        <v>41</v>
      </c>
      <c r="O137" s="72"/>
      <c r="P137" s="196">
        <f>O137*H137</f>
        <v>0</v>
      </c>
      <c r="Q137" s="196">
        <v>0</v>
      </c>
      <c r="R137" s="196">
        <f>Q137*H137</f>
        <v>0</v>
      </c>
      <c r="S137" s="196">
        <v>0.40799999999999997</v>
      </c>
      <c r="T137" s="197">
        <f>S137*H137</f>
        <v>45.695999999999998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168</v>
      </c>
      <c r="AT137" s="198" t="s">
        <v>150</v>
      </c>
      <c r="AU137" s="198" t="s">
        <v>85</v>
      </c>
      <c r="AY137" s="18" t="s">
        <v>149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8" t="s">
        <v>83</v>
      </c>
      <c r="BK137" s="199">
        <f>ROUND(I137*H137,2)</f>
        <v>0</v>
      </c>
      <c r="BL137" s="18" t="s">
        <v>168</v>
      </c>
      <c r="BM137" s="198" t="s">
        <v>1315</v>
      </c>
    </row>
    <row r="138" spans="1:65" s="13" customFormat="1" ht="11.25">
      <c r="B138" s="212"/>
      <c r="C138" s="213"/>
      <c r="D138" s="202" t="s">
        <v>156</v>
      </c>
      <c r="E138" s="214" t="s">
        <v>1</v>
      </c>
      <c r="F138" s="215" t="s">
        <v>275</v>
      </c>
      <c r="G138" s="213"/>
      <c r="H138" s="214" t="s">
        <v>1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156</v>
      </c>
      <c r="AU138" s="221" t="s">
        <v>85</v>
      </c>
      <c r="AV138" s="13" t="s">
        <v>83</v>
      </c>
      <c r="AW138" s="13" t="s">
        <v>32</v>
      </c>
      <c r="AX138" s="13" t="s">
        <v>76</v>
      </c>
      <c r="AY138" s="221" t="s">
        <v>149</v>
      </c>
    </row>
    <row r="139" spans="1:65" s="13" customFormat="1" ht="11.25">
      <c r="B139" s="212"/>
      <c r="C139" s="213"/>
      <c r="D139" s="202" t="s">
        <v>156</v>
      </c>
      <c r="E139" s="214" t="s">
        <v>1</v>
      </c>
      <c r="F139" s="215" t="s">
        <v>276</v>
      </c>
      <c r="G139" s="213"/>
      <c r="H139" s="214" t="s">
        <v>1</v>
      </c>
      <c r="I139" s="216"/>
      <c r="J139" s="213"/>
      <c r="K139" s="213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156</v>
      </c>
      <c r="AU139" s="221" t="s">
        <v>85</v>
      </c>
      <c r="AV139" s="13" t="s">
        <v>83</v>
      </c>
      <c r="AW139" s="13" t="s">
        <v>32</v>
      </c>
      <c r="AX139" s="13" t="s">
        <v>76</v>
      </c>
      <c r="AY139" s="221" t="s">
        <v>149</v>
      </c>
    </row>
    <row r="140" spans="1:65" s="13" customFormat="1" ht="11.25">
      <c r="B140" s="212"/>
      <c r="C140" s="213"/>
      <c r="D140" s="202" t="s">
        <v>156</v>
      </c>
      <c r="E140" s="214" t="s">
        <v>1</v>
      </c>
      <c r="F140" s="215" t="s">
        <v>277</v>
      </c>
      <c r="G140" s="213"/>
      <c r="H140" s="214" t="s">
        <v>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156</v>
      </c>
      <c r="AU140" s="221" t="s">
        <v>85</v>
      </c>
      <c r="AV140" s="13" t="s">
        <v>83</v>
      </c>
      <c r="AW140" s="13" t="s">
        <v>32</v>
      </c>
      <c r="AX140" s="13" t="s">
        <v>76</v>
      </c>
      <c r="AY140" s="221" t="s">
        <v>149</v>
      </c>
    </row>
    <row r="141" spans="1:65" s="12" customFormat="1" ht="11.25">
      <c r="B141" s="200"/>
      <c r="C141" s="201"/>
      <c r="D141" s="202" t="s">
        <v>156</v>
      </c>
      <c r="E141" s="203" t="s">
        <v>1</v>
      </c>
      <c r="F141" s="204" t="s">
        <v>1316</v>
      </c>
      <c r="G141" s="201"/>
      <c r="H141" s="205">
        <v>112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156</v>
      </c>
      <c r="AU141" s="211" t="s">
        <v>85</v>
      </c>
      <c r="AV141" s="12" t="s">
        <v>85</v>
      </c>
      <c r="AW141" s="12" t="s">
        <v>32</v>
      </c>
      <c r="AX141" s="12" t="s">
        <v>83</v>
      </c>
      <c r="AY141" s="211" t="s">
        <v>149</v>
      </c>
    </row>
    <row r="142" spans="1:65" s="2" customFormat="1" ht="24.2" customHeight="1">
      <c r="A142" s="35"/>
      <c r="B142" s="36"/>
      <c r="C142" s="186" t="s">
        <v>85</v>
      </c>
      <c r="D142" s="186" t="s">
        <v>150</v>
      </c>
      <c r="E142" s="187" t="s">
        <v>1317</v>
      </c>
      <c r="F142" s="188" t="s">
        <v>1318</v>
      </c>
      <c r="G142" s="189" t="s">
        <v>273</v>
      </c>
      <c r="H142" s="190">
        <v>366</v>
      </c>
      <c r="I142" s="191"/>
      <c r="J142" s="192">
        <f>ROUND(I142*H142,2)</f>
        <v>0</v>
      </c>
      <c r="K142" s="193"/>
      <c r="L142" s="40"/>
      <c r="M142" s="194" t="s">
        <v>1</v>
      </c>
      <c r="N142" s="195" t="s">
        <v>41</v>
      </c>
      <c r="O142" s="72"/>
      <c r="P142" s="196">
        <f>O142*H142</f>
        <v>0</v>
      </c>
      <c r="Q142" s="196">
        <v>0</v>
      </c>
      <c r="R142" s="196">
        <f>Q142*H142</f>
        <v>0</v>
      </c>
      <c r="S142" s="196">
        <v>0.316</v>
      </c>
      <c r="T142" s="197">
        <f>S142*H142</f>
        <v>115.65600000000001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168</v>
      </c>
      <c r="AT142" s="198" t="s">
        <v>150</v>
      </c>
      <c r="AU142" s="198" t="s">
        <v>85</v>
      </c>
      <c r="AY142" s="18" t="s">
        <v>149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8" t="s">
        <v>83</v>
      </c>
      <c r="BK142" s="199">
        <f>ROUND(I142*H142,2)</f>
        <v>0</v>
      </c>
      <c r="BL142" s="18" t="s">
        <v>168</v>
      </c>
      <c r="BM142" s="198" t="s">
        <v>1319</v>
      </c>
    </row>
    <row r="143" spans="1:65" s="13" customFormat="1" ht="11.25">
      <c r="B143" s="212"/>
      <c r="C143" s="213"/>
      <c r="D143" s="202" t="s">
        <v>156</v>
      </c>
      <c r="E143" s="214" t="s">
        <v>1</v>
      </c>
      <c r="F143" s="215" t="s">
        <v>275</v>
      </c>
      <c r="G143" s="213"/>
      <c r="H143" s="214" t="s">
        <v>1</v>
      </c>
      <c r="I143" s="216"/>
      <c r="J143" s="213"/>
      <c r="K143" s="213"/>
      <c r="L143" s="217"/>
      <c r="M143" s="218"/>
      <c r="N143" s="219"/>
      <c r="O143" s="219"/>
      <c r="P143" s="219"/>
      <c r="Q143" s="219"/>
      <c r="R143" s="219"/>
      <c r="S143" s="219"/>
      <c r="T143" s="220"/>
      <c r="AT143" s="221" t="s">
        <v>156</v>
      </c>
      <c r="AU143" s="221" t="s">
        <v>85</v>
      </c>
      <c r="AV143" s="13" t="s">
        <v>83</v>
      </c>
      <c r="AW143" s="13" t="s">
        <v>32</v>
      </c>
      <c r="AX143" s="13" t="s">
        <v>76</v>
      </c>
      <c r="AY143" s="221" t="s">
        <v>149</v>
      </c>
    </row>
    <row r="144" spans="1:65" s="13" customFormat="1" ht="11.25">
      <c r="B144" s="212"/>
      <c r="C144" s="213"/>
      <c r="D144" s="202" t="s">
        <v>156</v>
      </c>
      <c r="E144" s="214" t="s">
        <v>1</v>
      </c>
      <c r="F144" s="215" t="s">
        <v>276</v>
      </c>
      <c r="G144" s="213"/>
      <c r="H144" s="214" t="s">
        <v>1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156</v>
      </c>
      <c r="AU144" s="221" t="s">
        <v>85</v>
      </c>
      <c r="AV144" s="13" t="s">
        <v>83</v>
      </c>
      <c r="AW144" s="13" t="s">
        <v>32</v>
      </c>
      <c r="AX144" s="13" t="s">
        <v>76</v>
      </c>
      <c r="AY144" s="221" t="s">
        <v>149</v>
      </c>
    </row>
    <row r="145" spans="1:65" s="13" customFormat="1" ht="11.25">
      <c r="B145" s="212"/>
      <c r="C145" s="213"/>
      <c r="D145" s="202" t="s">
        <v>156</v>
      </c>
      <c r="E145" s="214" t="s">
        <v>1</v>
      </c>
      <c r="F145" s="215" t="s">
        <v>277</v>
      </c>
      <c r="G145" s="213"/>
      <c r="H145" s="214" t="s">
        <v>1</v>
      </c>
      <c r="I145" s="216"/>
      <c r="J145" s="213"/>
      <c r="K145" s="213"/>
      <c r="L145" s="217"/>
      <c r="M145" s="218"/>
      <c r="N145" s="219"/>
      <c r="O145" s="219"/>
      <c r="P145" s="219"/>
      <c r="Q145" s="219"/>
      <c r="R145" s="219"/>
      <c r="S145" s="219"/>
      <c r="T145" s="220"/>
      <c r="AT145" s="221" t="s">
        <v>156</v>
      </c>
      <c r="AU145" s="221" t="s">
        <v>85</v>
      </c>
      <c r="AV145" s="13" t="s">
        <v>83</v>
      </c>
      <c r="AW145" s="13" t="s">
        <v>32</v>
      </c>
      <c r="AX145" s="13" t="s">
        <v>76</v>
      </c>
      <c r="AY145" s="221" t="s">
        <v>149</v>
      </c>
    </row>
    <row r="146" spans="1:65" s="12" customFormat="1" ht="11.25">
      <c r="B146" s="200"/>
      <c r="C146" s="201"/>
      <c r="D146" s="202" t="s">
        <v>156</v>
      </c>
      <c r="E146" s="203" t="s">
        <v>1</v>
      </c>
      <c r="F146" s="204" t="s">
        <v>1320</v>
      </c>
      <c r="G146" s="201"/>
      <c r="H146" s="205">
        <v>366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156</v>
      </c>
      <c r="AU146" s="211" t="s">
        <v>85</v>
      </c>
      <c r="AV146" s="12" t="s">
        <v>85</v>
      </c>
      <c r="AW146" s="12" t="s">
        <v>32</v>
      </c>
      <c r="AX146" s="12" t="s">
        <v>83</v>
      </c>
      <c r="AY146" s="211" t="s">
        <v>149</v>
      </c>
    </row>
    <row r="147" spans="1:65" s="2" customFormat="1" ht="37.9" customHeight="1">
      <c r="A147" s="35"/>
      <c r="B147" s="36"/>
      <c r="C147" s="186" t="s">
        <v>104</v>
      </c>
      <c r="D147" s="186" t="s">
        <v>150</v>
      </c>
      <c r="E147" s="187" t="s">
        <v>1321</v>
      </c>
      <c r="F147" s="188" t="s">
        <v>1322</v>
      </c>
      <c r="G147" s="189" t="s">
        <v>288</v>
      </c>
      <c r="H147" s="190">
        <v>1171.02</v>
      </c>
      <c r="I147" s="191"/>
      <c r="J147" s="192">
        <f>ROUND(I147*H147,2)</f>
        <v>0</v>
      </c>
      <c r="K147" s="193"/>
      <c r="L147" s="40"/>
      <c r="M147" s="194" t="s">
        <v>1</v>
      </c>
      <c r="N147" s="195" t="s">
        <v>41</v>
      </c>
      <c r="O147" s="72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168</v>
      </c>
      <c r="AT147" s="198" t="s">
        <v>150</v>
      </c>
      <c r="AU147" s="198" t="s">
        <v>85</v>
      </c>
      <c r="AY147" s="18" t="s">
        <v>149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8" t="s">
        <v>83</v>
      </c>
      <c r="BK147" s="199">
        <f>ROUND(I147*H147,2)</f>
        <v>0</v>
      </c>
      <c r="BL147" s="18" t="s">
        <v>168</v>
      </c>
      <c r="BM147" s="198" t="s">
        <v>1323</v>
      </c>
    </row>
    <row r="148" spans="1:65" s="13" customFormat="1" ht="11.25">
      <c r="B148" s="212"/>
      <c r="C148" s="213"/>
      <c r="D148" s="202" t="s">
        <v>156</v>
      </c>
      <c r="E148" s="214" t="s">
        <v>1</v>
      </c>
      <c r="F148" s="215" t="s">
        <v>275</v>
      </c>
      <c r="G148" s="213"/>
      <c r="H148" s="214" t="s">
        <v>1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156</v>
      </c>
      <c r="AU148" s="221" t="s">
        <v>85</v>
      </c>
      <c r="AV148" s="13" t="s">
        <v>83</v>
      </c>
      <c r="AW148" s="13" t="s">
        <v>32</v>
      </c>
      <c r="AX148" s="13" t="s">
        <v>76</v>
      </c>
      <c r="AY148" s="221" t="s">
        <v>149</v>
      </c>
    </row>
    <row r="149" spans="1:65" s="13" customFormat="1" ht="11.25">
      <c r="B149" s="212"/>
      <c r="C149" s="213"/>
      <c r="D149" s="202" t="s">
        <v>156</v>
      </c>
      <c r="E149" s="214" t="s">
        <v>1</v>
      </c>
      <c r="F149" s="215" t="s">
        <v>276</v>
      </c>
      <c r="G149" s="213"/>
      <c r="H149" s="214" t="s">
        <v>1</v>
      </c>
      <c r="I149" s="216"/>
      <c r="J149" s="213"/>
      <c r="K149" s="213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156</v>
      </c>
      <c r="AU149" s="221" t="s">
        <v>85</v>
      </c>
      <c r="AV149" s="13" t="s">
        <v>83</v>
      </c>
      <c r="AW149" s="13" t="s">
        <v>32</v>
      </c>
      <c r="AX149" s="13" t="s">
        <v>76</v>
      </c>
      <c r="AY149" s="221" t="s">
        <v>149</v>
      </c>
    </row>
    <row r="150" spans="1:65" s="13" customFormat="1" ht="11.25">
      <c r="B150" s="212"/>
      <c r="C150" s="213"/>
      <c r="D150" s="202" t="s">
        <v>156</v>
      </c>
      <c r="E150" s="214" t="s">
        <v>1</v>
      </c>
      <c r="F150" s="215" t="s">
        <v>277</v>
      </c>
      <c r="G150" s="213"/>
      <c r="H150" s="214" t="s">
        <v>1</v>
      </c>
      <c r="I150" s="216"/>
      <c r="J150" s="213"/>
      <c r="K150" s="213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156</v>
      </c>
      <c r="AU150" s="221" t="s">
        <v>85</v>
      </c>
      <c r="AV150" s="13" t="s">
        <v>83</v>
      </c>
      <c r="AW150" s="13" t="s">
        <v>32</v>
      </c>
      <c r="AX150" s="13" t="s">
        <v>76</v>
      </c>
      <c r="AY150" s="221" t="s">
        <v>149</v>
      </c>
    </row>
    <row r="151" spans="1:65" s="12" customFormat="1" ht="11.25">
      <c r="B151" s="200"/>
      <c r="C151" s="201"/>
      <c r="D151" s="202" t="s">
        <v>156</v>
      </c>
      <c r="E151" s="203" t="s">
        <v>1</v>
      </c>
      <c r="F151" s="204" t="s">
        <v>1324</v>
      </c>
      <c r="G151" s="201"/>
      <c r="H151" s="205">
        <v>1171.02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156</v>
      </c>
      <c r="AU151" s="211" t="s">
        <v>85</v>
      </c>
      <c r="AV151" s="12" t="s">
        <v>85</v>
      </c>
      <c r="AW151" s="12" t="s">
        <v>32</v>
      </c>
      <c r="AX151" s="12" t="s">
        <v>83</v>
      </c>
      <c r="AY151" s="211" t="s">
        <v>149</v>
      </c>
    </row>
    <row r="152" spans="1:65" s="2" customFormat="1" ht="37.9" customHeight="1">
      <c r="A152" s="35"/>
      <c r="B152" s="36"/>
      <c r="C152" s="186" t="s">
        <v>168</v>
      </c>
      <c r="D152" s="186" t="s">
        <v>150</v>
      </c>
      <c r="E152" s="187" t="s">
        <v>1325</v>
      </c>
      <c r="F152" s="188" t="s">
        <v>1326</v>
      </c>
      <c r="G152" s="189" t="s">
        <v>288</v>
      </c>
      <c r="H152" s="190">
        <v>2475</v>
      </c>
      <c r="I152" s="191"/>
      <c r="J152" s="192">
        <f>ROUND(I152*H152,2)</f>
        <v>0</v>
      </c>
      <c r="K152" s="193"/>
      <c r="L152" s="40"/>
      <c r="M152" s="194" t="s">
        <v>1</v>
      </c>
      <c r="N152" s="195" t="s">
        <v>41</v>
      </c>
      <c r="O152" s="72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168</v>
      </c>
      <c r="AT152" s="198" t="s">
        <v>150</v>
      </c>
      <c r="AU152" s="198" t="s">
        <v>85</v>
      </c>
      <c r="AY152" s="18" t="s">
        <v>149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8" t="s">
        <v>83</v>
      </c>
      <c r="BK152" s="199">
        <f>ROUND(I152*H152,2)</f>
        <v>0</v>
      </c>
      <c r="BL152" s="18" t="s">
        <v>168</v>
      </c>
      <c r="BM152" s="198" t="s">
        <v>1327</v>
      </c>
    </row>
    <row r="153" spans="1:65" s="13" customFormat="1" ht="11.25">
      <c r="B153" s="212"/>
      <c r="C153" s="213"/>
      <c r="D153" s="202" t="s">
        <v>156</v>
      </c>
      <c r="E153" s="214" t="s">
        <v>1</v>
      </c>
      <c r="F153" s="215" t="s">
        <v>275</v>
      </c>
      <c r="G153" s="213"/>
      <c r="H153" s="214" t="s">
        <v>1</v>
      </c>
      <c r="I153" s="216"/>
      <c r="J153" s="213"/>
      <c r="K153" s="213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156</v>
      </c>
      <c r="AU153" s="221" t="s">
        <v>85</v>
      </c>
      <c r="AV153" s="13" t="s">
        <v>83</v>
      </c>
      <c r="AW153" s="13" t="s">
        <v>32</v>
      </c>
      <c r="AX153" s="13" t="s">
        <v>76</v>
      </c>
      <c r="AY153" s="221" t="s">
        <v>149</v>
      </c>
    </row>
    <row r="154" spans="1:65" s="13" customFormat="1" ht="11.25">
      <c r="B154" s="212"/>
      <c r="C154" s="213"/>
      <c r="D154" s="202" t="s">
        <v>156</v>
      </c>
      <c r="E154" s="214" t="s">
        <v>1</v>
      </c>
      <c r="F154" s="215" t="s">
        <v>276</v>
      </c>
      <c r="G154" s="213"/>
      <c r="H154" s="214" t="s">
        <v>1</v>
      </c>
      <c r="I154" s="216"/>
      <c r="J154" s="213"/>
      <c r="K154" s="213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156</v>
      </c>
      <c r="AU154" s="221" t="s">
        <v>85</v>
      </c>
      <c r="AV154" s="13" t="s">
        <v>83</v>
      </c>
      <c r="AW154" s="13" t="s">
        <v>32</v>
      </c>
      <c r="AX154" s="13" t="s">
        <v>76</v>
      </c>
      <c r="AY154" s="221" t="s">
        <v>149</v>
      </c>
    </row>
    <row r="155" spans="1:65" s="13" customFormat="1" ht="11.25">
      <c r="B155" s="212"/>
      <c r="C155" s="213"/>
      <c r="D155" s="202" t="s">
        <v>156</v>
      </c>
      <c r="E155" s="214" t="s">
        <v>1</v>
      </c>
      <c r="F155" s="215" t="s">
        <v>277</v>
      </c>
      <c r="G155" s="213"/>
      <c r="H155" s="214" t="s">
        <v>1</v>
      </c>
      <c r="I155" s="216"/>
      <c r="J155" s="213"/>
      <c r="K155" s="213"/>
      <c r="L155" s="217"/>
      <c r="M155" s="218"/>
      <c r="N155" s="219"/>
      <c r="O155" s="219"/>
      <c r="P155" s="219"/>
      <c r="Q155" s="219"/>
      <c r="R155" s="219"/>
      <c r="S155" s="219"/>
      <c r="T155" s="220"/>
      <c r="AT155" s="221" t="s">
        <v>156</v>
      </c>
      <c r="AU155" s="221" t="s">
        <v>85</v>
      </c>
      <c r="AV155" s="13" t="s">
        <v>83</v>
      </c>
      <c r="AW155" s="13" t="s">
        <v>32</v>
      </c>
      <c r="AX155" s="13" t="s">
        <v>76</v>
      </c>
      <c r="AY155" s="221" t="s">
        <v>149</v>
      </c>
    </row>
    <row r="156" spans="1:65" s="12" customFormat="1" ht="11.25">
      <c r="B156" s="200"/>
      <c r="C156" s="201"/>
      <c r="D156" s="202" t="s">
        <v>156</v>
      </c>
      <c r="E156" s="203" t="s">
        <v>1</v>
      </c>
      <c r="F156" s="204" t="s">
        <v>1328</v>
      </c>
      <c r="G156" s="201"/>
      <c r="H156" s="205">
        <v>2475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156</v>
      </c>
      <c r="AU156" s="211" t="s">
        <v>85</v>
      </c>
      <c r="AV156" s="12" t="s">
        <v>85</v>
      </c>
      <c r="AW156" s="12" t="s">
        <v>32</v>
      </c>
      <c r="AX156" s="12" t="s">
        <v>83</v>
      </c>
      <c r="AY156" s="211" t="s">
        <v>149</v>
      </c>
    </row>
    <row r="157" spans="1:65" s="2" customFormat="1" ht="33" customHeight="1">
      <c r="A157" s="35"/>
      <c r="B157" s="36"/>
      <c r="C157" s="186" t="s">
        <v>148</v>
      </c>
      <c r="D157" s="186" t="s">
        <v>150</v>
      </c>
      <c r="E157" s="187" t="s">
        <v>1329</v>
      </c>
      <c r="F157" s="188" t="s">
        <v>1330</v>
      </c>
      <c r="G157" s="189" t="s">
        <v>288</v>
      </c>
      <c r="H157" s="190">
        <v>219.2</v>
      </c>
      <c r="I157" s="191"/>
      <c r="J157" s="192">
        <f>ROUND(I157*H157,2)</f>
        <v>0</v>
      </c>
      <c r="K157" s="193"/>
      <c r="L157" s="40"/>
      <c r="M157" s="194" t="s">
        <v>1</v>
      </c>
      <c r="N157" s="195" t="s">
        <v>41</v>
      </c>
      <c r="O157" s="72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168</v>
      </c>
      <c r="AT157" s="198" t="s">
        <v>150</v>
      </c>
      <c r="AU157" s="198" t="s">
        <v>85</v>
      </c>
      <c r="AY157" s="18" t="s">
        <v>149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8" t="s">
        <v>83</v>
      </c>
      <c r="BK157" s="199">
        <f>ROUND(I157*H157,2)</f>
        <v>0</v>
      </c>
      <c r="BL157" s="18" t="s">
        <v>168</v>
      </c>
      <c r="BM157" s="198" t="s">
        <v>1331</v>
      </c>
    </row>
    <row r="158" spans="1:65" s="13" customFormat="1" ht="11.25">
      <c r="B158" s="212"/>
      <c r="C158" s="213"/>
      <c r="D158" s="202" t="s">
        <v>156</v>
      </c>
      <c r="E158" s="214" t="s">
        <v>1</v>
      </c>
      <c r="F158" s="215" t="s">
        <v>275</v>
      </c>
      <c r="G158" s="213"/>
      <c r="H158" s="214" t="s">
        <v>1</v>
      </c>
      <c r="I158" s="216"/>
      <c r="J158" s="213"/>
      <c r="K158" s="213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156</v>
      </c>
      <c r="AU158" s="221" t="s">
        <v>85</v>
      </c>
      <c r="AV158" s="13" t="s">
        <v>83</v>
      </c>
      <c r="AW158" s="13" t="s">
        <v>32</v>
      </c>
      <c r="AX158" s="13" t="s">
        <v>76</v>
      </c>
      <c r="AY158" s="221" t="s">
        <v>149</v>
      </c>
    </row>
    <row r="159" spans="1:65" s="13" customFormat="1" ht="11.25">
      <c r="B159" s="212"/>
      <c r="C159" s="213"/>
      <c r="D159" s="202" t="s">
        <v>156</v>
      </c>
      <c r="E159" s="214" t="s">
        <v>1</v>
      </c>
      <c r="F159" s="215" t="s">
        <v>276</v>
      </c>
      <c r="G159" s="213"/>
      <c r="H159" s="214" t="s">
        <v>1</v>
      </c>
      <c r="I159" s="216"/>
      <c r="J159" s="213"/>
      <c r="K159" s="213"/>
      <c r="L159" s="217"/>
      <c r="M159" s="218"/>
      <c r="N159" s="219"/>
      <c r="O159" s="219"/>
      <c r="P159" s="219"/>
      <c r="Q159" s="219"/>
      <c r="R159" s="219"/>
      <c r="S159" s="219"/>
      <c r="T159" s="220"/>
      <c r="AT159" s="221" t="s">
        <v>156</v>
      </c>
      <c r="AU159" s="221" t="s">
        <v>85</v>
      </c>
      <c r="AV159" s="13" t="s">
        <v>83</v>
      </c>
      <c r="AW159" s="13" t="s">
        <v>32</v>
      </c>
      <c r="AX159" s="13" t="s">
        <v>76</v>
      </c>
      <c r="AY159" s="221" t="s">
        <v>149</v>
      </c>
    </row>
    <row r="160" spans="1:65" s="13" customFormat="1" ht="11.25">
      <c r="B160" s="212"/>
      <c r="C160" s="213"/>
      <c r="D160" s="202" t="s">
        <v>156</v>
      </c>
      <c r="E160" s="214" t="s">
        <v>1</v>
      </c>
      <c r="F160" s="215" t="s">
        <v>277</v>
      </c>
      <c r="G160" s="213"/>
      <c r="H160" s="214" t="s">
        <v>1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156</v>
      </c>
      <c r="AU160" s="221" t="s">
        <v>85</v>
      </c>
      <c r="AV160" s="13" t="s">
        <v>83</v>
      </c>
      <c r="AW160" s="13" t="s">
        <v>32</v>
      </c>
      <c r="AX160" s="13" t="s">
        <v>76</v>
      </c>
      <c r="AY160" s="221" t="s">
        <v>149</v>
      </c>
    </row>
    <row r="161" spans="1:65" s="13" customFormat="1" ht="11.25">
      <c r="B161" s="212"/>
      <c r="C161" s="213"/>
      <c r="D161" s="202" t="s">
        <v>156</v>
      </c>
      <c r="E161" s="214" t="s">
        <v>1</v>
      </c>
      <c r="F161" s="215" t="s">
        <v>1332</v>
      </c>
      <c r="G161" s="213"/>
      <c r="H161" s="214" t="s">
        <v>1</v>
      </c>
      <c r="I161" s="216"/>
      <c r="J161" s="213"/>
      <c r="K161" s="213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156</v>
      </c>
      <c r="AU161" s="221" t="s">
        <v>85</v>
      </c>
      <c r="AV161" s="13" t="s">
        <v>83</v>
      </c>
      <c r="AW161" s="13" t="s">
        <v>32</v>
      </c>
      <c r="AX161" s="13" t="s">
        <v>76</v>
      </c>
      <c r="AY161" s="221" t="s">
        <v>149</v>
      </c>
    </row>
    <row r="162" spans="1:65" s="12" customFormat="1" ht="11.25">
      <c r="B162" s="200"/>
      <c r="C162" s="201"/>
      <c r="D162" s="202" t="s">
        <v>156</v>
      </c>
      <c r="E162" s="203" t="s">
        <v>1</v>
      </c>
      <c r="F162" s="204" t="s">
        <v>1333</v>
      </c>
      <c r="G162" s="201"/>
      <c r="H162" s="205">
        <v>219.2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156</v>
      </c>
      <c r="AU162" s="211" t="s">
        <v>85</v>
      </c>
      <c r="AV162" s="12" t="s">
        <v>85</v>
      </c>
      <c r="AW162" s="12" t="s">
        <v>32</v>
      </c>
      <c r="AX162" s="12" t="s">
        <v>83</v>
      </c>
      <c r="AY162" s="211" t="s">
        <v>149</v>
      </c>
    </row>
    <row r="163" spans="1:65" s="2" customFormat="1" ht="33" customHeight="1">
      <c r="A163" s="35"/>
      <c r="B163" s="36"/>
      <c r="C163" s="186" t="s">
        <v>180</v>
      </c>
      <c r="D163" s="186" t="s">
        <v>150</v>
      </c>
      <c r="E163" s="187" t="s">
        <v>1334</v>
      </c>
      <c r="F163" s="188" t="s">
        <v>1335</v>
      </c>
      <c r="G163" s="189" t="s">
        <v>288</v>
      </c>
      <c r="H163" s="190">
        <v>54</v>
      </c>
      <c r="I163" s="191"/>
      <c r="J163" s="192">
        <f>ROUND(I163*H163,2)</f>
        <v>0</v>
      </c>
      <c r="K163" s="193"/>
      <c r="L163" s="40"/>
      <c r="M163" s="194" t="s">
        <v>1</v>
      </c>
      <c r="N163" s="195" t="s">
        <v>41</v>
      </c>
      <c r="O163" s="72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168</v>
      </c>
      <c r="AT163" s="198" t="s">
        <v>150</v>
      </c>
      <c r="AU163" s="198" t="s">
        <v>85</v>
      </c>
      <c r="AY163" s="18" t="s">
        <v>149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8" t="s">
        <v>83</v>
      </c>
      <c r="BK163" s="199">
        <f>ROUND(I163*H163,2)</f>
        <v>0</v>
      </c>
      <c r="BL163" s="18" t="s">
        <v>168</v>
      </c>
      <c r="BM163" s="198" t="s">
        <v>1336</v>
      </c>
    </row>
    <row r="164" spans="1:65" s="13" customFormat="1" ht="11.25">
      <c r="B164" s="212"/>
      <c r="C164" s="213"/>
      <c r="D164" s="202" t="s">
        <v>156</v>
      </c>
      <c r="E164" s="214" t="s">
        <v>1</v>
      </c>
      <c r="F164" s="215" t="s">
        <v>275</v>
      </c>
      <c r="G164" s="213"/>
      <c r="H164" s="214" t="s">
        <v>1</v>
      </c>
      <c r="I164" s="216"/>
      <c r="J164" s="213"/>
      <c r="K164" s="213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156</v>
      </c>
      <c r="AU164" s="221" t="s">
        <v>85</v>
      </c>
      <c r="AV164" s="13" t="s">
        <v>83</v>
      </c>
      <c r="AW164" s="13" t="s">
        <v>32</v>
      </c>
      <c r="AX164" s="13" t="s">
        <v>76</v>
      </c>
      <c r="AY164" s="221" t="s">
        <v>149</v>
      </c>
    </row>
    <row r="165" spans="1:65" s="13" customFormat="1" ht="11.25">
      <c r="B165" s="212"/>
      <c r="C165" s="213"/>
      <c r="D165" s="202" t="s">
        <v>156</v>
      </c>
      <c r="E165" s="214" t="s">
        <v>1</v>
      </c>
      <c r="F165" s="215" t="s">
        <v>276</v>
      </c>
      <c r="G165" s="213"/>
      <c r="H165" s="214" t="s">
        <v>1</v>
      </c>
      <c r="I165" s="216"/>
      <c r="J165" s="213"/>
      <c r="K165" s="213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156</v>
      </c>
      <c r="AU165" s="221" t="s">
        <v>85</v>
      </c>
      <c r="AV165" s="13" t="s">
        <v>83</v>
      </c>
      <c r="AW165" s="13" t="s">
        <v>32</v>
      </c>
      <c r="AX165" s="13" t="s">
        <v>76</v>
      </c>
      <c r="AY165" s="221" t="s">
        <v>149</v>
      </c>
    </row>
    <row r="166" spans="1:65" s="13" customFormat="1" ht="11.25">
      <c r="B166" s="212"/>
      <c r="C166" s="213"/>
      <c r="D166" s="202" t="s">
        <v>156</v>
      </c>
      <c r="E166" s="214" t="s">
        <v>1</v>
      </c>
      <c r="F166" s="215" t="s">
        <v>277</v>
      </c>
      <c r="G166" s="213"/>
      <c r="H166" s="214" t="s">
        <v>1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156</v>
      </c>
      <c r="AU166" s="221" t="s">
        <v>85</v>
      </c>
      <c r="AV166" s="13" t="s">
        <v>83</v>
      </c>
      <c r="AW166" s="13" t="s">
        <v>32</v>
      </c>
      <c r="AX166" s="13" t="s">
        <v>76</v>
      </c>
      <c r="AY166" s="221" t="s">
        <v>149</v>
      </c>
    </row>
    <row r="167" spans="1:65" s="13" customFormat="1" ht="11.25">
      <c r="B167" s="212"/>
      <c r="C167" s="213"/>
      <c r="D167" s="202" t="s">
        <v>156</v>
      </c>
      <c r="E167" s="214" t="s">
        <v>1</v>
      </c>
      <c r="F167" s="215" t="s">
        <v>1337</v>
      </c>
      <c r="G167" s="213"/>
      <c r="H167" s="214" t="s">
        <v>1</v>
      </c>
      <c r="I167" s="216"/>
      <c r="J167" s="213"/>
      <c r="K167" s="213"/>
      <c r="L167" s="217"/>
      <c r="M167" s="218"/>
      <c r="N167" s="219"/>
      <c r="O167" s="219"/>
      <c r="P167" s="219"/>
      <c r="Q167" s="219"/>
      <c r="R167" s="219"/>
      <c r="S167" s="219"/>
      <c r="T167" s="220"/>
      <c r="AT167" s="221" t="s">
        <v>156</v>
      </c>
      <c r="AU167" s="221" t="s">
        <v>85</v>
      </c>
      <c r="AV167" s="13" t="s">
        <v>83</v>
      </c>
      <c r="AW167" s="13" t="s">
        <v>32</v>
      </c>
      <c r="AX167" s="13" t="s">
        <v>76</v>
      </c>
      <c r="AY167" s="221" t="s">
        <v>149</v>
      </c>
    </row>
    <row r="168" spans="1:65" s="12" customFormat="1" ht="11.25">
      <c r="B168" s="200"/>
      <c r="C168" s="201"/>
      <c r="D168" s="202" t="s">
        <v>156</v>
      </c>
      <c r="E168" s="203" t="s">
        <v>1</v>
      </c>
      <c r="F168" s="204" t="s">
        <v>1338</v>
      </c>
      <c r="G168" s="201"/>
      <c r="H168" s="205">
        <v>54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156</v>
      </c>
      <c r="AU168" s="211" t="s">
        <v>85</v>
      </c>
      <c r="AV168" s="12" t="s">
        <v>85</v>
      </c>
      <c r="AW168" s="12" t="s">
        <v>32</v>
      </c>
      <c r="AX168" s="12" t="s">
        <v>83</v>
      </c>
      <c r="AY168" s="211" t="s">
        <v>149</v>
      </c>
    </row>
    <row r="169" spans="1:65" s="2" customFormat="1" ht="21.75" customHeight="1">
      <c r="A169" s="35"/>
      <c r="B169" s="36"/>
      <c r="C169" s="186" t="s">
        <v>186</v>
      </c>
      <c r="D169" s="186" t="s">
        <v>150</v>
      </c>
      <c r="E169" s="187" t="s">
        <v>724</v>
      </c>
      <c r="F169" s="188" t="s">
        <v>725</v>
      </c>
      <c r="G169" s="189" t="s">
        <v>273</v>
      </c>
      <c r="H169" s="190">
        <v>108</v>
      </c>
      <c r="I169" s="191"/>
      <c r="J169" s="192">
        <f>ROUND(I169*H169,2)</f>
        <v>0</v>
      </c>
      <c r="K169" s="193"/>
      <c r="L169" s="40"/>
      <c r="M169" s="194" t="s">
        <v>1</v>
      </c>
      <c r="N169" s="195" t="s">
        <v>41</v>
      </c>
      <c r="O169" s="72"/>
      <c r="P169" s="196">
        <f>O169*H169</f>
        <v>0</v>
      </c>
      <c r="Q169" s="196">
        <v>8.4000000000000003E-4</v>
      </c>
      <c r="R169" s="196">
        <f>Q169*H169</f>
        <v>9.0720000000000009E-2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168</v>
      </c>
      <c r="AT169" s="198" t="s">
        <v>150</v>
      </c>
      <c r="AU169" s="198" t="s">
        <v>85</v>
      </c>
      <c r="AY169" s="18" t="s">
        <v>149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8" t="s">
        <v>83</v>
      </c>
      <c r="BK169" s="199">
        <f>ROUND(I169*H169,2)</f>
        <v>0</v>
      </c>
      <c r="BL169" s="18" t="s">
        <v>168</v>
      </c>
      <c r="BM169" s="198" t="s">
        <v>1339</v>
      </c>
    </row>
    <row r="170" spans="1:65" s="13" customFormat="1" ht="11.25">
      <c r="B170" s="212"/>
      <c r="C170" s="213"/>
      <c r="D170" s="202" t="s">
        <v>156</v>
      </c>
      <c r="E170" s="214" t="s">
        <v>1</v>
      </c>
      <c r="F170" s="215" t="s">
        <v>275</v>
      </c>
      <c r="G170" s="213"/>
      <c r="H170" s="214" t="s">
        <v>1</v>
      </c>
      <c r="I170" s="216"/>
      <c r="J170" s="213"/>
      <c r="K170" s="213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156</v>
      </c>
      <c r="AU170" s="221" t="s">
        <v>85</v>
      </c>
      <c r="AV170" s="13" t="s">
        <v>83</v>
      </c>
      <c r="AW170" s="13" t="s">
        <v>32</v>
      </c>
      <c r="AX170" s="13" t="s">
        <v>76</v>
      </c>
      <c r="AY170" s="221" t="s">
        <v>149</v>
      </c>
    </row>
    <row r="171" spans="1:65" s="13" customFormat="1" ht="11.25">
      <c r="B171" s="212"/>
      <c r="C171" s="213"/>
      <c r="D171" s="202" t="s">
        <v>156</v>
      </c>
      <c r="E171" s="214" t="s">
        <v>1</v>
      </c>
      <c r="F171" s="215" t="s">
        <v>276</v>
      </c>
      <c r="G171" s="213"/>
      <c r="H171" s="214" t="s">
        <v>1</v>
      </c>
      <c r="I171" s="216"/>
      <c r="J171" s="213"/>
      <c r="K171" s="213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156</v>
      </c>
      <c r="AU171" s="221" t="s">
        <v>85</v>
      </c>
      <c r="AV171" s="13" t="s">
        <v>83</v>
      </c>
      <c r="AW171" s="13" t="s">
        <v>32</v>
      </c>
      <c r="AX171" s="13" t="s">
        <v>76</v>
      </c>
      <c r="AY171" s="221" t="s">
        <v>149</v>
      </c>
    </row>
    <row r="172" spans="1:65" s="13" customFormat="1" ht="11.25">
      <c r="B172" s="212"/>
      <c r="C172" s="213"/>
      <c r="D172" s="202" t="s">
        <v>156</v>
      </c>
      <c r="E172" s="214" t="s">
        <v>1</v>
      </c>
      <c r="F172" s="215" t="s">
        <v>277</v>
      </c>
      <c r="G172" s="213"/>
      <c r="H172" s="214" t="s">
        <v>1</v>
      </c>
      <c r="I172" s="216"/>
      <c r="J172" s="213"/>
      <c r="K172" s="213"/>
      <c r="L172" s="217"/>
      <c r="M172" s="218"/>
      <c r="N172" s="219"/>
      <c r="O172" s="219"/>
      <c r="P172" s="219"/>
      <c r="Q172" s="219"/>
      <c r="R172" s="219"/>
      <c r="S172" s="219"/>
      <c r="T172" s="220"/>
      <c r="AT172" s="221" t="s">
        <v>156</v>
      </c>
      <c r="AU172" s="221" t="s">
        <v>85</v>
      </c>
      <c r="AV172" s="13" t="s">
        <v>83</v>
      </c>
      <c r="AW172" s="13" t="s">
        <v>32</v>
      </c>
      <c r="AX172" s="13" t="s">
        <v>76</v>
      </c>
      <c r="AY172" s="221" t="s">
        <v>149</v>
      </c>
    </row>
    <row r="173" spans="1:65" s="13" customFormat="1" ht="11.25">
      <c r="B173" s="212"/>
      <c r="C173" s="213"/>
      <c r="D173" s="202" t="s">
        <v>156</v>
      </c>
      <c r="E173" s="214" t="s">
        <v>1</v>
      </c>
      <c r="F173" s="215" t="s">
        <v>1337</v>
      </c>
      <c r="G173" s="213"/>
      <c r="H173" s="214" t="s">
        <v>1</v>
      </c>
      <c r="I173" s="216"/>
      <c r="J173" s="213"/>
      <c r="K173" s="213"/>
      <c r="L173" s="217"/>
      <c r="M173" s="218"/>
      <c r="N173" s="219"/>
      <c r="O173" s="219"/>
      <c r="P173" s="219"/>
      <c r="Q173" s="219"/>
      <c r="R173" s="219"/>
      <c r="S173" s="219"/>
      <c r="T173" s="220"/>
      <c r="AT173" s="221" t="s">
        <v>156</v>
      </c>
      <c r="AU173" s="221" t="s">
        <v>85</v>
      </c>
      <c r="AV173" s="13" t="s">
        <v>83</v>
      </c>
      <c r="AW173" s="13" t="s">
        <v>32</v>
      </c>
      <c r="AX173" s="13" t="s">
        <v>76</v>
      </c>
      <c r="AY173" s="221" t="s">
        <v>149</v>
      </c>
    </row>
    <row r="174" spans="1:65" s="12" customFormat="1" ht="11.25">
      <c r="B174" s="200"/>
      <c r="C174" s="201"/>
      <c r="D174" s="202" t="s">
        <v>156</v>
      </c>
      <c r="E174" s="203" t="s">
        <v>1</v>
      </c>
      <c r="F174" s="204" t="s">
        <v>1340</v>
      </c>
      <c r="G174" s="201"/>
      <c r="H174" s="205">
        <v>108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156</v>
      </c>
      <c r="AU174" s="211" t="s">
        <v>85</v>
      </c>
      <c r="AV174" s="12" t="s">
        <v>85</v>
      </c>
      <c r="AW174" s="12" t="s">
        <v>32</v>
      </c>
      <c r="AX174" s="12" t="s">
        <v>83</v>
      </c>
      <c r="AY174" s="211" t="s">
        <v>149</v>
      </c>
    </row>
    <row r="175" spans="1:65" s="2" customFormat="1" ht="24.2" customHeight="1">
      <c r="A175" s="35"/>
      <c r="B175" s="36"/>
      <c r="C175" s="186" t="s">
        <v>192</v>
      </c>
      <c r="D175" s="186" t="s">
        <v>150</v>
      </c>
      <c r="E175" s="187" t="s">
        <v>728</v>
      </c>
      <c r="F175" s="188" t="s">
        <v>729</v>
      </c>
      <c r="G175" s="189" t="s">
        <v>273</v>
      </c>
      <c r="H175" s="190">
        <v>108</v>
      </c>
      <c r="I175" s="191"/>
      <c r="J175" s="192">
        <f>ROUND(I175*H175,2)</f>
        <v>0</v>
      </c>
      <c r="K175" s="193"/>
      <c r="L175" s="40"/>
      <c r="M175" s="194" t="s">
        <v>1</v>
      </c>
      <c r="N175" s="195" t="s">
        <v>41</v>
      </c>
      <c r="O175" s="72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168</v>
      </c>
      <c r="AT175" s="198" t="s">
        <v>150</v>
      </c>
      <c r="AU175" s="198" t="s">
        <v>85</v>
      </c>
      <c r="AY175" s="18" t="s">
        <v>149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8" t="s">
        <v>83</v>
      </c>
      <c r="BK175" s="199">
        <f>ROUND(I175*H175,2)</f>
        <v>0</v>
      </c>
      <c r="BL175" s="18" t="s">
        <v>168</v>
      </c>
      <c r="BM175" s="198" t="s">
        <v>1341</v>
      </c>
    </row>
    <row r="176" spans="1:65" s="2" customFormat="1" ht="33" customHeight="1">
      <c r="A176" s="35"/>
      <c r="B176" s="36"/>
      <c r="C176" s="186" t="s">
        <v>202</v>
      </c>
      <c r="D176" s="186" t="s">
        <v>150</v>
      </c>
      <c r="E176" s="187" t="s">
        <v>293</v>
      </c>
      <c r="F176" s="188" t="s">
        <v>294</v>
      </c>
      <c r="G176" s="189" t="s">
        <v>288</v>
      </c>
      <c r="H176" s="190">
        <v>1444.22</v>
      </c>
      <c r="I176" s="191"/>
      <c r="J176" s="192">
        <f>ROUND(I176*H176,2)</f>
        <v>0</v>
      </c>
      <c r="K176" s="193"/>
      <c r="L176" s="40"/>
      <c r="M176" s="194" t="s">
        <v>1</v>
      </c>
      <c r="N176" s="195" t="s">
        <v>41</v>
      </c>
      <c r="O176" s="72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168</v>
      </c>
      <c r="AT176" s="198" t="s">
        <v>150</v>
      </c>
      <c r="AU176" s="198" t="s">
        <v>85</v>
      </c>
      <c r="AY176" s="18" t="s">
        <v>149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8" t="s">
        <v>83</v>
      </c>
      <c r="BK176" s="199">
        <f>ROUND(I176*H176,2)</f>
        <v>0</v>
      </c>
      <c r="BL176" s="18" t="s">
        <v>168</v>
      </c>
      <c r="BM176" s="198" t="s">
        <v>1342</v>
      </c>
    </row>
    <row r="177" spans="1:65" s="12" customFormat="1" ht="11.25">
      <c r="B177" s="200"/>
      <c r="C177" s="201"/>
      <c r="D177" s="202" t="s">
        <v>156</v>
      </c>
      <c r="E177" s="203" t="s">
        <v>1</v>
      </c>
      <c r="F177" s="204" t="s">
        <v>1343</v>
      </c>
      <c r="G177" s="201"/>
      <c r="H177" s="205">
        <v>1444.22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156</v>
      </c>
      <c r="AU177" s="211" t="s">
        <v>85</v>
      </c>
      <c r="AV177" s="12" t="s">
        <v>85</v>
      </c>
      <c r="AW177" s="12" t="s">
        <v>32</v>
      </c>
      <c r="AX177" s="12" t="s">
        <v>83</v>
      </c>
      <c r="AY177" s="211" t="s">
        <v>149</v>
      </c>
    </row>
    <row r="178" spans="1:65" s="2" customFormat="1" ht="37.9" customHeight="1">
      <c r="A178" s="35"/>
      <c r="B178" s="36"/>
      <c r="C178" s="186" t="s">
        <v>208</v>
      </c>
      <c r="D178" s="186" t="s">
        <v>150</v>
      </c>
      <c r="E178" s="187" t="s">
        <v>1344</v>
      </c>
      <c r="F178" s="188" t="s">
        <v>1345</v>
      </c>
      <c r="G178" s="189" t="s">
        <v>288</v>
      </c>
      <c r="H178" s="190">
        <v>2475</v>
      </c>
      <c r="I178" s="191"/>
      <c r="J178" s="192">
        <f>ROUND(I178*H178,2)</f>
        <v>0</v>
      </c>
      <c r="K178" s="193"/>
      <c r="L178" s="40"/>
      <c r="M178" s="194" t="s">
        <v>1</v>
      </c>
      <c r="N178" s="195" t="s">
        <v>41</v>
      </c>
      <c r="O178" s="72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168</v>
      </c>
      <c r="AT178" s="198" t="s">
        <v>150</v>
      </c>
      <c r="AU178" s="198" t="s">
        <v>85</v>
      </c>
      <c r="AY178" s="18" t="s">
        <v>149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8" t="s">
        <v>83</v>
      </c>
      <c r="BK178" s="199">
        <f>ROUND(I178*H178,2)</f>
        <v>0</v>
      </c>
      <c r="BL178" s="18" t="s">
        <v>168</v>
      </c>
      <c r="BM178" s="198" t="s">
        <v>1346</v>
      </c>
    </row>
    <row r="179" spans="1:65" s="2" customFormat="1" ht="24.2" customHeight="1">
      <c r="A179" s="35"/>
      <c r="B179" s="36"/>
      <c r="C179" s="186" t="s">
        <v>215</v>
      </c>
      <c r="D179" s="186" t="s">
        <v>150</v>
      </c>
      <c r="E179" s="187" t="s">
        <v>296</v>
      </c>
      <c r="F179" s="188" t="s">
        <v>297</v>
      </c>
      <c r="G179" s="189" t="s">
        <v>298</v>
      </c>
      <c r="H179" s="190">
        <v>2599.596</v>
      </c>
      <c r="I179" s="191"/>
      <c r="J179" s="192">
        <f>ROUND(I179*H179,2)</f>
        <v>0</v>
      </c>
      <c r="K179" s="193"/>
      <c r="L179" s="40"/>
      <c r="M179" s="194" t="s">
        <v>1</v>
      </c>
      <c r="N179" s="195" t="s">
        <v>41</v>
      </c>
      <c r="O179" s="72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168</v>
      </c>
      <c r="AT179" s="198" t="s">
        <v>150</v>
      </c>
      <c r="AU179" s="198" t="s">
        <v>85</v>
      </c>
      <c r="AY179" s="18" t="s">
        <v>149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8" t="s">
        <v>83</v>
      </c>
      <c r="BK179" s="199">
        <f>ROUND(I179*H179,2)</f>
        <v>0</v>
      </c>
      <c r="BL179" s="18" t="s">
        <v>168</v>
      </c>
      <c r="BM179" s="198" t="s">
        <v>1347</v>
      </c>
    </row>
    <row r="180" spans="1:65" s="12" customFormat="1" ht="11.25">
      <c r="B180" s="200"/>
      <c r="C180" s="201"/>
      <c r="D180" s="202" t="s">
        <v>156</v>
      </c>
      <c r="E180" s="203" t="s">
        <v>1</v>
      </c>
      <c r="F180" s="204" t="s">
        <v>1348</v>
      </c>
      <c r="G180" s="201"/>
      <c r="H180" s="205">
        <v>2599.596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156</v>
      </c>
      <c r="AU180" s="211" t="s">
        <v>85</v>
      </c>
      <c r="AV180" s="12" t="s">
        <v>85</v>
      </c>
      <c r="AW180" s="12" t="s">
        <v>32</v>
      </c>
      <c r="AX180" s="12" t="s">
        <v>83</v>
      </c>
      <c r="AY180" s="211" t="s">
        <v>149</v>
      </c>
    </row>
    <row r="181" spans="1:65" s="2" customFormat="1" ht="33" customHeight="1">
      <c r="A181" s="35"/>
      <c r="B181" s="36"/>
      <c r="C181" s="186" t="s">
        <v>222</v>
      </c>
      <c r="D181" s="186" t="s">
        <v>150</v>
      </c>
      <c r="E181" s="187" t="s">
        <v>1349</v>
      </c>
      <c r="F181" s="188" t="s">
        <v>1350</v>
      </c>
      <c r="G181" s="189" t="s">
        <v>298</v>
      </c>
      <c r="H181" s="190">
        <v>4455</v>
      </c>
      <c r="I181" s="191"/>
      <c r="J181" s="192">
        <f>ROUND(I181*H181,2)</f>
        <v>0</v>
      </c>
      <c r="K181" s="193"/>
      <c r="L181" s="40"/>
      <c r="M181" s="194" t="s">
        <v>1</v>
      </c>
      <c r="N181" s="195" t="s">
        <v>41</v>
      </c>
      <c r="O181" s="72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8" t="s">
        <v>168</v>
      </c>
      <c r="AT181" s="198" t="s">
        <v>150</v>
      </c>
      <c r="AU181" s="198" t="s">
        <v>85</v>
      </c>
      <c r="AY181" s="18" t="s">
        <v>149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8" t="s">
        <v>83</v>
      </c>
      <c r="BK181" s="199">
        <f>ROUND(I181*H181,2)</f>
        <v>0</v>
      </c>
      <c r="BL181" s="18" t="s">
        <v>168</v>
      </c>
      <c r="BM181" s="198" t="s">
        <v>1351</v>
      </c>
    </row>
    <row r="182" spans="1:65" s="12" customFormat="1" ht="11.25">
      <c r="B182" s="200"/>
      <c r="C182" s="201"/>
      <c r="D182" s="202" t="s">
        <v>156</v>
      </c>
      <c r="E182" s="203" t="s">
        <v>1</v>
      </c>
      <c r="F182" s="204" t="s">
        <v>1352</v>
      </c>
      <c r="G182" s="201"/>
      <c r="H182" s="205">
        <v>4455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156</v>
      </c>
      <c r="AU182" s="211" t="s">
        <v>85</v>
      </c>
      <c r="AV182" s="12" t="s">
        <v>85</v>
      </c>
      <c r="AW182" s="12" t="s">
        <v>32</v>
      </c>
      <c r="AX182" s="12" t="s">
        <v>83</v>
      </c>
      <c r="AY182" s="211" t="s">
        <v>149</v>
      </c>
    </row>
    <row r="183" spans="1:65" s="2" customFormat="1" ht="24.2" customHeight="1">
      <c r="A183" s="35"/>
      <c r="B183" s="36"/>
      <c r="C183" s="186" t="s">
        <v>228</v>
      </c>
      <c r="D183" s="186" t="s">
        <v>150</v>
      </c>
      <c r="E183" s="187" t="s">
        <v>736</v>
      </c>
      <c r="F183" s="188" t="s">
        <v>737</v>
      </c>
      <c r="G183" s="189" t="s">
        <v>288</v>
      </c>
      <c r="H183" s="190">
        <v>32.4</v>
      </c>
      <c r="I183" s="191"/>
      <c r="J183" s="192">
        <f>ROUND(I183*H183,2)</f>
        <v>0</v>
      </c>
      <c r="K183" s="193"/>
      <c r="L183" s="40"/>
      <c r="M183" s="194" t="s">
        <v>1</v>
      </c>
      <c r="N183" s="195" t="s">
        <v>41</v>
      </c>
      <c r="O183" s="72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8" t="s">
        <v>168</v>
      </c>
      <c r="AT183" s="198" t="s">
        <v>150</v>
      </c>
      <c r="AU183" s="198" t="s">
        <v>85</v>
      </c>
      <c r="AY183" s="18" t="s">
        <v>149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8" t="s">
        <v>83</v>
      </c>
      <c r="BK183" s="199">
        <f>ROUND(I183*H183,2)</f>
        <v>0</v>
      </c>
      <c r="BL183" s="18" t="s">
        <v>168</v>
      </c>
      <c r="BM183" s="198" t="s">
        <v>1353</v>
      </c>
    </row>
    <row r="184" spans="1:65" s="13" customFormat="1" ht="11.25">
      <c r="B184" s="212"/>
      <c r="C184" s="213"/>
      <c r="D184" s="202" t="s">
        <v>156</v>
      </c>
      <c r="E184" s="214" t="s">
        <v>1</v>
      </c>
      <c r="F184" s="215" t="s">
        <v>275</v>
      </c>
      <c r="G184" s="213"/>
      <c r="H184" s="214" t="s">
        <v>1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156</v>
      </c>
      <c r="AU184" s="221" t="s">
        <v>85</v>
      </c>
      <c r="AV184" s="13" t="s">
        <v>83</v>
      </c>
      <c r="AW184" s="13" t="s">
        <v>32</v>
      </c>
      <c r="AX184" s="13" t="s">
        <v>76</v>
      </c>
      <c r="AY184" s="221" t="s">
        <v>149</v>
      </c>
    </row>
    <row r="185" spans="1:65" s="13" customFormat="1" ht="11.25">
      <c r="B185" s="212"/>
      <c r="C185" s="213"/>
      <c r="D185" s="202" t="s">
        <v>156</v>
      </c>
      <c r="E185" s="214" t="s">
        <v>1</v>
      </c>
      <c r="F185" s="215" t="s">
        <v>276</v>
      </c>
      <c r="G185" s="213"/>
      <c r="H185" s="214" t="s">
        <v>1</v>
      </c>
      <c r="I185" s="216"/>
      <c r="J185" s="213"/>
      <c r="K185" s="213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156</v>
      </c>
      <c r="AU185" s="221" t="s">
        <v>85</v>
      </c>
      <c r="AV185" s="13" t="s">
        <v>83</v>
      </c>
      <c r="AW185" s="13" t="s">
        <v>32</v>
      </c>
      <c r="AX185" s="13" t="s">
        <v>76</v>
      </c>
      <c r="AY185" s="221" t="s">
        <v>149</v>
      </c>
    </row>
    <row r="186" spans="1:65" s="13" customFormat="1" ht="11.25">
      <c r="B186" s="212"/>
      <c r="C186" s="213"/>
      <c r="D186" s="202" t="s">
        <v>156</v>
      </c>
      <c r="E186" s="214" t="s">
        <v>1</v>
      </c>
      <c r="F186" s="215" t="s">
        <v>277</v>
      </c>
      <c r="G186" s="213"/>
      <c r="H186" s="214" t="s">
        <v>1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156</v>
      </c>
      <c r="AU186" s="221" t="s">
        <v>85</v>
      </c>
      <c r="AV186" s="13" t="s">
        <v>83</v>
      </c>
      <c r="AW186" s="13" t="s">
        <v>32</v>
      </c>
      <c r="AX186" s="13" t="s">
        <v>76</v>
      </c>
      <c r="AY186" s="221" t="s">
        <v>149</v>
      </c>
    </row>
    <row r="187" spans="1:65" s="13" customFormat="1" ht="11.25">
      <c r="B187" s="212"/>
      <c r="C187" s="213"/>
      <c r="D187" s="202" t="s">
        <v>156</v>
      </c>
      <c r="E187" s="214" t="s">
        <v>1</v>
      </c>
      <c r="F187" s="215" t="s">
        <v>1337</v>
      </c>
      <c r="G187" s="213"/>
      <c r="H187" s="214" t="s">
        <v>1</v>
      </c>
      <c r="I187" s="216"/>
      <c r="J187" s="213"/>
      <c r="K187" s="213"/>
      <c r="L187" s="217"/>
      <c r="M187" s="218"/>
      <c r="N187" s="219"/>
      <c r="O187" s="219"/>
      <c r="P187" s="219"/>
      <c r="Q187" s="219"/>
      <c r="R187" s="219"/>
      <c r="S187" s="219"/>
      <c r="T187" s="220"/>
      <c r="AT187" s="221" t="s">
        <v>156</v>
      </c>
      <c r="AU187" s="221" t="s">
        <v>85</v>
      </c>
      <c r="AV187" s="13" t="s">
        <v>83</v>
      </c>
      <c r="AW187" s="13" t="s">
        <v>32</v>
      </c>
      <c r="AX187" s="13" t="s">
        <v>76</v>
      </c>
      <c r="AY187" s="221" t="s">
        <v>149</v>
      </c>
    </row>
    <row r="188" spans="1:65" s="12" customFormat="1" ht="11.25">
      <c r="B188" s="200"/>
      <c r="C188" s="201"/>
      <c r="D188" s="202" t="s">
        <v>156</v>
      </c>
      <c r="E188" s="203" t="s">
        <v>1</v>
      </c>
      <c r="F188" s="204" t="s">
        <v>1354</v>
      </c>
      <c r="G188" s="201"/>
      <c r="H188" s="205">
        <v>32.4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156</v>
      </c>
      <c r="AU188" s="211" t="s">
        <v>85</v>
      </c>
      <c r="AV188" s="12" t="s">
        <v>85</v>
      </c>
      <c r="AW188" s="12" t="s">
        <v>32</v>
      </c>
      <c r="AX188" s="12" t="s">
        <v>83</v>
      </c>
      <c r="AY188" s="211" t="s">
        <v>149</v>
      </c>
    </row>
    <row r="189" spans="1:65" s="2" customFormat="1" ht="16.5" customHeight="1">
      <c r="A189" s="35"/>
      <c r="B189" s="36"/>
      <c r="C189" s="245" t="s">
        <v>236</v>
      </c>
      <c r="D189" s="245" t="s">
        <v>305</v>
      </c>
      <c r="E189" s="246" t="s">
        <v>740</v>
      </c>
      <c r="F189" s="247" t="s">
        <v>741</v>
      </c>
      <c r="G189" s="248" t="s">
        <v>298</v>
      </c>
      <c r="H189" s="249">
        <v>64.8</v>
      </c>
      <c r="I189" s="250"/>
      <c r="J189" s="251">
        <f>ROUND(I189*H189,2)</f>
        <v>0</v>
      </c>
      <c r="K189" s="252"/>
      <c r="L189" s="253"/>
      <c r="M189" s="254" t="s">
        <v>1</v>
      </c>
      <c r="N189" s="255" t="s">
        <v>41</v>
      </c>
      <c r="O189" s="72"/>
      <c r="P189" s="196">
        <f>O189*H189</f>
        <v>0</v>
      </c>
      <c r="Q189" s="196">
        <v>1</v>
      </c>
      <c r="R189" s="196">
        <f>Q189*H189</f>
        <v>64.8</v>
      </c>
      <c r="S189" s="196">
        <v>0</v>
      </c>
      <c r="T189" s="197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8" t="s">
        <v>192</v>
      </c>
      <c r="AT189" s="198" t="s">
        <v>305</v>
      </c>
      <c r="AU189" s="198" t="s">
        <v>85</v>
      </c>
      <c r="AY189" s="18" t="s">
        <v>149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8" t="s">
        <v>83</v>
      </c>
      <c r="BK189" s="199">
        <f>ROUND(I189*H189,2)</f>
        <v>0</v>
      </c>
      <c r="BL189" s="18" t="s">
        <v>168</v>
      </c>
      <c r="BM189" s="198" t="s">
        <v>1355</v>
      </c>
    </row>
    <row r="190" spans="1:65" s="12" customFormat="1" ht="11.25">
      <c r="B190" s="200"/>
      <c r="C190" s="201"/>
      <c r="D190" s="202" t="s">
        <v>156</v>
      </c>
      <c r="E190" s="203" t="s">
        <v>1</v>
      </c>
      <c r="F190" s="204" t="s">
        <v>1356</v>
      </c>
      <c r="G190" s="201"/>
      <c r="H190" s="205">
        <v>64.8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156</v>
      </c>
      <c r="AU190" s="211" t="s">
        <v>85</v>
      </c>
      <c r="AV190" s="12" t="s">
        <v>85</v>
      </c>
      <c r="AW190" s="12" t="s">
        <v>32</v>
      </c>
      <c r="AX190" s="12" t="s">
        <v>83</v>
      </c>
      <c r="AY190" s="211" t="s">
        <v>149</v>
      </c>
    </row>
    <row r="191" spans="1:65" s="2" customFormat="1" ht="24.2" customHeight="1">
      <c r="A191" s="35"/>
      <c r="B191" s="36"/>
      <c r="C191" s="186" t="s">
        <v>8</v>
      </c>
      <c r="D191" s="186" t="s">
        <v>150</v>
      </c>
      <c r="E191" s="187" t="s">
        <v>744</v>
      </c>
      <c r="F191" s="188" t="s">
        <v>745</v>
      </c>
      <c r="G191" s="189" t="s">
        <v>288</v>
      </c>
      <c r="H191" s="190">
        <v>237.2</v>
      </c>
      <c r="I191" s="191"/>
      <c r="J191" s="192">
        <f>ROUND(I191*H191,2)</f>
        <v>0</v>
      </c>
      <c r="K191" s="193"/>
      <c r="L191" s="40"/>
      <c r="M191" s="194" t="s">
        <v>1</v>
      </c>
      <c r="N191" s="195" t="s">
        <v>41</v>
      </c>
      <c r="O191" s="72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8" t="s">
        <v>168</v>
      </c>
      <c r="AT191" s="198" t="s">
        <v>150</v>
      </c>
      <c r="AU191" s="198" t="s">
        <v>85</v>
      </c>
      <c r="AY191" s="18" t="s">
        <v>149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8" t="s">
        <v>83</v>
      </c>
      <c r="BK191" s="199">
        <f>ROUND(I191*H191,2)</f>
        <v>0</v>
      </c>
      <c r="BL191" s="18" t="s">
        <v>168</v>
      </c>
      <c r="BM191" s="198" t="s">
        <v>1357</v>
      </c>
    </row>
    <row r="192" spans="1:65" s="13" customFormat="1" ht="11.25">
      <c r="B192" s="212"/>
      <c r="C192" s="213"/>
      <c r="D192" s="202" t="s">
        <v>156</v>
      </c>
      <c r="E192" s="214" t="s">
        <v>1</v>
      </c>
      <c r="F192" s="215" t="s">
        <v>275</v>
      </c>
      <c r="G192" s="213"/>
      <c r="H192" s="214" t="s">
        <v>1</v>
      </c>
      <c r="I192" s="216"/>
      <c r="J192" s="213"/>
      <c r="K192" s="213"/>
      <c r="L192" s="217"/>
      <c r="M192" s="218"/>
      <c r="N192" s="219"/>
      <c r="O192" s="219"/>
      <c r="P192" s="219"/>
      <c r="Q192" s="219"/>
      <c r="R192" s="219"/>
      <c r="S192" s="219"/>
      <c r="T192" s="220"/>
      <c r="AT192" s="221" t="s">
        <v>156</v>
      </c>
      <c r="AU192" s="221" t="s">
        <v>85</v>
      </c>
      <c r="AV192" s="13" t="s">
        <v>83</v>
      </c>
      <c r="AW192" s="13" t="s">
        <v>32</v>
      </c>
      <c r="AX192" s="13" t="s">
        <v>76</v>
      </c>
      <c r="AY192" s="221" t="s">
        <v>149</v>
      </c>
    </row>
    <row r="193" spans="1:65" s="13" customFormat="1" ht="11.25">
      <c r="B193" s="212"/>
      <c r="C193" s="213"/>
      <c r="D193" s="202" t="s">
        <v>156</v>
      </c>
      <c r="E193" s="214" t="s">
        <v>1</v>
      </c>
      <c r="F193" s="215" t="s">
        <v>276</v>
      </c>
      <c r="G193" s="213"/>
      <c r="H193" s="214" t="s">
        <v>1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156</v>
      </c>
      <c r="AU193" s="221" t="s">
        <v>85</v>
      </c>
      <c r="AV193" s="13" t="s">
        <v>83</v>
      </c>
      <c r="AW193" s="13" t="s">
        <v>32</v>
      </c>
      <c r="AX193" s="13" t="s">
        <v>76</v>
      </c>
      <c r="AY193" s="221" t="s">
        <v>149</v>
      </c>
    </row>
    <row r="194" spans="1:65" s="13" customFormat="1" ht="11.25">
      <c r="B194" s="212"/>
      <c r="C194" s="213"/>
      <c r="D194" s="202" t="s">
        <v>156</v>
      </c>
      <c r="E194" s="214" t="s">
        <v>1</v>
      </c>
      <c r="F194" s="215" t="s">
        <v>277</v>
      </c>
      <c r="G194" s="213"/>
      <c r="H194" s="214" t="s">
        <v>1</v>
      </c>
      <c r="I194" s="216"/>
      <c r="J194" s="213"/>
      <c r="K194" s="213"/>
      <c r="L194" s="217"/>
      <c r="M194" s="218"/>
      <c r="N194" s="219"/>
      <c r="O194" s="219"/>
      <c r="P194" s="219"/>
      <c r="Q194" s="219"/>
      <c r="R194" s="219"/>
      <c r="S194" s="219"/>
      <c r="T194" s="220"/>
      <c r="AT194" s="221" t="s">
        <v>156</v>
      </c>
      <c r="AU194" s="221" t="s">
        <v>85</v>
      </c>
      <c r="AV194" s="13" t="s">
        <v>83</v>
      </c>
      <c r="AW194" s="13" t="s">
        <v>32</v>
      </c>
      <c r="AX194" s="13" t="s">
        <v>76</v>
      </c>
      <c r="AY194" s="221" t="s">
        <v>149</v>
      </c>
    </row>
    <row r="195" spans="1:65" s="13" customFormat="1" ht="11.25">
      <c r="B195" s="212"/>
      <c r="C195" s="213"/>
      <c r="D195" s="202" t="s">
        <v>156</v>
      </c>
      <c r="E195" s="214" t="s">
        <v>1</v>
      </c>
      <c r="F195" s="215" t="s">
        <v>1337</v>
      </c>
      <c r="G195" s="213"/>
      <c r="H195" s="214" t="s">
        <v>1</v>
      </c>
      <c r="I195" s="216"/>
      <c r="J195" s="213"/>
      <c r="K195" s="213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156</v>
      </c>
      <c r="AU195" s="221" t="s">
        <v>85</v>
      </c>
      <c r="AV195" s="13" t="s">
        <v>83</v>
      </c>
      <c r="AW195" s="13" t="s">
        <v>32</v>
      </c>
      <c r="AX195" s="13" t="s">
        <v>76</v>
      </c>
      <c r="AY195" s="221" t="s">
        <v>149</v>
      </c>
    </row>
    <row r="196" spans="1:65" s="12" customFormat="1" ht="11.25">
      <c r="B196" s="200"/>
      <c r="C196" s="201"/>
      <c r="D196" s="202" t="s">
        <v>156</v>
      </c>
      <c r="E196" s="203" t="s">
        <v>1</v>
      </c>
      <c r="F196" s="204" t="s">
        <v>1358</v>
      </c>
      <c r="G196" s="201"/>
      <c r="H196" s="205">
        <v>18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156</v>
      </c>
      <c r="AU196" s="211" t="s">
        <v>85</v>
      </c>
      <c r="AV196" s="12" t="s">
        <v>85</v>
      </c>
      <c r="AW196" s="12" t="s">
        <v>32</v>
      </c>
      <c r="AX196" s="12" t="s">
        <v>76</v>
      </c>
      <c r="AY196" s="211" t="s">
        <v>149</v>
      </c>
    </row>
    <row r="197" spans="1:65" s="16" customFormat="1" ht="11.25">
      <c r="B197" s="256"/>
      <c r="C197" s="257"/>
      <c r="D197" s="202" t="s">
        <v>156</v>
      </c>
      <c r="E197" s="258" t="s">
        <v>1</v>
      </c>
      <c r="F197" s="259" t="s">
        <v>1145</v>
      </c>
      <c r="G197" s="257"/>
      <c r="H197" s="260">
        <v>18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AT197" s="266" t="s">
        <v>156</v>
      </c>
      <c r="AU197" s="266" t="s">
        <v>85</v>
      </c>
      <c r="AV197" s="16" t="s">
        <v>104</v>
      </c>
      <c r="AW197" s="16" t="s">
        <v>32</v>
      </c>
      <c r="AX197" s="16" t="s">
        <v>76</v>
      </c>
      <c r="AY197" s="266" t="s">
        <v>149</v>
      </c>
    </row>
    <row r="198" spans="1:65" s="13" customFormat="1" ht="11.25">
      <c r="B198" s="212"/>
      <c r="C198" s="213"/>
      <c r="D198" s="202" t="s">
        <v>156</v>
      </c>
      <c r="E198" s="214" t="s">
        <v>1</v>
      </c>
      <c r="F198" s="215" t="s">
        <v>1332</v>
      </c>
      <c r="G198" s="213"/>
      <c r="H198" s="214" t="s">
        <v>1</v>
      </c>
      <c r="I198" s="216"/>
      <c r="J198" s="213"/>
      <c r="K198" s="213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156</v>
      </c>
      <c r="AU198" s="221" t="s">
        <v>85</v>
      </c>
      <c r="AV198" s="13" t="s">
        <v>83</v>
      </c>
      <c r="AW198" s="13" t="s">
        <v>32</v>
      </c>
      <c r="AX198" s="13" t="s">
        <v>76</v>
      </c>
      <c r="AY198" s="221" t="s">
        <v>149</v>
      </c>
    </row>
    <row r="199" spans="1:65" s="12" customFormat="1" ht="11.25">
      <c r="B199" s="200"/>
      <c r="C199" s="201"/>
      <c r="D199" s="202" t="s">
        <v>156</v>
      </c>
      <c r="E199" s="203" t="s">
        <v>1</v>
      </c>
      <c r="F199" s="204" t="s">
        <v>1333</v>
      </c>
      <c r="G199" s="201"/>
      <c r="H199" s="205">
        <v>219.2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156</v>
      </c>
      <c r="AU199" s="211" t="s">
        <v>85</v>
      </c>
      <c r="AV199" s="12" t="s">
        <v>85</v>
      </c>
      <c r="AW199" s="12" t="s">
        <v>32</v>
      </c>
      <c r="AX199" s="12" t="s">
        <v>76</v>
      </c>
      <c r="AY199" s="211" t="s">
        <v>149</v>
      </c>
    </row>
    <row r="200" spans="1:65" s="16" customFormat="1" ht="11.25">
      <c r="B200" s="256"/>
      <c r="C200" s="257"/>
      <c r="D200" s="202" t="s">
        <v>156</v>
      </c>
      <c r="E200" s="258" t="s">
        <v>1</v>
      </c>
      <c r="F200" s="259" t="s">
        <v>1145</v>
      </c>
      <c r="G200" s="257"/>
      <c r="H200" s="260">
        <v>219.2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AT200" s="266" t="s">
        <v>156</v>
      </c>
      <c r="AU200" s="266" t="s">
        <v>85</v>
      </c>
      <c r="AV200" s="16" t="s">
        <v>104</v>
      </c>
      <c r="AW200" s="16" t="s">
        <v>32</v>
      </c>
      <c r="AX200" s="16" t="s">
        <v>76</v>
      </c>
      <c r="AY200" s="266" t="s">
        <v>149</v>
      </c>
    </row>
    <row r="201" spans="1:65" s="15" customFormat="1" ht="11.25">
      <c r="B201" s="234"/>
      <c r="C201" s="235"/>
      <c r="D201" s="202" t="s">
        <v>156</v>
      </c>
      <c r="E201" s="236" t="s">
        <v>1</v>
      </c>
      <c r="F201" s="237" t="s">
        <v>292</v>
      </c>
      <c r="G201" s="235"/>
      <c r="H201" s="238">
        <v>237.2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AT201" s="244" t="s">
        <v>156</v>
      </c>
      <c r="AU201" s="244" t="s">
        <v>85</v>
      </c>
      <c r="AV201" s="15" t="s">
        <v>168</v>
      </c>
      <c r="AW201" s="15" t="s">
        <v>32</v>
      </c>
      <c r="AX201" s="15" t="s">
        <v>83</v>
      </c>
      <c r="AY201" s="244" t="s">
        <v>149</v>
      </c>
    </row>
    <row r="202" spans="1:65" s="2" customFormat="1" ht="16.5" customHeight="1">
      <c r="A202" s="35"/>
      <c r="B202" s="36"/>
      <c r="C202" s="245" t="s">
        <v>244</v>
      </c>
      <c r="D202" s="245" t="s">
        <v>305</v>
      </c>
      <c r="E202" s="246" t="s">
        <v>748</v>
      </c>
      <c r="F202" s="247" t="s">
        <v>749</v>
      </c>
      <c r="G202" s="248" t="s">
        <v>298</v>
      </c>
      <c r="H202" s="249">
        <v>36</v>
      </c>
      <c r="I202" s="250"/>
      <c r="J202" s="251">
        <f>ROUND(I202*H202,2)</f>
        <v>0</v>
      </c>
      <c r="K202" s="252"/>
      <c r="L202" s="253"/>
      <c r="M202" s="254" t="s">
        <v>1</v>
      </c>
      <c r="N202" s="255" t="s">
        <v>41</v>
      </c>
      <c r="O202" s="72"/>
      <c r="P202" s="196">
        <f>O202*H202</f>
        <v>0</v>
      </c>
      <c r="Q202" s="196">
        <v>1</v>
      </c>
      <c r="R202" s="196">
        <f>Q202*H202</f>
        <v>36</v>
      </c>
      <c r="S202" s="196">
        <v>0</v>
      </c>
      <c r="T202" s="19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8" t="s">
        <v>192</v>
      </c>
      <c r="AT202" s="198" t="s">
        <v>305</v>
      </c>
      <c r="AU202" s="198" t="s">
        <v>85</v>
      </c>
      <c r="AY202" s="18" t="s">
        <v>149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8" t="s">
        <v>83</v>
      </c>
      <c r="BK202" s="199">
        <f>ROUND(I202*H202,2)</f>
        <v>0</v>
      </c>
      <c r="BL202" s="18" t="s">
        <v>168</v>
      </c>
      <c r="BM202" s="198" t="s">
        <v>1359</v>
      </c>
    </row>
    <row r="203" spans="1:65" s="12" customFormat="1" ht="11.25">
      <c r="B203" s="200"/>
      <c r="C203" s="201"/>
      <c r="D203" s="202" t="s">
        <v>156</v>
      </c>
      <c r="E203" s="203" t="s">
        <v>1</v>
      </c>
      <c r="F203" s="204" t="s">
        <v>1360</v>
      </c>
      <c r="G203" s="201"/>
      <c r="H203" s="205">
        <v>36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156</v>
      </c>
      <c r="AU203" s="211" t="s">
        <v>85</v>
      </c>
      <c r="AV203" s="12" t="s">
        <v>85</v>
      </c>
      <c r="AW203" s="12" t="s">
        <v>32</v>
      </c>
      <c r="AX203" s="12" t="s">
        <v>83</v>
      </c>
      <c r="AY203" s="211" t="s">
        <v>149</v>
      </c>
    </row>
    <row r="204" spans="1:65" s="2" customFormat="1" ht="16.5" customHeight="1">
      <c r="A204" s="35"/>
      <c r="B204" s="36"/>
      <c r="C204" s="245" t="s">
        <v>250</v>
      </c>
      <c r="D204" s="245" t="s">
        <v>305</v>
      </c>
      <c r="E204" s="246" t="s">
        <v>1361</v>
      </c>
      <c r="F204" s="247" t="s">
        <v>1362</v>
      </c>
      <c r="G204" s="248" t="s">
        <v>298</v>
      </c>
      <c r="H204" s="249">
        <v>438.4</v>
      </c>
      <c r="I204" s="250"/>
      <c r="J204" s="251">
        <f>ROUND(I204*H204,2)</f>
        <v>0</v>
      </c>
      <c r="K204" s="252"/>
      <c r="L204" s="253"/>
      <c r="M204" s="254" t="s">
        <v>1</v>
      </c>
      <c r="N204" s="255" t="s">
        <v>41</v>
      </c>
      <c r="O204" s="72"/>
      <c r="P204" s="196">
        <f>O204*H204</f>
        <v>0</v>
      </c>
      <c r="Q204" s="196">
        <v>1</v>
      </c>
      <c r="R204" s="196">
        <f>Q204*H204</f>
        <v>438.4</v>
      </c>
      <c r="S204" s="196">
        <v>0</v>
      </c>
      <c r="T204" s="19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8" t="s">
        <v>192</v>
      </c>
      <c r="AT204" s="198" t="s">
        <v>305</v>
      </c>
      <c r="AU204" s="198" t="s">
        <v>85</v>
      </c>
      <c r="AY204" s="18" t="s">
        <v>149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8" t="s">
        <v>83</v>
      </c>
      <c r="BK204" s="199">
        <f>ROUND(I204*H204,2)</f>
        <v>0</v>
      </c>
      <c r="BL204" s="18" t="s">
        <v>168</v>
      </c>
      <c r="BM204" s="198" t="s">
        <v>1363</v>
      </c>
    </row>
    <row r="205" spans="1:65" s="12" customFormat="1" ht="11.25">
      <c r="B205" s="200"/>
      <c r="C205" s="201"/>
      <c r="D205" s="202" t="s">
        <v>156</v>
      </c>
      <c r="E205" s="203" t="s">
        <v>1</v>
      </c>
      <c r="F205" s="204" t="s">
        <v>1364</v>
      </c>
      <c r="G205" s="201"/>
      <c r="H205" s="205">
        <v>438.4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156</v>
      </c>
      <c r="AU205" s="211" t="s">
        <v>85</v>
      </c>
      <c r="AV205" s="12" t="s">
        <v>85</v>
      </c>
      <c r="AW205" s="12" t="s">
        <v>32</v>
      </c>
      <c r="AX205" s="12" t="s">
        <v>83</v>
      </c>
      <c r="AY205" s="211" t="s">
        <v>149</v>
      </c>
    </row>
    <row r="206" spans="1:65" s="2" customFormat="1" ht="33" customHeight="1">
      <c r="A206" s="35"/>
      <c r="B206" s="36"/>
      <c r="C206" s="186" t="s">
        <v>257</v>
      </c>
      <c r="D206" s="186" t="s">
        <v>150</v>
      </c>
      <c r="E206" s="187" t="s">
        <v>1365</v>
      </c>
      <c r="F206" s="188" t="s">
        <v>1366</v>
      </c>
      <c r="G206" s="189" t="s">
        <v>288</v>
      </c>
      <c r="H206" s="190">
        <v>966.75199999999995</v>
      </c>
      <c r="I206" s="191"/>
      <c r="J206" s="192">
        <f>ROUND(I206*H206,2)</f>
        <v>0</v>
      </c>
      <c r="K206" s="193"/>
      <c r="L206" s="40"/>
      <c r="M206" s="194" t="s">
        <v>1</v>
      </c>
      <c r="N206" s="195" t="s">
        <v>41</v>
      </c>
      <c r="O206" s="72"/>
      <c r="P206" s="196">
        <f>O206*H206</f>
        <v>0</v>
      </c>
      <c r="Q206" s="196">
        <v>0</v>
      </c>
      <c r="R206" s="196">
        <f>Q206*H206</f>
        <v>0</v>
      </c>
      <c r="S206" s="196">
        <v>0</v>
      </c>
      <c r="T206" s="197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8" t="s">
        <v>168</v>
      </c>
      <c r="AT206" s="198" t="s">
        <v>150</v>
      </c>
      <c r="AU206" s="198" t="s">
        <v>85</v>
      </c>
      <c r="AY206" s="18" t="s">
        <v>149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8" t="s">
        <v>83</v>
      </c>
      <c r="BK206" s="199">
        <f>ROUND(I206*H206,2)</f>
        <v>0</v>
      </c>
      <c r="BL206" s="18" t="s">
        <v>168</v>
      </c>
      <c r="BM206" s="198" t="s">
        <v>1367</v>
      </c>
    </row>
    <row r="207" spans="1:65" s="12" customFormat="1" ht="11.25">
      <c r="B207" s="200"/>
      <c r="C207" s="201"/>
      <c r="D207" s="202" t="s">
        <v>156</v>
      </c>
      <c r="E207" s="203" t="s">
        <v>1</v>
      </c>
      <c r="F207" s="204" t="s">
        <v>1368</v>
      </c>
      <c r="G207" s="201"/>
      <c r="H207" s="205">
        <v>966.75199999999995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156</v>
      </c>
      <c r="AU207" s="211" t="s">
        <v>85</v>
      </c>
      <c r="AV207" s="12" t="s">
        <v>85</v>
      </c>
      <c r="AW207" s="12" t="s">
        <v>32</v>
      </c>
      <c r="AX207" s="12" t="s">
        <v>83</v>
      </c>
      <c r="AY207" s="211" t="s">
        <v>149</v>
      </c>
    </row>
    <row r="208" spans="1:65" s="2" customFormat="1" ht="16.5" customHeight="1">
      <c r="A208" s="35"/>
      <c r="B208" s="36"/>
      <c r="C208" s="245" t="s">
        <v>345</v>
      </c>
      <c r="D208" s="245" t="s">
        <v>305</v>
      </c>
      <c r="E208" s="246" t="s">
        <v>1369</v>
      </c>
      <c r="F208" s="247" t="s">
        <v>1370</v>
      </c>
      <c r="G208" s="248" t="s">
        <v>298</v>
      </c>
      <c r="H208" s="249">
        <v>1933.5039999999999</v>
      </c>
      <c r="I208" s="250"/>
      <c r="J208" s="251">
        <f>ROUND(I208*H208,2)</f>
        <v>0</v>
      </c>
      <c r="K208" s="252"/>
      <c r="L208" s="253"/>
      <c r="M208" s="254" t="s">
        <v>1</v>
      </c>
      <c r="N208" s="255" t="s">
        <v>41</v>
      </c>
      <c r="O208" s="72"/>
      <c r="P208" s="196">
        <f>O208*H208</f>
        <v>0</v>
      </c>
      <c r="Q208" s="196">
        <v>1</v>
      </c>
      <c r="R208" s="196">
        <f>Q208*H208</f>
        <v>1933.5039999999999</v>
      </c>
      <c r="S208" s="196">
        <v>0</v>
      </c>
      <c r="T208" s="197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8" t="s">
        <v>192</v>
      </c>
      <c r="AT208" s="198" t="s">
        <v>305</v>
      </c>
      <c r="AU208" s="198" t="s">
        <v>85</v>
      </c>
      <c r="AY208" s="18" t="s">
        <v>149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8" t="s">
        <v>83</v>
      </c>
      <c r="BK208" s="199">
        <f>ROUND(I208*H208,2)</f>
        <v>0</v>
      </c>
      <c r="BL208" s="18" t="s">
        <v>168</v>
      </c>
      <c r="BM208" s="198" t="s">
        <v>1371</v>
      </c>
    </row>
    <row r="209" spans="1:65" s="12" customFormat="1" ht="11.25">
      <c r="B209" s="200"/>
      <c r="C209" s="201"/>
      <c r="D209" s="202" t="s">
        <v>156</v>
      </c>
      <c r="E209" s="203" t="s">
        <v>1</v>
      </c>
      <c r="F209" s="204" t="s">
        <v>1372</v>
      </c>
      <c r="G209" s="201"/>
      <c r="H209" s="205">
        <v>1933.5039999999999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156</v>
      </c>
      <c r="AU209" s="211" t="s">
        <v>85</v>
      </c>
      <c r="AV209" s="12" t="s">
        <v>85</v>
      </c>
      <c r="AW209" s="12" t="s">
        <v>32</v>
      </c>
      <c r="AX209" s="12" t="s">
        <v>83</v>
      </c>
      <c r="AY209" s="211" t="s">
        <v>149</v>
      </c>
    </row>
    <row r="210" spans="1:65" s="2" customFormat="1" ht="16.5" customHeight="1">
      <c r="A210" s="35"/>
      <c r="B210" s="36"/>
      <c r="C210" s="186" t="s">
        <v>350</v>
      </c>
      <c r="D210" s="186" t="s">
        <v>150</v>
      </c>
      <c r="E210" s="187" t="s">
        <v>1373</v>
      </c>
      <c r="F210" s="188" t="s">
        <v>1374</v>
      </c>
      <c r="G210" s="189" t="s">
        <v>273</v>
      </c>
      <c r="H210" s="190">
        <v>5656</v>
      </c>
      <c r="I210" s="191"/>
      <c r="J210" s="192">
        <f>ROUND(I210*H210,2)</f>
        <v>0</v>
      </c>
      <c r="K210" s="193"/>
      <c r="L210" s="40"/>
      <c r="M210" s="194" t="s">
        <v>1</v>
      </c>
      <c r="N210" s="195" t="s">
        <v>41</v>
      </c>
      <c r="O210" s="72"/>
      <c r="P210" s="196">
        <f>O210*H210</f>
        <v>0</v>
      </c>
      <c r="Q210" s="196">
        <v>0</v>
      </c>
      <c r="R210" s="196">
        <f>Q210*H210</f>
        <v>0</v>
      </c>
      <c r="S210" s="196">
        <v>0</v>
      </c>
      <c r="T210" s="197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8" t="s">
        <v>168</v>
      </c>
      <c r="AT210" s="198" t="s">
        <v>150</v>
      </c>
      <c r="AU210" s="198" t="s">
        <v>85</v>
      </c>
      <c r="AY210" s="18" t="s">
        <v>149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8" t="s">
        <v>83</v>
      </c>
      <c r="BK210" s="199">
        <f>ROUND(I210*H210,2)</f>
        <v>0</v>
      </c>
      <c r="BL210" s="18" t="s">
        <v>168</v>
      </c>
      <c r="BM210" s="198" t="s">
        <v>1375</v>
      </c>
    </row>
    <row r="211" spans="1:65" s="2" customFormat="1" ht="24.2" customHeight="1">
      <c r="A211" s="35"/>
      <c r="B211" s="36"/>
      <c r="C211" s="186" t="s">
        <v>7</v>
      </c>
      <c r="D211" s="186" t="s">
        <v>150</v>
      </c>
      <c r="E211" s="187" t="s">
        <v>1376</v>
      </c>
      <c r="F211" s="188" t="s">
        <v>1377</v>
      </c>
      <c r="G211" s="189" t="s">
        <v>273</v>
      </c>
      <c r="H211" s="190">
        <v>6042.2</v>
      </c>
      <c r="I211" s="191"/>
      <c r="J211" s="192">
        <f>ROUND(I211*H211,2)</f>
        <v>0</v>
      </c>
      <c r="K211" s="193"/>
      <c r="L211" s="40"/>
      <c r="M211" s="194" t="s">
        <v>1</v>
      </c>
      <c r="N211" s="195" t="s">
        <v>41</v>
      </c>
      <c r="O211" s="72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8" t="s">
        <v>244</v>
      </c>
      <c r="AT211" s="198" t="s">
        <v>150</v>
      </c>
      <c r="AU211" s="198" t="s">
        <v>85</v>
      </c>
      <c r="AY211" s="18" t="s">
        <v>149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8" t="s">
        <v>83</v>
      </c>
      <c r="BK211" s="199">
        <f>ROUND(I211*H211,2)</f>
        <v>0</v>
      </c>
      <c r="BL211" s="18" t="s">
        <v>244</v>
      </c>
      <c r="BM211" s="198" t="s">
        <v>1378</v>
      </c>
    </row>
    <row r="212" spans="1:65" s="12" customFormat="1" ht="11.25">
      <c r="B212" s="200"/>
      <c r="C212" s="201"/>
      <c r="D212" s="202" t="s">
        <v>156</v>
      </c>
      <c r="E212" s="203" t="s">
        <v>1</v>
      </c>
      <c r="F212" s="204" t="s">
        <v>1379</v>
      </c>
      <c r="G212" s="201"/>
      <c r="H212" s="205">
        <v>6042.2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156</v>
      </c>
      <c r="AU212" s="211" t="s">
        <v>85</v>
      </c>
      <c r="AV212" s="12" t="s">
        <v>85</v>
      </c>
      <c r="AW212" s="12" t="s">
        <v>32</v>
      </c>
      <c r="AX212" s="12" t="s">
        <v>83</v>
      </c>
      <c r="AY212" s="211" t="s">
        <v>149</v>
      </c>
    </row>
    <row r="213" spans="1:65" s="2" customFormat="1" ht="16.5" customHeight="1">
      <c r="A213" s="35"/>
      <c r="B213" s="36"/>
      <c r="C213" s="245" t="s">
        <v>361</v>
      </c>
      <c r="D213" s="245" t="s">
        <v>305</v>
      </c>
      <c r="E213" s="246" t="s">
        <v>1380</v>
      </c>
      <c r="F213" s="247" t="s">
        <v>1381</v>
      </c>
      <c r="G213" s="248" t="s">
        <v>273</v>
      </c>
      <c r="H213" s="249">
        <v>7250.64</v>
      </c>
      <c r="I213" s="250"/>
      <c r="J213" s="251">
        <f>ROUND(I213*H213,2)</f>
        <v>0</v>
      </c>
      <c r="K213" s="252"/>
      <c r="L213" s="253"/>
      <c r="M213" s="254" t="s">
        <v>1</v>
      </c>
      <c r="N213" s="255" t="s">
        <v>41</v>
      </c>
      <c r="O213" s="72"/>
      <c r="P213" s="196">
        <f>O213*H213</f>
        <v>0</v>
      </c>
      <c r="Q213" s="196">
        <v>2.9999999999999997E-4</v>
      </c>
      <c r="R213" s="196">
        <f>Q213*H213</f>
        <v>2.175192</v>
      </c>
      <c r="S213" s="196">
        <v>0</v>
      </c>
      <c r="T213" s="19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8" t="s">
        <v>520</v>
      </c>
      <c r="AT213" s="198" t="s">
        <v>305</v>
      </c>
      <c r="AU213" s="198" t="s">
        <v>85</v>
      </c>
      <c r="AY213" s="18" t="s">
        <v>149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8" t="s">
        <v>83</v>
      </c>
      <c r="BK213" s="199">
        <f>ROUND(I213*H213,2)</f>
        <v>0</v>
      </c>
      <c r="BL213" s="18" t="s">
        <v>244</v>
      </c>
      <c r="BM213" s="198" t="s">
        <v>1382</v>
      </c>
    </row>
    <row r="214" spans="1:65" s="12" customFormat="1" ht="11.25">
      <c r="B214" s="200"/>
      <c r="C214" s="201"/>
      <c r="D214" s="202" t="s">
        <v>156</v>
      </c>
      <c r="E214" s="201"/>
      <c r="F214" s="204" t="s">
        <v>1383</v>
      </c>
      <c r="G214" s="201"/>
      <c r="H214" s="205">
        <v>7250.64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156</v>
      </c>
      <c r="AU214" s="211" t="s">
        <v>85</v>
      </c>
      <c r="AV214" s="12" t="s">
        <v>85</v>
      </c>
      <c r="AW214" s="12" t="s">
        <v>4</v>
      </c>
      <c r="AX214" s="12" t="s">
        <v>83</v>
      </c>
      <c r="AY214" s="211" t="s">
        <v>149</v>
      </c>
    </row>
    <row r="215" spans="1:65" s="2" customFormat="1" ht="16.5" customHeight="1">
      <c r="A215" s="35"/>
      <c r="B215" s="36"/>
      <c r="C215" s="186" t="s">
        <v>367</v>
      </c>
      <c r="D215" s="186" t="s">
        <v>150</v>
      </c>
      <c r="E215" s="187" t="s">
        <v>1384</v>
      </c>
      <c r="F215" s="188" t="s">
        <v>1385</v>
      </c>
      <c r="G215" s="189" t="s">
        <v>273</v>
      </c>
      <c r="H215" s="190">
        <v>3021.1</v>
      </c>
      <c r="I215" s="191"/>
      <c r="J215" s="192">
        <f>ROUND(I215*H215,2)</f>
        <v>0</v>
      </c>
      <c r="K215" s="193"/>
      <c r="L215" s="40"/>
      <c r="M215" s="194" t="s">
        <v>1</v>
      </c>
      <c r="N215" s="195" t="s">
        <v>41</v>
      </c>
      <c r="O215" s="72"/>
      <c r="P215" s="196">
        <f>O215*H215</f>
        <v>0</v>
      </c>
      <c r="Q215" s="196">
        <v>0</v>
      </c>
      <c r="R215" s="196">
        <f>Q215*H215</f>
        <v>0</v>
      </c>
      <c r="S215" s="196">
        <v>0</v>
      </c>
      <c r="T215" s="19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8" t="s">
        <v>244</v>
      </c>
      <c r="AT215" s="198" t="s">
        <v>150</v>
      </c>
      <c r="AU215" s="198" t="s">
        <v>85</v>
      </c>
      <c r="AY215" s="18" t="s">
        <v>149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8" t="s">
        <v>83</v>
      </c>
      <c r="BK215" s="199">
        <f>ROUND(I215*H215,2)</f>
        <v>0</v>
      </c>
      <c r="BL215" s="18" t="s">
        <v>244</v>
      </c>
      <c r="BM215" s="198" t="s">
        <v>1386</v>
      </c>
    </row>
    <row r="216" spans="1:65" s="11" customFormat="1" ht="22.9" customHeight="1">
      <c r="B216" s="172"/>
      <c r="C216" s="173"/>
      <c r="D216" s="174" t="s">
        <v>75</v>
      </c>
      <c r="E216" s="232" t="s">
        <v>85</v>
      </c>
      <c r="F216" s="232" t="s">
        <v>967</v>
      </c>
      <c r="G216" s="173"/>
      <c r="H216" s="173"/>
      <c r="I216" s="176"/>
      <c r="J216" s="233">
        <f>BK216</f>
        <v>0</v>
      </c>
      <c r="K216" s="173"/>
      <c r="L216" s="178"/>
      <c r="M216" s="179"/>
      <c r="N216" s="180"/>
      <c r="O216" s="180"/>
      <c r="P216" s="181">
        <f>SUM(P217:P237)</f>
        <v>0</v>
      </c>
      <c r="Q216" s="180"/>
      <c r="R216" s="181">
        <f>SUM(R217:R237)</f>
        <v>283.76449401000002</v>
      </c>
      <c r="S216" s="180"/>
      <c r="T216" s="182">
        <f>SUM(T217:T237)</f>
        <v>0</v>
      </c>
      <c r="AR216" s="183" t="s">
        <v>83</v>
      </c>
      <c r="AT216" s="184" t="s">
        <v>75</v>
      </c>
      <c r="AU216" s="184" t="s">
        <v>83</v>
      </c>
      <c r="AY216" s="183" t="s">
        <v>149</v>
      </c>
      <c r="BK216" s="185">
        <f>SUM(BK217:BK237)</f>
        <v>0</v>
      </c>
    </row>
    <row r="217" spans="1:65" s="2" customFormat="1" ht="33" customHeight="1">
      <c r="A217" s="35"/>
      <c r="B217" s="36"/>
      <c r="C217" s="186" t="s">
        <v>372</v>
      </c>
      <c r="D217" s="186" t="s">
        <v>150</v>
      </c>
      <c r="E217" s="187" t="s">
        <v>1387</v>
      </c>
      <c r="F217" s="188" t="s">
        <v>1388</v>
      </c>
      <c r="G217" s="189" t="s">
        <v>273</v>
      </c>
      <c r="H217" s="190">
        <v>2192</v>
      </c>
      <c r="I217" s="191"/>
      <c r="J217" s="192">
        <f>ROUND(I217*H217,2)</f>
        <v>0</v>
      </c>
      <c r="K217" s="193"/>
      <c r="L217" s="40"/>
      <c r="M217" s="194" t="s">
        <v>1</v>
      </c>
      <c r="N217" s="195" t="s">
        <v>41</v>
      </c>
      <c r="O217" s="72"/>
      <c r="P217" s="196">
        <f>O217*H217</f>
        <v>0</v>
      </c>
      <c r="Q217" s="196">
        <v>3.1E-4</v>
      </c>
      <c r="R217" s="196">
        <f>Q217*H217</f>
        <v>0.67952000000000001</v>
      </c>
      <c r="S217" s="196">
        <v>0</v>
      </c>
      <c r="T217" s="19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8" t="s">
        <v>168</v>
      </c>
      <c r="AT217" s="198" t="s">
        <v>150</v>
      </c>
      <c r="AU217" s="198" t="s">
        <v>85</v>
      </c>
      <c r="AY217" s="18" t="s">
        <v>149</v>
      </c>
      <c r="BE217" s="199">
        <f>IF(N217="základní",J217,0)</f>
        <v>0</v>
      </c>
      <c r="BF217" s="199">
        <f>IF(N217="snížená",J217,0)</f>
        <v>0</v>
      </c>
      <c r="BG217" s="199">
        <f>IF(N217="zákl. přenesená",J217,0)</f>
        <v>0</v>
      </c>
      <c r="BH217" s="199">
        <f>IF(N217="sníž. přenesená",J217,0)</f>
        <v>0</v>
      </c>
      <c r="BI217" s="199">
        <f>IF(N217="nulová",J217,0)</f>
        <v>0</v>
      </c>
      <c r="BJ217" s="18" t="s">
        <v>83</v>
      </c>
      <c r="BK217" s="199">
        <f>ROUND(I217*H217,2)</f>
        <v>0</v>
      </c>
      <c r="BL217" s="18" t="s">
        <v>168</v>
      </c>
      <c r="BM217" s="198" t="s">
        <v>1389</v>
      </c>
    </row>
    <row r="218" spans="1:65" s="13" customFormat="1" ht="11.25">
      <c r="B218" s="212"/>
      <c r="C218" s="213"/>
      <c r="D218" s="202" t="s">
        <v>156</v>
      </c>
      <c r="E218" s="214" t="s">
        <v>1</v>
      </c>
      <c r="F218" s="215" t="s">
        <v>275</v>
      </c>
      <c r="G218" s="213"/>
      <c r="H218" s="214" t="s">
        <v>1</v>
      </c>
      <c r="I218" s="216"/>
      <c r="J218" s="213"/>
      <c r="K218" s="213"/>
      <c r="L218" s="217"/>
      <c r="M218" s="218"/>
      <c r="N218" s="219"/>
      <c r="O218" s="219"/>
      <c r="P218" s="219"/>
      <c r="Q218" s="219"/>
      <c r="R218" s="219"/>
      <c r="S218" s="219"/>
      <c r="T218" s="220"/>
      <c r="AT218" s="221" t="s">
        <v>156</v>
      </c>
      <c r="AU218" s="221" t="s">
        <v>85</v>
      </c>
      <c r="AV218" s="13" t="s">
        <v>83</v>
      </c>
      <c r="AW218" s="13" t="s">
        <v>32</v>
      </c>
      <c r="AX218" s="13" t="s">
        <v>76</v>
      </c>
      <c r="AY218" s="221" t="s">
        <v>149</v>
      </c>
    </row>
    <row r="219" spans="1:65" s="13" customFormat="1" ht="11.25">
      <c r="B219" s="212"/>
      <c r="C219" s="213"/>
      <c r="D219" s="202" t="s">
        <v>156</v>
      </c>
      <c r="E219" s="214" t="s">
        <v>1</v>
      </c>
      <c r="F219" s="215" t="s">
        <v>276</v>
      </c>
      <c r="G219" s="213"/>
      <c r="H219" s="214" t="s">
        <v>1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156</v>
      </c>
      <c r="AU219" s="221" t="s">
        <v>85</v>
      </c>
      <c r="AV219" s="13" t="s">
        <v>83</v>
      </c>
      <c r="AW219" s="13" t="s">
        <v>32</v>
      </c>
      <c r="AX219" s="13" t="s">
        <v>76</v>
      </c>
      <c r="AY219" s="221" t="s">
        <v>149</v>
      </c>
    </row>
    <row r="220" spans="1:65" s="13" customFormat="1" ht="11.25">
      <c r="B220" s="212"/>
      <c r="C220" s="213"/>
      <c r="D220" s="202" t="s">
        <v>156</v>
      </c>
      <c r="E220" s="214" t="s">
        <v>1</v>
      </c>
      <c r="F220" s="215" t="s">
        <v>277</v>
      </c>
      <c r="G220" s="213"/>
      <c r="H220" s="214" t="s">
        <v>1</v>
      </c>
      <c r="I220" s="216"/>
      <c r="J220" s="213"/>
      <c r="K220" s="213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156</v>
      </c>
      <c r="AU220" s="221" t="s">
        <v>85</v>
      </c>
      <c r="AV220" s="13" t="s">
        <v>83</v>
      </c>
      <c r="AW220" s="13" t="s">
        <v>32</v>
      </c>
      <c r="AX220" s="13" t="s">
        <v>76</v>
      </c>
      <c r="AY220" s="221" t="s">
        <v>149</v>
      </c>
    </row>
    <row r="221" spans="1:65" s="13" customFormat="1" ht="11.25">
      <c r="B221" s="212"/>
      <c r="C221" s="213"/>
      <c r="D221" s="202" t="s">
        <v>156</v>
      </c>
      <c r="E221" s="214" t="s">
        <v>1</v>
      </c>
      <c r="F221" s="215" t="s">
        <v>1332</v>
      </c>
      <c r="G221" s="213"/>
      <c r="H221" s="214" t="s">
        <v>1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156</v>
      </c>
      <c r="AU221" s="221" t="s">
        <v>85</v>
      </c>
      <c r="AV221" s="13" t="s">
        <v>83</v>
      </c>
      <c r="AW221" s="13" t="s">
        <v>32</v>
      </c>
      <c r="AX221" s="13" t="s">
        <v>76</v>
      </c>
      <c r="AY221" s="221" t="s">
        <v>149</v>
      </c>
    </row>
    <row r="222" spans="1:65" s="12" customFormat="1" ht="11.25">
      <c r="B222" s="200"/>
      <c r="C222" s="201"/>
      <c r="D222" s="202" t="s">
        <v>156</v>
      </c>
      <c r="E222" s="203" t="s">
        <v>1</v>
      </c>
      <c r="F222" s="204" t="s">
        <v>1390</v>
      </c>
      <c r="G222" s="201"/>
      <c r="H222" s="205">
        <v>2192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156</v>
      </c>
      <c r="AU222" s="211" t="s">
        <v>85</v>
      </c>
      <c r="AV222" s="12" t="s">
        <v>85</v>
      </c>
      <c r="AW222" s="12" t="s">
        <v>32</v>
      </c>
      <c r="AX222" s="12" t="s">
        <v>83</v>
      </c>
      <c r="AY222" s="211" t="s">
        <v>149</v>
      </c>
    </row>
    <row r="223" spans="1:65" s="2" customFormat="1" ht="24.2" customHeight="1">
      <c r="A223" s="35"/>
      <c r="B223" s="36"/>
      <c r="C223" s="245" t="s">
        <v>377</v>
      </c>
      <c r="D223" s="245" t="s">
        <v>305</v>
      </c>
      <c r="E223" s="246" t="s">
        <v>1391</v>
      </c>
      <c r="F223" s="247" t="s">
        <v>1392</v>
      </c>
      <c r="G223" s="248" t="s">
        <v>273</v>
      </c>
      <c r="H223" s="249">
        <v>2235.84</v>
      </c>
      <c r="I223" s="250"/>
      <c r="J223" s="251">
        <f>ROUND(I223*H223,2)</f>
        <v>0</v>
      </c>
      <c r="K223" s="252"/>
      <c r="L223" s="253"/>
      <c r="M223" s="254" t="s">
        <v>1</v>
      </c>
      <c r="N223" s="255" t="s">
        <v>41</v>
      </c>
      <c r="O223" s="72"/>
      <c r="P223" s="196">
        <f>O223*H223</f>
        <v>0</v>
      </c>
      <c r="Q223" s="196">
        <v>2.9999999999999997E-4</v>
      </c>
      <c r="R223" s="196">
        <f>Q223*H223</f>
        <v>0.67075200000000001</v>
      </c>
      <c r="S223" s="196">
        <v>0</v>
      </c>
      <c r="T223" s="19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8" t="s">
        <v>192</v>
      </c>
      <c r="AT223" s="198" t="s">
        <v>305</v>
      </c>
      <c r="AU223" s="198" t="s">
        <v>85</v>
      </c>
      <c r="AY223" s="18" t="s">
        <v>149</v>
      </c>
      <c r="BE223" s="199">
        <f>IF(N223="základní",J223,0)</f>
        <v>0</v>
      </c>
      <c r="BF223" s="199">
        <f>IF(N223="snížená",J223,0)</f>
        <v>0</v>
      </c>
      <c r="BG223" s="199">
        <f>IF(N223="zákl. přenesená",J223,0)</f>
        <v>0</v>
      </c>
      <c r="BH223" s="199">
        <f>IF(N223="sníž. přenesená",J223,0)</f>
        <v>0</v>
      </c>
      <c r="BI223" s="199">
        <f>IF(N223="nulová",J223,0)</f>
        <v>0</v>
      </c>
      <c r="BJ223" s="18" t="s">
        <v>83</v>
      </c>
      <c r="BK223" s="199">
        <f>ROUND(I223*H223,2)</f>
        <v>0</v>
      </c>
      <c r="BL223" s="18" t="s">
        <v>168</v>
      </c>
      <c r="BM223" s="198" t="s">
        <v>1393</v>
      </c>
    </row>
    <row r="224" spans="1:65" s="12" customFormat="1" ht="11.25">
      <c r="B224" s="200"/>
      <c r="C224" s="201"/>
      <c r="D224" s="202" t="s">
        <v>156</v>
      </c>
      <c r="E224" s="201"/>
      <c r="F224" s="204" t="s">
        <v>1394</v>
      </c>
      <c r="G224" s="201"/>
      <c r="H224" s="205">
        <v>2235.84</v>
      </c>
      <c r="I224" s="206"/>
      <c r="J224" s="201"/>
      <c r="K224" s="201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156</v>
      </c>
      <c r="AU224" s="211" t="s">
        <v>85</v>
      </c>
      <c r="AV224" s="12" t="s">
        <v>85</v>
      </c>
      <c r="AW224" s="12" t="s">
        <v>4</v>
      </c>
      <c r="AX224" s="12" t="s">
        <v>83</v>
      </c>
      <c r="AY224" s="211" t="s">
        <v>149</v>
      </c>
    </row>
    <row r="225" spans="1:65" s="2" customFormat="1" ht="37.9" customHeight="1">
      <c r="A225" s="35"/>
      <c r="B225" s="36"/>
      <c r="C225" s="186" t="s">
        <v>383</v>
      </c>
      <c r="D225" s="186" t="s">
        <v>150</v>
      </c>
      <c r="E225" s="187" t="s">
        <v>1395</v>
      </c>
      <c r="F225" s="188" t="s">
        <v>1396</v>
      </c>
      <c r="G225" s="189" t="s">
        <v>357</v>
      </c>
      <c r="H225" s="190">
        <v>1370</v>
      </c>
      <c r="I225" s="191"/>
      <c r="J225" s="192">
        <f>ROUND(I225*H225,2)</f>
        <v>0</v>
      </c>
      <c r="K225" s="193"/>
      <c r="L225" s="40"/>
      <c r="M225" s="194" t="s">
        <v>1</v>
      </c>
      <c r="N225" s="195" t="s">
        <v>41</v>
      </c>
      <c r="O225" s="72"/>
      <c r="P225" s="196">
        <f>O225*H225</f>
        <v>0</v>
      </c>
      <c r="Q225" s="196">
        <v>0.20477000000000001</v>
      </c>
      <c r="R225" s="196">
        <f>Q225*H225</f>
        <v>280.53489999999999</v>
      </c>
      <c r="S225" s="196">
        <v>0</v>
      </c>
      <c r="T225" s="19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8" t="s">
        <v>168</v>
      </c>
      <c r="AT225" s="198" t="s">
        <v>150</v>
      </c>
      <c r="AU225" s="198" t="s">
        <v>85</v>
      </c>
      <c r="AY225" s="18" t="s">
        <v>149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8" t="s">
        <v>83</v>
      </c>
      <c r="BK225" s="199">
        <f>ROUND(I225*H225,2)</f>
        <v>0</v>
      </c>
      <c r="BL225" s="18" t="s">
        <v>168</v>
      </c>
      <c r="BM225" s="198" t="s">
        <v>1397</v>
      </c>
    </row>
    <row r="226" spans="1:65" s="13" customFormat="1" ht="11.25">
      <c r="B226" s="212"/>
      <c r="C226" s="213"/>
      <c r="D226" s="202" t="s">
        <v>156</v>
      </c>
      <c r="E226" s="214" t="s">
        <v>1</v>
      </c>
      <c r="F226" s="215" t="s">
        <v>275</v>
      </c>
      <c r="G226" s="213"/>
      <c r="H226" s="214" t="s">
        <v>1</v>
      </c>
      <c r="I226" s="216"/>
      <c r="J226" s="213"/>
      <c r="K226" s="213"/>
      <c r="L226" s="217"/>
      <c r="M226" s="218"/>
      <c r="N226" s="219"/>
      <c r="O226" s="219"/>
      <c r="P226" s="219"/>
      <c r="Q226" s="219"/>
      <c r="R226" s="219"/>
      <c r="S226" s="219"/>
      <c r="T226" s="220"/>
      <c r="AT226" s="221" t="s">
        <v>156</v>
      </c>
      <c r="AU226" s="221" t="s">
        <v>85</v>
      </c>
      <c r="AV226" s="13" t="s">
        <v>83</v>
      </c>
      <c r="AW226" s="13" t="s">
        <v>32</v>
      </c>
      <c r="AX226" s="13" t="s">
        <v>76</v>
      </c>
      <c r="AY226" s="221" t="s">
        <v>149</v>
      </c>
    </row>
    <row r="227" spans="1:65" s="13" customFormat="1" ht="11.25">
      <c r="B227" s="212"/>
      <c r="C227" s="213"/>
      <c r="D227" s="202" t="s">
        <v>156</v>
      </c>
      <c r="E227" s="214" t="s">
        <v>1</v>
      </c>
      <c r="F227" s="215" t="s">
        <v>276</v>
      </c>
      <c r="G227" s="213"/>
      <c r="H227" s="214" t="s">
        <v>1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156</v>
      </c>
      <c r="AU227" s="221" t="s">
        <v>85</v>
      </c>
      <c r="AV227" s="13" t="s">
        <v>83</v>
      </c>
      <c r="AW227" s="13" t="s">
        <v>32</v>
      </c>
      <c r="AX227" s="13" t="s">
        <v>76</v>
      </c>
      <c r="AY227" s="221" t="s">
        <v>149</v>
      </c>
    </row>
    <row r="228" spans="1:65" s="13" customFormat="1" ht="11.25">
      <c r="B228" s="212"/>
      <c r="C228" s="213"/>
      <c r="D228" s="202" t="s">
        <v>156</v>
      </c>
      <c r="E228" s="214" t="s">
        <v>1</v>
      </c>
      <c r="F228" s="215" t="s">
        <v>277</v>
      </c>
      <c r="G228" s="213"/>
      <c r="H228" s="214" t="s">
        <v>1</v>
      </c>
      <c r="I228" s="216"/>
      <c r="J228" s="213"/>
      <c r="K228" s="213"/>
      <c r="L228" s="217"/>
      <c r="M228" s="218"/>
      <c r="N228" s="219"/>
      <c r="O228" s="219"/>
      <c r="P228" s="219"/>
      <c r="Q228" s="219"/>
      <c r="R228" s="219"/>
      <c r="S228" s="219"/>
      <c r="T228" s="220"/>
      <c r="AT228" s="221" t="s">
        <v>156</v>
      </c>
      <c r="AU228" s="221" t="s">
        <v>85</v>
      </c>
      <c r="AV228" s="13" t="s">
        <v>83</v>
      </c>
      <c r="AW228" s="13" t="s">
        <v>32</v>
      </c>
      <c r="AX228" s="13" t="s">
        <v>76</v>
      </c>
      <c r="AY228" s="221" t="s">
        <v>149</v>
      </c>
    </row>
    <row r="229" spans="1:65" s="13" customFormat="1" ht="11.25">
      <c r="B229" s="212"/>
      <c r="C229" s="213"/>
      <c r="D229" s="202" t="s">
        <v>156</v>
      </c>
      <c r="E229" s="214" t="s">
        <v>1</v>
      </c>
      <c r="F229" s="215" t="s">
        <v>1332</v>
      </c>
      <c r="G229" s="213"/>
      <c r="H229" s="214" t="s">
        <v>1</v>
      </c>
      <c r="I229" s="216"/>
      <c r="J229" s="213"/>
      <c r="K229" s="213"/>
      <c r="L229" s="217"/>
      <c r="M229" s="218"/>
      <c r="N229" s="219"/>
      <c r="O229" s="219"/>
      <c r="P229" s="219"/>
      <c r="Q229" s="219"/>
      <c r="R229" s="219"/>
      <c r="S229" s="219"/>
      <c r="T229" s="220"/>
      <c r="AT229" s="221" t="s">
        <v>156</v>
      </c>
      <c r="AU229" s="221" t="s">
        <v>85</v>
      </c>
      <c r="AV229" s="13" t="s">
        <v>83</v>
      </c>
      <c r="AW229" s="13" t="s">
        <v>32</v>
      </c>
      <c r="AX229" s="13" t="s">
        <v>76</v>
      </c>
      <c r="AY229" s="221" t="s">
        <v>149</v>
      </c>
    </row>
    <row r="230" spans="1:65" s="12" customFormat="1" ht="11.25">
      <c r="B230" s="200"/>
      <c r="C230" s="201"/>
      <c r="D230" s="202" t="s">
        <v>156</v>
      </c>
      <c r="E230" s="203" t="s">
        <v>1</v>
      </c>
      <c r="F230" s="204" t="s">
        <v>1398</v>
      </c>
      <c r="G230" s="201"/>
      <c r="H230" s="205">
        <v>1370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156</v>
      </c>
      <c r="AU230" s="211" t="s">
        <v>85</v>
      </c>
      <c r="AV230" s="12" t="s">
        <v>85</v>
      </c>
      <c r="AW230" s="12" t="s">
        <v>32</v>
      </c>
      <c r="AX230" s="12" t="s">
        <v>83</v>
      </c>
      <c r="AY230" s="211" t="s">
        <v>149</v>
      </c>
    </row>
    <row r="231" spans="1:65" s="2" customFormat="1" ht="24.2" customHeight="1">
      <c r="A231" s="35"/>
      <c r="B231" s="36"/>
      <c r="C231" s="186" t="s">
        <v>387</v>
      </c>
      <c r="D231" s="186" t="s">
        <v>150</v>
      </c>
      <c r="E231" s="187" t="s">
        <v>1399</v>
      </c>
      <c r="F231" s="188" t="s">
        <v>1400</v>
      </c>
      <c r="G231" s="189" t="s">
        <v>273</v>
      </c>
      <c r="H231" s="190">
        <v>3785.14</v>
      </c>
      <c r="I231" s="191"/>
      <c r="J231" s="192">
        <f>ROUND(I231*H231,2)</f>
        <v>0</v>
      </c>
      <c r="K231" s="193"/>
      <c r="L231" s="40"/>
      <c r="M231" s="194" t="s">
        <v>1</v>
      </c>
      <c r="N231" s="195" t="s">
        <v>41</v>
      </c>
      <c r="O231" s="72"/>
      <c r="P231" s="196">
        <f>O231*H231</f>
        <v>0</v>
      </c>
      <c r="Q231" s="196">
        <v>1.3999999999999999E-4</v>
      </c>
      <c r="R231" s="196">
        <f>Q231*H231</f>
        <v>0.52991959999999994</v>
      </c>
      <c r="S231" s="196">
        <v>0</v>
      </c>
      <c r="T231" s="197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8" t="s">
        <v>168</v>
      </c>
      <c r="AT231" s="198" t="s">
        <v>150</v>
      </c>
      <c r="AU231" s="198" t="s">
        <v>85</v>
      </c>
      <c r="AY231" s="18" t="s">
        <v>149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8" t="s">
        <v>83</v>
      </c>
      <c r="BK231" s="199">
        <f>ROUND(I231*H231,2)</f>
        <v>0</v>
      </c>
      <c r="BL231" s="18" t="s">
        <v>168</v>
      </c>
      <c r="BM231" s="198" t="s">
        <v>1401</v>
      </c>
    </row>
    <row r="232" spans="1:65" s="13" customFormat="1" ht="11.25">
      <c r="B232" s="212"/>
      <c r="C232" s="213"/>
      <c r="D232" s="202" t="s">
        <v>156</v>
      </c>
      <c r="E232" s="214" t="s">
        <v>1</v>
      </c>
      <c r="F232" s="215" t="s">
        <v>275</v>
      </c>
      <c r="G232" s="213"/>
      <c r="H232" s="214" t="s">
        <v>1</v>
      </c>
      <c r="I232" s="216"/>
      <c r="J232" s="213"/>
      <c r="K232" s="213"/>
      <c r="L232" s="217"/>
      <c r="M232" s="218"/>
      <c r="N232" s="219"/>
      <c r="O232" s="219"/>
      <c r="P232" s="219"/>
      <c r="Q232" s="219"/>
      <c r="R232" s="219"/>
      <c r="S232" s="219"/>
      <c r="T232" s="220"/>
      <c r="AT232" s="221" t="s">
        <v>156</v>
      </c>
      <c r="AU232" s="221" t="s">
        <v>85</v>
      </c>
      <c r="AV232" s="13" t="s">
        <v>83</v>
      </c>
      <c r="AW232" s="13" t="s">
        <v>32</v>
      </c>
      <c r="AX232" s="13" t="s">
        <v>76</v>
      </c>
      <c r="AY232" s="221" t="s">
        <v>149</v>
      </c>
    </row>
    <row r="233" spans="1:65" s="13" customFormat="1" ht="11.25">
      <c r="B233" s="212"/>
      <c r="C233" s="213"/>
      <c r="D233" s="202" t="s">
        <v>156</v>
      </c>
      <c r="E233" s="214" t="s">
        <v>1</v>
      </c>
      <c r="F233" s="215" t="s">
        <v>276</v>
      </c>
      <c r="G233" s="213"/>
      <c r="H233" s="214" t="s">
        <v>1</v>
      </c>
      <c r="I233" s="216"/>
      <c r="J233" s="213"/>
      <c r="K233" s="213"/>
      <c r="L233" s="217"/>
      <c r="M233" s="218"/>
      <c r="N233" s="219"/>
      <c r="O233" s="219"/>
      <c r="P233" s="219"/>
      <c r="Q233" s="219"/>
      <c r="R233" s="219"/>
      <c r="S233" s="219"/>
      <c r="T233" s="220"/>
      <c r="AT233" s="221" t="s">
        <v>156</v>
      </c>
      <c r="AU233" s="221" t="s">
        <v>85</v>
      </c>
      <c r="AV233" s="13" t="s">
        <v>83</v>
      </c>
      <c r="AW233" s="13" t="s">
        <v>32</v>
      </c>
      <c r="AX233" s="13" t="s">
        <v>76</v>
      </c>
      <c r="AY233" s="221" t="s">
        <v>149</v>
      </c>
    </row>
    <row r="234" spans="1:65" s="13" customFormat="1" ht="11.25">
      <c r="B234" s="212"/>
      <c r="C234" s="213"/>
      <c r="D234" s="202" t="s">
        <v>156</v>
      </c>
      <c r="E234" s="214" t="s">
        <v>1</v>
      </c>
      <c r="F234" s="215" t="s">
        <v>277</v>
      </c>
      <c r="G234" s="213"/>
      <c r="H234" s="214" t="s">
        <v>1</v>
      </c>
      <c r="I234" s="216"/>
      <c r="J234" s="213"/>
      <c r="K234" s="213"/>
      <c r="L234" s="217"/>
      <c r="M234" s="218"/>
      <c r="N234" s="219"/>
      <c r="O234" s="219"/>
      <c r="P234" s="219"/>
      <c r="Q234" s="219"/>
      <c r="R234" s="219"/>
      <c r="S234" s="219"/>
      <c r="T234" s="220"/>
      <c r="AT234" s="221" t="s">
        <v>156</v>
      </c>
      <c r="AU234" s="221" t="s">
        <v>85</v>
      </c>
      <c r="AV234" s="13" t="s">
        <v>83</v>
      </c>
      <c r="AW234" s="13" t="s">
        <v>32</v>
      </c>
      <c r="AX234" s="13" t="s">
        <v>76</v>
      </c>
      <c r="AY234" s="221" t="s">
        <v>149</v>
      </c>
    </row>
    <row r="235" spans="1:65" s="12" customFormat="1" ht="11.25">
      <c r="B235" s="200"/>
      <c r="C235" s="201"/>
      <c r="D235" s="202" t="s">
        <v>156</v>
      </c>
      <c r="E235" s="203" t="s">
        <v>1</v>
      </c>
      <c r="F235" s="204" t="s">
        <v>1185</v>
      </c>
      <c r="G235" s="201"/>
      <c r="H235" s="205">
        <v>3785.14</v>
      </c>
      <c r="I235" s="206"/>
      <c r="J235" s="201"/>
      <c r="K235" s="201"/>
      <c r="L235" s="207"/>
      <c r="M235" s="208"/>
      <c r="N235" s="209"/>
      <c r="O235" s="209"/>
      <c r="P235" s="209"/>
      <c r="Q235" s="209"/>
      <c r="R235" s="209"/>
      <c r="S235" s="209"/>
      <c r="T235" s="210"/>
      <c r="AT235" s="211" t="s">
        <v>156</v>
      </c>
      <c r="AU235" s="211" t="s">
        <v>85</v>
      </c>
      <c r="AV235" s="12" t="s">
        <v>85</v>
      </c>
      <c r="AW235" s="12" t="s">
        <v>32</v>
      </c>
      <c r="AX235" s="12" t="s">
        <v>83</v>
      </c>
      <c r="AY235" s="211" t="s">
        <v>149</v>
      </c>
    </row>
    <row r="236" spans="1:65" s="2" customFormat="1" ht="24.2" customHeight="1">
      <c r="A236" s="35"/>
      <c r="B236" s="36"/>
      <c r="C236" s="245" t="s">
        <v>392</v>
      </c>
      <c r="D236" s="245" t="s">
        <v>305</v>
      </c>
      <c r="E236" s="246" t="s">
        <v>1402</v>
      </c>
      <c r="F236" s="247" t="s">
        <v>1403</v>
      </c>
      <c r="G236" s="248" t="s">
        <v>273</v>
      </c>
      <c r="H236" s="249">
        <v>4352.9110000000001</v>
      </c>
      <c r="I236" s="250"/>
      <c r="J236" s="251">
        <f>ROUND(I236*H236,2)</f>
        <v>0</v>
      </c>
      <c r="K236" s="252"/>
      <c r="L236" s="253"/>
      <c r="M236" s="254" t="s">
        <v>1</v>
      </c>
      <c r="N236" s="255" t="s">
        <v>41</v>
      </c>
      <c r="O236" s="72"/>
      <c r="P236" s="196">
        <f>O236*H236</f>
        <v>0</v>
      </c>
      <c r="Q236" s="196">
        <v>3.1E-4</v>
      </c>
      <c r="R236" s="196">
        <f>Q236*H236</f>
        <v>1.3494024099999999</v>
      </c>
      <c r="S236" s="196">
        <v>0</v>
      </c>
      <c r="T236" s="19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8" t="s">
        <v>192</v>
      </c>
      <c r="AT236" s="198" t="s">
        <v>305</v>
      </c>
      <c r="AU236" s="198" t="s">
        <v>85</v>
      </c>
      <c r="AY236" s="18" t="s">
        <v>149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8" t="s">
        <v>83</v>
      </c>
      <c r="BK236" s="199">
        <f>ROUND(I236*H236,2)</f>
        <v>0</v>
      </c>
      <c r="BL236" s="18" t="s">
        <v>168</v>
      </c>
      <c r="BM236" s="198" t="s">
        <v>1404</v>
      </c>
    </row>
    <row r="237" spans="1:65" s="12" customFormat="1" ht="11.25">
      <c r="B237" s="200"/>
      <c r="C237" s="201"/>
      <c r="D237" s="202" t="s">
        <v>156</v>
      </c>
      <c r="E237" s="201"/>
      <c r="F237" s="204" t="s">
        <v>1405</v>
      </c>
      <c r="G237" s="201"/>
      <c r="H237" s="205">
        <v>4352.9110000000001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156</v>
      </c>
      <c r="AU237" s="211" t="s">
        <v>85</v>
      </c>
      <c r="AV237" s="12" t="s">
        <v>85</v>
      </c>
      <c r="AW237" s="12" t="s">
        <v>4</v>
      </c>
      <c r="AX237" s="12" t="s">
        <v>83</v>
      </c>
      <c r="AY237" s="211" t="s">
        <v>149</v>
      </c>
    </row>
    <row r="238" spans="1:65" s="11" customFormat="1" ht="22.9" customHeight="1">
      <c r="B238" s="172"/>
      <c r="C238" s="173"/>
      <c r="D238" s="174" t="s">
        <v>75</v>
      </c>
      <c r="E238" s="232" t="s">
        <v>104</v>
      </c>
      <c r="F238" s="232" t="s">
        <v>1406</v>
      </c>
      <c r="G238" s="173"/>
      <c r="H238" s="173"/>
      <c r="I238" s="176"/>
      <c r="J238" s="233">
        <f>BK238</f>
        <v>0</v>
      </c>
      <c r="K238" s="173"/>
      <c r="L238" s="178"/>
      <c r="M238" s="179"/>
      <c r="N238" s="180"/>
      <c r="O238" s="180"/>
      <c r="P238" s="181">
        <f>SUM(P239:P243)</f>
        <v>0</v>
      </c>
      <c r="Q238" s="180"/>
      <c r="R238" s="181">
        <f>SUM(R239:R243)</f>
        <v>0</v>
      </c>
      <c r="S238" s="180"/>
      <c r="T238" s="182">
        <f>SUM(T239:T243)</f>
        <v>18.238</v>
      </c>
      <c r="AR238" s="183" t="s">
        <v>83</v>
      </c>
      <c r="AT238" s="184" t="s">
        <v>75</v>
      </c>
      <c r="AU238" s="184" t="s">
        <v>83</v>
      </c>
      <c r="AY238" s="183" t="s">
        <v>149</v>
      </c>
      <c r="BK238" s="185">
        <f>SUM(BK239:BK243)</f>
        <v>0</v>
      </c>
    </row>
    <row r="239" spans="1:65" s="2" customFormat="1" ht="24.2" customHeight="1">
      <c r="A239" s="35"/>
      <c r="B239" s="36"/>
      <c r="C239" s="186" t="s">
        <v>396</v>
      </c>
      <c r="D239" s="186" t="s">
        <v>150</v>
      </c>
      <c r="E239" s="187" t="s">
        <v>1407</v>
      </c>
      <c r="F239" s="188" t="s">
        <v>1408</v>
      </c>
      <c r="G239" s="189" t="s">
        <v>288</v>
      </c>
      <c r="H239" s="190">
        <v>8.2899999999999991</v>
      </c>
      <c r="I239" s="191"/>
      <c r="J239" s="192">
        <f>ROUND(I239*H239,2)</f>
        <v>0</v>
      </c>
      <c r="K239" s="193"/>
      <c r="L239" s="40"/>
      <c r="M239" s="194" t="s">
        <v>1</v>
      </c>
      <c r="N239" s="195" t="s">
        <v>41</v>
      </c>
      <c r="O239" s="72"/>
      <c r="P239" s="196">
        <f>O239*H239</f>
        <v>0</v>
      </c>
      <c r="Q239" s="196">
        <v>0</v>
      </c>
      <c r="R239" s="196">
        <f>Q239*H239</f>
        <v>0</v>
      </c>
      <c r="S239" s="196">
        <v>2.2000000000000002</v>
      </c>
      <c r="T239" s="197">
        <f>S239*H239</f>
        <v>18.238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8" t="s">
        <v>168</v>
      </c>
      <c r="AT239" s="198" t="s">
        <v>150</v>
      </c>
      <c r="AU239" s="198" t="s">
        <v>85</v>
      </c>
      <c r="AY239" s="18" t="s">
        <v>149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8" t="s">
        <v>83</v>
      </c>
      <c r="BK239" s="199">
        <f>ROUND(I239*H239,2)</f>
        <v>0</v>
      </c>
      <c r="BL239" s="18" t="s">
        <v>168</v>
      </c>
      <c r="BM239" s="198" t="s">
        <v>1409</v>
      </c>
    </row>
    <row r="240" spans="1:65" s="13" customFormat="1" ht="11.25">
      <c r="B240" s="212"/>
      <c r="C240" s="213"/>
      <c r="D240" s="202" t="s">
        <v>156</v>
      </c>
      <c r="E240" s="214" t="s">
        <v>1</v>
      </c>
      <c r="F240" s="215" t="s">
        <v>275</v>
      </c>
      <c r="G240" s="213"/>
      <c r="H240" s="214" t="s">
        <v>1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156</v>
      </c>
      <c r="AU240" s="221" t="s">
        <v>85</v>
      </c>
      <c r="AV240" s="13" t="s">
        <v>83</v>
      </c>
      <c r="AW240" s="13" t="s">
        <v>32</v>
      </c>
      <c r="AX240" s="13" t="s">
        <v>76</v>
      </c>
      <c r="AY240" s="221" t="s">
        <v>149</v>
      </c>
    </row>
    <row r="241" spans="1:65" s="13" customFormat="1" ht="11.25">
      <c r="B241" s="212"/>
      <c r="C241" s="213"/>
      <c r="D241" s="202" t="s">
        <v>156</v>
      </c>
      <c r="E241" s="214" t="s">
        <v>1</v>
      </c>
      <c r="F241" s="215" t="s">
        <v>276</v>
      </c>
      <c r="G241" s="213"/>
      <c r="H241" s="214" t="s">
        <v>1</v>
      </c>
      <c r="I241" s="216"/>
      <c r="J241" s="213"/>
      <c r="K241" s="213"/>
      <c r="L241" s="217"/>
      <c r="M241" s="218"/>
      <c r="N241" s="219"/>
      <c r="O241" s="219"/>
      <c r="P241" s="219"/>
      <c r="Q241" s="219"/>
      <c r="R241" s="219"/>
      <c r="S241" s="219"/>
      <c r="T241" s="220"/>
      <c r="AT241" s="221" t="s">
        <v>156</v>
      </c>
      <c r="AU241" s="221" t="s">
        <v>85</v>
      </c>
      <c r="AV241" s="13" t="s">
        <v>83</v>
      </c>
      <c r="AW241" s="13" t="s">
        <v>32</v>
      </c>
      <c r="AX241" s="13" t="s">
        <v>76</v>
      </c>
      <c r="AY241" s="221" t="s">
        <v>149</v>
      </c>
    </row>
    <row r="242" spans="1:65" s="13" customFormat="1" ht="11.25">
      <c r="B242" s="212"/>
      <c r="C242" s="213"/>
      <c r="D242" s="202" t="s">
        <v>156</v>
      </c>
      <c r="E242" s="214" t="s">
        <v>1</v>
      </c>
      <c r="F242" s="215" t="s">
        <v>1410</v>
      </c>
      <c r="G242" s="213"/>
      <c r="H242" s="214" t="s">
        <v>1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156</v>
      </c>
      <c r="AU242" s="221" t="s">
        <v>85</v>
      </c>
      <c r="AV242" s="13" t="s">
        <v>83</v>
      </c>
      <c r="AW242" s="13" t="s">
        <v>32</v>
      </c>
      <c r="AX242" s="13" t="s">
        <v>76</v>
      </c>
      <c r="AY242" s="221" t="s">
        <v>149</v>
      </c>
    </row>
    <row r="243" spans="1:65" s="12" customFormat="1" ht="11.25">
      <c r="B243" s="200"/>
      <c r="C243" s="201"/>
      <c r="D243" s="202" t="s">
        <v>156</v>
      </c>
      <c r="E243" s="203" t="s">
        <v>1</v>
      </c>
      <c r="F243" s="204" t="s">
        <v>1411</v>
      </c>
      <c r="G243" s="201"/>
      <c r="H243" s="205">
        <v>8.2899999999999991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156</v>
      </c>
      <c r="AU243" s="211" t="s">
        <v>85</v>
      </c>
      <c r="AV243" s="12" t="s">
        <v>85</v>
      </c>
      <c r="AW243" s="12" t="s">
        <v>32</v>
      </c>
      <c r="AX243" s="12" t="s">
        <v>83</v>
      </c>
      <c r="AY243" s="211" t="s">
        <v>149</v>
      </c>
    </row>
    <row r="244" spans="1:65" s="11" customFormat="1" ht="22.9" customHeight="1">
      <c r="B244" s="172"/>
      <c r="C244" s="173"/>
      <c r="D244" s="174" t="s">
        <v>75</v>
      </c>
      <c r="E244" s="232" t="s">
        <v>168</v>
      </c>
      <c r="F244" s="232" t="s">
        <v>752</v>
      </c>
      <c r="G244" s="173"/>
      <c r="H244" s="173"/>
      <c r="I244" s="176"/>
      <c r="J244" s="233">
        <f>BK244</f>
        <v>0</v>
      </c>
      <c r="K244" s="173"/>
      <c r="L244" s="178"/>
      <c r="M244" s="179"/>
      <c r="N244" s="180"/>
      <c r="O244" s="180"/>
      <c r="P244" s="181">
        <f>SUM(P245:P250)</f>
        <v>0</v>
      </c>
      <c r="Q244" s="180"/>
      <c r="R244" s="181">
        <f>SUM(R245:R250)</f>
        <v>0</v>
      </c>
      <c r="S244" s="180"/>
      <c r="T244" s="182">
        <f>SUM(T245:T250)</f>
        <v>0</v>
      </c>
      <c r="AR244" s="183" t="s">
        <v>83</v>
      </c>
      <c r="AT244" s="184" t="s">
        <v>75</v>
      </c>
      <c r="AU244" s="184" t="s">
        <v>83</v>
      </c>
      <c r="AY244" s="183" t="s">
        <v>149</v>
      </c>
      <c r="BK244" s="185">
        <f>SUM(BK245:BK250)</f>
        <v>0</v>
      </c>
    </row>
    <row r="245" spans="1:65" s="2" customFormat="1" ht="16.5" customHeight="1">
      <c r="A245" s="35"/>
      <c r="B245" s="36"/>
      <c r="C245" s="186" t="s">
        <v>402</v>
      </c>
      <c r="D245" s="186" t="s">
        <v>150</v>
      </c>
      <c r="E245" s="187" t="s">
        <v>753</v>
      </c>
      <c r="F245" s="188" t="s">
        <v>754</v>
      </c>
      <c r="G245" s="189" t="s">
        <v>288</v>
      </c>
      <c r="H245" s="190">
        <v>3.6</v>
      </c>
      <c r="I245" s="191"/>
      <c r="J245" s="192">
        <f>ROUND(I245*H245,2)</f>
        <v>0</v>
      </c>
      <c r="K245" s="193"/>
      <c r="L245" s="40"/>
      <c r="M245" s="194" t="s">
        <v>1</v>
      </c>
      <c r="N245" s="195" t="s">
        <v>41</v>
      </c>
      <c r="O245" s="72"/>
      <c r="P245" s="196">
        <f>O245*H245</f>
        <v>0</v>
      </c>
      <c r="Q245" s="196">
        <v>0</v>
      </c>
      <c r="R245" s="196">
        <f>Q245*H245</f>
        <v>0</v>
      </c>
      <c r="S245" s="196">
        <v>0</v>
      </c>
      <c r="T245" s="19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8" t="s">
        <v>168</v>
      </c>
      <c r="AT245" s="198" t="s">
        <v>150</v>
      </c>
      <c r="AU245" s="198" t="s">
        <v>85</v>
      </c>
      <c r="AY245" s="18" t="s">
        <v>149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8" t="s">
        <v>83</v>
      </c>
      <c r="BK245" s="199">
        <f>ROUND(I245*H245,2)</f>
        <v>0</v>
      </c>
      <c r="BL245" s="18" t="s">
        <v>168</v>
      </c>
      <c r="BM245" s="198" t="s">
        <v>1412</v>
      </c>
    </row>
    <row r="246" spans="1:65" s="13" customFormat="1" ht="11.25">
      <c r="B246" s="212"/>
      <c r="C246" s="213"/>
      <c r="D246" s="202" t="s">
        <v>156</v>
      </c>
      <c r="E246" s="214" t="s">
        <v>1</v>
      </c>
      <c r="F246" s="215" t="s">
        <v>275</v>
      </c>
      <c r="G246" s="213"/>
      <c r="H246" s="214" t="s">
        <v>1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156</v>
      </c>
      <c r="AU246" s="221" t="s">
        <v>85</v>
      </c>
      <c r="AV246" s="13" t="s">
        <v>83</v>
      </c>
      <c r="AW246" s="13" t="s">
        <v>32</v>
      </c>
      <c r="AX246" s="13" t="s">
        <v>76</v>
      </c>
      <c r="AY246" s="221" t="s">
        <v>149</v>
      </c>
    </row>
    <row r="247" spans="1:65" s="13" customFormat="1" ht="11.25">
      <c r="B247" s="212"/>
      <c r="C247" s="213"/>
      <c r="D247" s="202" t="s">
        <v>156</v>
      </c>
      <c r="E247" s="214" t="s">
        <v>1</v>
      </c>
      <c r="F247" s="215" t="s">
        <v>276</v>
      </c>
      <c r="G247" s="213"/>
      <c r="H247" s="214" t="s">
        <v>1</v>
      </c>
      <c r="I247" s="216"/>
      <c r="J247" s="213"/>
      <c r="K247" s="213"/>
      <c r="L247" s="217"/>
      <c r="M247" s="218"/>
      <c r="N247" s="219"/>
      <c r="O247" s="219"/>
      <c r="P247" s="219"/>
      <c r="Q247" s="219"/>
      <c r="R247" s="219"/>
      <c r="S247" s="219"/>
      <c r="T247" s="220"/>
      <c r="AT247" s="221" t="s">
        <v>156</v>
      </c>
      <c r="AU247" s="221" t="s">
        <v>85</v>
      </c>
      <c r="AV247" s="13" t="s">
        <v>83</v>
      </c>
      <c r="AW247" s="13" t="s">
        <v>32</v>
      </c>
      <c r="AX247" s="13" t="s">
        <v>76</v>
      </c>
      <c r="AY247" s="221" t="s">
        <v>149</v>
      </c>
    </row>
    <row r="248" spans="1:65" s="13" customFormat="1" ht="11.25">
      <c r="B248" s="212"/>
      <c r="C248" s="213"/>
      <c r="D248" s="202" t="s">
        <v>156</v>
      </c>
      <c r="E248" s="214" t="s">
        <v>1</v>
      </c>
      <c r="F248" s="215" t="s">
        <v>277</v>
      </c>
      <c r="G248" s="213"/>
      <c r="H248" s="214" t="s">
        <v>1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156</v>
      </c>
      <c r="AU248" s="221" t="s">
        <v>85</v>
      </c>
      <c r="AV248" s="13" t="s">
        <v>83</v>
      </c>
      <c r="AW248" s="13" t="s">
        <v>32</v>
      </c>
      <c r="AX248" s="13" t="s">
        <v>76</v>
      </c>
      <c r="AY248" s="221" t="s">
        <v>149</v>
      </c>
    </row>
    <row r="249" spans="1:65" s="13" customFormat="1" ht="11.25">
      <c r="B249" s="212"/>
      <c r="C249" s="213"/>
      <c r="D249" s="202" t="s">
        <v>156</v>
      </c>
      <c r="E249" s="214" t="s">
        <v>1</v>
      </c>
      <c r="F249" s="215" t="s">
        <v>1337</v>
      </c>
      <c r="G249" s="213"/>
      <c r="H249" s="214" t="s">
        <v>1</v>
      </c>
      <c r="I249" s="216"/>
      <c r="J249" s="213"/>
      <c r="K249" s="213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156</v>
      </c>
      <c r="AU249" s="221" t="s">
        <v>85</v>
      </c>
      <c r="AV249" s="13" t="s">
        <v>83</v>
      </c>
      <c r="AW249" s="13" t="s">
        <v>32</v>
      </c>
      <c r="AX249" s="13" t="s">
        <v>76</v>
      </c>
      <c r="AY249" s="221" t="s">
        <v>149</v>
      </c>
    </row>
    <row r="250" spans="1:65" s="12" customFormat="1" ht="11.25">
      <c r="B250" s="200"/>
      <c r="C250" s="201"/>
      <c r="D250" s="202" t="s">
        <v>156</v>
      </c>
      <c r="E250" s="203" t="s">
        <v>1</v>
      </c>
      <c r="F250" s="204" t="s">
        <v>1413</v>
      </c>
      <c r="G250" s="201"/>
      <c r="H250" s="205">
        <v>3.6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156</v>
      </c>
      <c r="AU250" s="211" t="s">
        <v>85</v>
      </c>
      <c r="AV250" s="12" t="s">
        <v>85</v>
      </c>
      <c r="AW250" s="12" t="s">
        <v>32</v>
      </c>
      <c r="AX250" s="12" t="s">
        <v>83</v>
      </c>
      <c r="AY250" s="211" t="s">
        <v>149</v>
      </c>
    </row>
    <row r="251" spans="1:65" s="11" customFormat="1" ht="22.9" customHeight="1">
      <c r="B251" s="172"/>
      <c r="C251" s="173"/>
      <c r="D251" s="174" t="s">
        <v>75</v>
      </c>
      <c r="E251" s="232" t="s">
        <v>148</v>
      </c>
      <c r="F251" s="232" t="s">
        <v>318</v>
      </c>
      <c r="G251" s="173"/>
      <c r="H251" s="173"/>
      <c r="I251" s="176"/>
      <c r="J251" s="233">
        <f>BK251</f>
        <v>0</v>
      </c>
      <c r="K251" s="173"/>
      <c r="L251" s="178"/>
      <c r="M251" s="179"/>
      <c r="N251" s="180"/>
      <c r="O251" s="180"/>
      <c r="P251" s="181">
        <f>SUM(P252:P270)</f>
        <v>0</v>
      </c>
      <c r="Q251" s="180"/>
      <c r="R251" s="181">
        <f>SUM(R252:R270)</f>
        <v>0</v>
      </c>
      <c r="S251" s="180"/>
      <c r="T251" s="182">
        <f>SUM(T252:T270)</f>
        <v>0</v>
      </c>
      <c r="AR251" s="183" t="s">
        <v>83</v>
      </c>
      <c r="AT251" s="184" t="s">
        <v>75</v>
      </c>
      <c r="AU251" s="184" t="s">
        <v>83</v>
      </c>
      <c r="AY251" s="183" t="s">
        <v>149</v>
      </c>
      <c r="BK251" s="185">
        <f>SUM(BK252:BK270)</f>
        <v>0</v>
      </c>
    </row>
    <row r="252" spans="1:65" s="2" customFormat="1" ht="21.75" customHeight="1">
      <c r="A252" s="35"/>
      <c r="B252" s="36"/>
      <c r="C252" s="186" t="s">
        <v>516</v>
      </c>
      <c r="D252" s="186" t="s">
        <v>150</v>
      </c>
      <c r="E252" s="187" t="s">
        <v>1414</v>
      </c>
      <c r="F252" s="188" t="s">
        <v>1415</v>
      </c>
      <c r="G252" s="189" t="s">
        <v>273</v>
      </c>
      <c r="H252" s="190">
        <v>5220</v>
      </c>
      <c r="I252" s="191"/>
      <c r="J252" s="192">
        <f>ROUND(I252*H252,2)</f>
        <v>0</v>
      </c>
      <c r="K252" s="193"/>
      <c r="L252" s="40"/>
      <c r="M252" s="194" t="s">
        <v>1</v>
      </c>
      <c r="N252" s="195" t="s">
        <v>41</v>
      </c>
      <c r="O252" s="72"/>
      <c r="P252" s="196">
        <f>O252*H252</f>
        <v>0</v>
      </c>
      <c r="Q252" s="196">
        <v>0</v>
      </c>
      <c r="R252" s="196">
        <f>Q252*H252</f>
        <v>0</v>
      </c>
      <c r="S252" s="196">
        <v>0</v>
      </c>
      <c r="T252" s="197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8" t="s">
        <v>168</v>
      </c>
      <c r="AT252" s="198" t="s">
        <v>150</v>
      </c>
      <c r="AU252" s="198" t="s">
        <v>85</v>
      </c>
      <c r="AY252" s="18" t="s">
        <v>149</v>
      </c>
      <c r="BE252" s="199">
        <f>IF(N252="základní",J252,0)</f>
        <v>0</v>
      </c>
      <c r="BF252" s="199">
        <f>IF(N252="snížená",J252,0)</f>
        <v>0</v>
      </c>
      <c r="BG252" s="199">
        <f>IF(N252="zákl. přenesená",J252,0)</f>
        <v>0</v>
      </c>
      <c r="BH252" s="199">
        <f>IF(N252="sníž. přenesená",J252,0)</f>
        <v>0</v>
      </c>
      <c r="BI252" s="199">
        <f>IF(N252="nulová",J252,0)</f>
        <v>0</v>
      </c>
      <c r="BJ252" s="18" t="s">
        <v>83</v>
      </c>
      <c r="BK252" s="199">
        <f>ROUND(I252*H252,2)</f>
        <v>0</v>
      </c>
      <c r="BL252" s="18" t="s">
        <v>168</v>
      </c>
      <c r="BM252" s="198" t="s">
        <v>1416</v>
      </c>
    </row>
    <row r="253" spans="1:65" s="13" customFormat="1" ht="11.25">
      <c r="B253" s="212"/>
      <c r="C253" s="213"/>
      <c r="D253" s="202" t="s">
        <v>156</v>
      </c>
      <c r="E253" s="214" t="s">
        <v>1</v>
      </c>
      <c r="F253" s="215" t="s">
        <v>275</v>
      </c>
      <c r="G253" s="213"/>
      <c r="H253" s="214" t="s">
        <v>1</v>
      </c>
      <c r="I253" s="216"/>
      <c r="J253" s="213"/>
      <c r="K253" s="213"/>
      <c r="L253" s="217"/>
      <c r="M253" s="218"/>
      <c r="N253" s="219"/>
      <c r="O253" s="219"/>
      <c r="P253" s="219"/>
      <c r="Q253" s="219"/>
      <c r="R253" s="219"/>
      <c r="S253" s="219"/>
      <c r="T253" s="220"/>
      <c r="AT253" s="221" t="s">
        <v>156</v>
      </c>
      <c r="AU253" s="221" t="s">
        <v>85</v>
      </c>
      <c r="AV253" s="13" t="s">
        <v>83</v>
      </c>
      <c r="AW253" s="13" t="s">
        <v>32</v>
      </c>
      <c r="AX253" s="13" t="s">
        <v>76</v>
      </c>
      <c r="AY253" s="221" t="s">
        <v>149</v>
      </c>
    </row>
    <row r="254" spans="1:65" s="13" customFormat="1" ht="11.25">
      <c r="B254" s="212"/>
      <c r="C254" s="213"/>
      <c r="D254" s="202" t="s">
        <v>156</v>
      </c>
      <c r="E254" s="214" t="s">
        <v>1</v>
      </c>
      <c r="F254" s="215" t="s">
        <v>276</v>
      </c>
      <c r="G254" s="213"/>
      <c r="H254" s="214" t="s">
        <v>1</v>
      </c>
      <c r="I254" s="216"/>
      <c r="J254" s="213"/>
      <c r="K254" s="213"/>
      <c r="L254" s="217"/>
      <c r="M254" s="218"/>
      <c r="N254" s="219"/>
      <c r="O254" s="219"/>
      <c r="P254" s="219"/>
      <c r="Q254" s="219"/>
      <c r="R254" s="219"/>
      <c r="S254" s="219"/>
      <c r="T254" s="220"/>
      <c r="AT254" s="221" t="s">
        <v>156</v>
      </c>
      <c r="AU254" s="221" t="s">
        <v>85</v>
      </c>
      <c r="AV254" s="13" t="s">
        <v>83</v>
      </c>
      <c r="AW254" s="13" t="s">
        <v>32</v>
      </c>
      <c r="AX254" s="13" t="s">
        <v>76</v>
      </c>
      <c r="AY254" s="221" t="s">
        <v>149</v>
      </c>
    </row>
    <row r="255" spans="1:65" s="13" customFormat="1" ht="11.25">
      <c r="B255" s="212"/>
      <c r="C255" s="213"/>
      <c r="D255" s="202" t="s">
        <v>156</v>
      </c>
      <c r="E255" s="214" t="s">
        <v>1</v>
      </c>
      <c r="F255" s="215" t="s">
        <v>277</v>
      </c>
      <c r="G255" s="213"/>
      <c r="H255" s="214" t="s">
        <v>1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156</v>
      </c>
      <c r="AU255" s="221" t="s">
        <v>85</v>
      </c>
      <c r="AV255" s="13" t="s">
        <v>83</v>
      </c>
      <c r="AW255" s="13" t="s">
        <v>32</v>
      </c>
      <c r="AX255" s="13" t="s">
        <v>76</v>
      </c>
      <c r="AY255" s="221" t="s">
        <v>149</v>
      </c>
    </row>
    <row r="256" spans="1:65" s="12" customFormat="1" ht="11.25">
      <c r="B256" s="200"/>
      <c r="C256" s="201"/>
      <c r="D256" s="202" t="s">
        <v>156</v>
      </c>
      <c r="E256" s="203" t="s">
        <v>1</v>
      </c>
      <c r="F256" s="204" t="s">
        <v>1417</v>
      </c>
      <c r="G256" s="201"/>
      <c r="H256" s="205">
        <v>4950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156</v>
      </c>
      <c r="AU256" s="211" t="s">
        <v>85</v>
      </c>
      <c r="AV256" s="12" t="s">
        <v>85</v>
      </c>
      <c r="AW256" s="12" t="s">
        <v>32</v>
      </c>
      <c r="AX256" s="12" t="s">
        <v>76</v>
      </c>
      <c r="AY256" s="211" t="s">
        <v>149</v>
      </c>
    </row>
    <row r="257" spans="1:65" s="13" customFormat="1" ht="11.25">
      <c r="B257" s="212"/>
      <c r="C257" s="213"/>
      <c r="D257" s="202" t="s">
        <v>156</v>
      </c>
      <c r="E257" s="214" t="s">
        <v>1</v>
      </c>
      <c r="F257" s="215" t="s">
        <v>1418</v>
      </c>
      <c r="G257" s="213"/>
      <c r="H257" s="214" t="s">
        <v>1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156</v>
      </c>
      <c r="AU257" s="221" t="s">
        <v>85</v>
      </c>
      <c r="AV257" s="13" t="s">
        <v>83</v>
      </c>
      <c r="AW257" s="13" t="s">
        <v>32</v>
      </c>
      <c r="AX257" s="13" t="s">
        <v>76</v>
      </c>
      <c r="AY257" s="221" t="s">
        <v>149</v>
      </c>
    </row>
    <row r="258" spans="1:65" s="12" customFormat="1" ht="11.25">
      <c r="B258" s="200"/>
      <c r="C258" s="201"/>
      <c r="D258" s="202" t="s">
        <v>156</v>
      </c>
      <c r="E258" s="203" t="s">
        <v>1</v>
      </c>
      <c r="F258" s="204" t="s">
        <v>1419</v>
      </c>
      <c r="G258" s="201"/>
      <c r="H258" s="205">
        <v>270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156</v>
      </c>
      <c r="AU258" s="211" t="s">
        <v>85</v>
      </c>
      <c r="AV258" s="12" t="s">
        <v>85</v>
      </c>
      <c r="AW258" s="12" t="s">
        <v>32</v>
      </c>
      <c r="AX258" s="12" t="s">
        <v>76</v>
      </c>
      <c r="AY258" s="211" t="s">
        <v>149</v>
      </c>
    </row>
    <row r="259" spans="1:65" s="15" customFormat="1" ht="11.25">
      <c r="B259" s="234"/>
      <c r="C259" s="235"/>
      <c r="D259" s="202" t="s">
        <v>156</v>
      </c>
      <c r="E259" s="236" t="s">
        <v>1</v>
      </c>
      <c r="F259" s="237" t="s">
        <v>292</v>
      </c>
      <c r="G259" s="235"/>
      <c r="H259" s="238">
        <v>5220</v>
      </c>
      <c r="I259" s="239"/>
      <c r="J259" s="235"/>
      <c r="K259" s="235"/>
      <c r="L259" s="240"/>
      <c r="M259" s="241"/>
      <c r="N259" s="242"/>
      <c r="O259" s="242"/>
      <c r="P259" s="242"/>
      <c r="Q259" s="242"/>
      <c r="R259" s="242"/>
      <c r="S259" s="242"/>
      <c r="T259" s="243"/>
      <c r="AT259" s="244" t="s">
        <v>156</v>
      </c>
      <c r="AU259" s="244" t="s">
        <v>85</v>
      </c>
      <c r="AV259" s="15" t="s">
        <v>168</v>
      </c>
      <c r="AW259" s="15" t="s">
        <v>32</v>
      </c>
      <c r="AX259" s="15" t="s">
        <v>83</v>
      </c>
      <c r="AY259" s="244" t="s">
        <v>149</v>
      </c>
    </row>
    <row r="260" spans="1:65" s="2" customFormat="1" ht="16.5" customHeight="1">
      <c r="A260" s="35"/>
      <c r="B260" s="36"/>
      <c r="C260" s="186" t="s">
        <v>520</v>
      </c>
      <c r="D260" s="186" t="s">
        <v>150</v>
      </c>
      <c r="E260" s="187" t="s">
        <v>1420</v>
      </c>
      <c r="F260" s="188" t="s">
        <v>1421</v>
      </c>
      <c r="G260" s="189" t="s">
        <v>273</v>
      </c>
      <c r="H260" s="190">
        <v>115.2</v>
      </c>
      <c r="I260" s="191"/>
      <c r="J260" s="192">
        <f>ROUND(I260*H260,2)</f>
        <v>0</v>
      </c>
      <c r="K260" s="193"/>
      <c r="L260" s="40"/>
      <c r="M260" s="194" t="s">
        <v>1</v>
      </c>
      <c r="N260" s="195" t="s">
        <v>41</v>
      </c>
      <c r="O260" s="72"/>
      <c r="P260" s="196">
        <f>O260*H260</f>
        <v>0</v>
      </c>
      <c r="Q260" s="196">
        <v>0</v>
      </c>
      <c r="R260" s="196">
        <f>Q260*H260</f>
        <v>0</v>
      </c>
      <c r="S260" s="196">
        <v>0</v>
      </c>
      <c r="T260" s="197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8" t="s">
        <v>168</v>
      </c>
      <c r="AT260" s="198" t="s">
        <v>150</v>
      </c>
      <c r="AU260" s="198" t="s">
        <v>85</v>
      </c>
      <c r="AY260" s="18" t="s">
        <v>149</v>
      </c>
      <c r="BE260" s="199">
        <f>IF(N260="základní",J260,0)</f>
        <v>0</v>
      </c>
      <c r="BF260" s="199">
        <f>IF(N260="snížená",J260,0)</f>
        <v>0</v>
      </c>
      <c r="BG260" s="199">
        <f>IF(N260="zákl. přenesená",J260,0)</f>
        <v>0</v>
      </c>
      <c r="BH260" s="199">
        <f>IF(N260="sníž. přenesená",J260,0)</f>
        <v>0</v>
      </c>
      <c r="BI260" s="199">
        <f>IF(N260="nulová",J260,0)</f>
        <v>0</v>
      </c>
      <c r="BJ260" s="18" t="s">
        <v>83</v>
      </c>
      <c r="BK260" s="199">
        <f>ROUND(I260*H260,2)</f>
        <v>0</v>
      </c>
      <c r="BL260" s="18" t="s">
        <v>168</v>
      </c>
      <c r="BM260" s="198" t="s">
        <v>1422</v>
      </c>
    </row>
    <row r="261" spans="1:65" s="13" customFormat="1" ht="11.25">
      <c r="B261" s="212"/>
      <c r="C261" s="213"/>
      <c r="D261" s="202" t="s">
        <v>156</v>
      </c>
      <c r="E261" s="214" t="s">
        <v>1</v>
      </c>
      <c r="F261" s="215" t="s">
        <v>275</v>
      </c>
      <c r="G261" s="213"/>
      <c r="H261" s="214" t="s">
        <v>1</v>
      </c>
      <c r="I261" s="216"/>
      <c r="J261" s="213"/>
      <c r="K261" s="213"/>
      <c r="L261" s="217"/>
      <c r="M261" s="218"/>
      <c r="N261" s="219"/>
      <c r="O261" s="219"/>
      <c r="P261" s="219"/>
      <c r="Q261" s="219"/>
      <c r="R261" s="219"/>
      <c r="S261" s="219"/>
      <c r="T261" s="220"/>
      <c r="AT261" s="221" t="s">
        <v>156</v>
      </c>
      <c r="AU261" s="221" t="s">
        <v>85</v>
      </c>
      <c r="AV261" s="13" t="s">
        <v>83</v>
      </c>
      <c r="AW261" s="13" t="s">
        <v>32</v>
      </c>
      <c r="AX261" s="13" t="s">
        <v>76</v>
      </c>
      <c r="AY261" s="221" t="s">
        <v>149</v>
      </c>
    </row>
    <row r="262" spans="1:65" s="13" customFormat="1" ht="11.25">
      <c r="B262" s="212"/>
      <c r="C262" s="213"/>
      <c r="D262" s="202" t="s">
        <v>156</v>
      </c>
      <c r="E262" s="214" t="s">
        <v>1</v>
      </c>
      <c r="F262" s="215" t="s">
        <v>276</v>
      </c>
      <c r="G262" s="213"/>
      <c r="H262" s="214" t="s">
        <v>1</v>
      </c>
      <c r="I262" s="216"/>
      <c r="J262" s="213"/>
      <c r="K262" s="213"/>
      <c r="L262" s="217"/>
      <c r="M262" s="218"/>
      <c r="N262" s="219"/>
      <c r="O262" s="219"/>
      <c r="P262" s="219"/>
      <c r="Q262" s="219"/>
      <c r="R262" s="219"/>
      <c r="S262" s="219"/>
      <c r="T262" s="220"/>
      <c r="AT262" s="221" t="s">
        <v>156</v>
      </c>
      <c r="AU262" s="221" t="s">
        <v>85</v>
      </c>
      <c r="AV262" s="13" t="s">
        <v>83</v>
      </c>
      <c r="AW262" s="13" t="s">
        <v>32</v>
      </c>
      <c r="AX262" s="13" t="s">
        <v>76</v>
      </c>
      <c r="AY262" s="221" t="s">
        <v>149</v>
      </c>
    </row>
    <row r="263" spans="1:65" s="13" customFormat="1" ht="11.25">
      <c r="B263" s="212"/>
      <c r="C263" s="213"/>
      <c r="D263" s="202" t="s">
        <v>156</v>
      </c>
      <c r="E263" s="214" t="s">
        <v>1</v>
      </c>
      <c r="F263" s="215" t="s">
        <v>277</v>
      </c>
      <c r="G263" s="213"/>
      <c r="H263" s="214" t="s">
        <v>1</v>
      </c>
      <c r="I263" s="216"/>
      <c r="J263" s="213"/>
      <c r="K263" s="213"/>
      <c r="L263" s="217"/>
      <c r="M263" s="218"/>
      <c r="N263" s="219"/>
      <c r="O263" s="219"/>
      <c r="P263" s="219"/>
      <c r="Q263" s="219"/>
      <c r="R263" s="219"/>
      <c r="S263" s="219"/>
      <c r="T263" s="220"/>
      <c r="AT263" s="221" t="s">
        <v>156</v>
      </c>
      <c r="AU263" s="221" t="s">
        <v>85</v>
      </c>
      <c r="AV263" s="13" t="s">
        <v>83</v>
      </c>
      <c r="AW263" s="13" t="s">
        <v>32</v>
      </c>
      <c r="AX263" s="13" t="s">
        <v>76</v>
      </c>
      <c r="AY263" s="221" t="s">
        <v>149</v>
      </c>
    </row>
    <row r="264" spans="1:65" s="13" customFormat="1" ht="11.25">
      <c r="B264" s="212"/>
      <c r="C264" s="213"/>
      <c r="D264" s="202" t="s">
        <v>156</v>
      </c>
      <c r="E264" s="214" t="s">
        <v>1</v>
      </c>
      <c r="F264" s="215" t="s">
        <v>1423</v>
      </c>
      <c r="G264" s="213"/>
      <c r="H264" s="214" t="s">
        <v>1</v>
      </c>
      <c r="I264" s="216"/>
      <c r="J264" s="213"/>
      <c r="K264" s="213"/>
      <c r="L264" s="217"/>
      <c r="M264" s="218"/>
      <c r="N264" s="219"/>
      <c r="O264" s="219"/>
      <c r="P264" s="219"/>
      <c r="Q264" s="219"/>
      <c r="R264" s="219"/>
      <c r="S264" s="219"/>
      <c r="T264" s="220"/>
      <c r="AT264" s="221" t="s">
        <v>156</v>
      </c>
      <c r="AU264" s="221" t="s">
        <v>85</v>
      </c>
      <c r="AV264" s="13" t="s">
        <v>83</v>
      </c>
      <c r="AW264" s="13" t="s">
        <v>32</v>
      </c>
      <c r="AX264" s="13" t="s">
        <v>76</v>
      </c>
      <c r="AY264" s="221" t="s">
        <v>149</v>
      </c>
    </row>
    <row r="265" spans="1:65" s="12" customFormat="1" ht="11.25">
      <c r="B265" s="200"/>
      <c r="C265" s="201"/>
      <c r="D265" s="202" t="s">
        <v>156</v>
      </c>
      <c r="E265" s="203" t="s">
        <v>1</v>
      </c>
      <c r="F265" s="204" t="s">
        <v>1424</v>
      </c>
      <c r="G265" s="201"/>
      <c r="H265" s="205">
        <v>115.2</v>
      </c>
      <c r="I265" s="206"/>
      <c r="J265" s="201"/>
      <c r="K265" s="201"/>
      <c r="L265" s="207"/>
      <c r="M265" s="208"/>
      <c r="N265" s="209"/>
      <c r="O265" s="209"/>
      <c r="P265" s="209"/>
      <c r="Q265" s="209"/>
      <c r="R265" s="209"/>
      <c r="S265" s="209"/>
      <c r="T265" s="210"/>
      <c r="AT265" s="211" t="s">
        <v>156</v>
      </c>
      <c r="AU265" s="211" t="s">
        <v>85</v>
      </c>
      <c r="AV265" s="12" t="s">
        <v>85</v>
      </c>
      <c r="AW265" s="12" t="s">
        <v>32</v>
      </c>
      <c r="AX265" s="12" t="s">
        <v>83</v>
      </c>
      <c r="AY265" s="211" t="s">
        <v>149</v>
      </c>
    </row>
    <row r="266" spans="1:65" s="2" customFormat="1" ht="24.2" customHeight="1">
      <c r="A266" s="35"/>
      <c r="B266" s="36"/>
      <c r="C266" s="186" t="s">
        <v>524</v>
      </c>
      <c r="D266" s="186" t="s">
        <v>150</v>
      </c>
      <c r="E266" s="187" t="s">
        <v>1425</v>
      </c>
      <c r="F266" s="188" t="s">
        <v>1426</v>
      </c>
      <c r="G266" s="189" t="s">
        <v>273</v>
      </c>
      <c r="H266" s="190">
        <v>9900</v>
      </c>
      <c r="I266" s="191"/>
      <c r="J266" s="192">
        <f>ROUND(I266*H266,2)</f>
        <v>0</v>
      </c>
      <c r="K266" s="193"/>
      <c r="L266" s="40"/>
      <c r="M266" s="194" t="s">
        <v>1</v>
      </c>
      <c r="N266" s="195" t="s">
        <v>41</v>
      </c>
      <c r="O266" s="72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8" t="s">
        <v>168</v>
      </c>
      <c r="AT266" s="198" t="s">
        <v>150</v>
      </c>
      <c r="AU266" s="198" t="s">
        <v>85</v>
      </c>
      <c r="AY266" s="18" t="s">
        <v>149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8" t="s">
        <v>83</v>
      </c>
      <c r="BK266" s="199">
        <f>ROUND(I266*H266,2)</f>
        <v>0</v>
      </c>
      <c r="BL266" s="18" t="s">
        <v>168</v>
      </c>
      <c r="BM266" s="198" t="s">
        <v>1427</v>
      </c>
    </row>
    <row r="267" spans="1:65" s="13" customFormat="1" ht="11.25">
      <c r="B267" s="212"/>
      <c r="C267" s="213"/>
      <c r="D267" s="202" t="s">
        <v>156</v>
      </c>
      <c r="E267" s="214" t="s">
        <v>1</v>
      </c>
      <c r="F267" s="215" t="s">
        <v>275</v>
      </c>
      <c r="G267" s="213"/>
      <c r="H267" s="214" t="s">
        <v>1</v>
      </c>
      <c r="I267" s="216"/>
      <c r="J267" s="213"/>
      <c r="K267" s="213"/>
      <c r="L267" s="217"/>
      <c r="M267" s="218"/>
      <c r="N267" s="219"/>
      <c r="O267" s="219"/>
      <c r="P267" s="219"/>
      <c r="Q267" s="219"/>
      <c r="R267" s="219"/>
      <c r="S267" s="219"/>
      <c r="T267" s="220"/>
      <c r="AT267" s="221" t="s">
        <v>156</v>
      </c>
      <c r="AU267" s="221" t="s">
        <v>85</v>
      </c>
      <c r="AV267" s="13" t="s">
        <v>83</v>
      </c>
      <c r="AW267" s="13" t="s">
        <v>32</v>
      </c>
      <c r="AX267" s="13" t="s">
        <v>76</v>
      </c>
      <c r="AY267" s="221" t="s">
        <v>149</v>
      </c>
    </row>
    <row r="268" spans="1:65" s="13" customFormat="1" ht="11.25">
      <c r="B268" s="212"/>
      <c r="C268" s="213"/>
      <c r="D268" s="202" t="s">
        <v>156</v>
      </c>
      <c r="E268" s="214" t="s">
        <v>1</v>
      </c>
      <c r="F268" s="215" t="s">
        <v>276</v>
      </c>
      <c r="G268" s="213"/>
      <c r="H268" s="214" t="s">
        <v>1</v>
      </c>
      <c r="I268" s="216"/>
      <c r="J268" s="213"/>
      <c r="K268" s="213"/>
      <c r="L268" s="217"/>
      <c r="M268" s="218"/>
      <c r="N268" s="219"/>
      <c r="O268" s="219"/>
      <c r="P268" s="219"/>
      <c r="Q268" s="219"/>
      <c r="R268" s="219"/>
      <c r="S268" s="219"/>
      <c r="T268" s="220"/>
      <c r="AT268" s="221" t="s">
        <v>156</v>
      </c>
      <c r="AU268" s="221" t="s">
        <v>85</v>
      </c>
      <c r="AV268" s="13" t="s">
        <v>83</v>
      </c>
      <c r="AW268" s="13" t="s">
        <v>32</v>
      </c>
      <c r="AX268" s="13" t="s">
        <v>76</v>
      </c>
      <c r="AY268" s="221" t="s">
        <v>149</v>
      </c>
    </row>
    <row r="269" spans="1:65" s="13" customFormat="1" ht="11.25">
      <c r="B269" s="212"/>
      <c r="C269" s="213"/>
      <c r="D269" s="202" t="s">
        <v>156</v>
      </c>
      <c r="E269" s="214" t="s">
        <v>1</v>
      </c>
      <c r="F269" s="215" t="s">
        <v>277</v>
      </c>
      <c r="G269" s="213"/>
      <c r="H269" s="214" t="s">
        <v>1</v>
      </c>
      <c r="I269" s="216"/>
      <c r="J269" s="213"/>
      <c r="K269" s="213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156</v>
      </c>
      <c r="AU269" s="221" t="s">
        <v>85</v>
      </c>
      <c r="AV269" s="13" t="s">
        <v>83</v>
      </c>
      <c r="AW269" s="13" t="s">
        <v>32</v>
      </c>
      <c r="AX269" s="13" t="s">
        <v>76</v>
      </c>
      <c r="AY269" s="221" t="s">
        <v>149</v>
      </c>
    </row>
    <row r="270" spans="1:65" s="12" customFormat="1" ht="11.25">
      <c r="B270" s="200"/>
      <c r="C270" s="201"/>
      <c r="D270" s="202" t="s">
        <v>156</v>
      </c>
      <c r="E270" s="203" t="s">
        <v>1</v>
      </c>
      <c r="F270" s="204" t="s">
        <v>1428</v>
      </c>
      <c r="G270" s="201"/>
      <c r="H270" s="205">
        <v>9900</v>
      </c>
      <c r="I270" s="206"/>
      <c r="J270" s="201"/>
      <c r="K270" s="201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156</v>
      </c>
      <c r="AU270" s="211" t="s">
        <v>85</v>
      </c>
      <c r="AV270" s="12" t="s">
        <v>85</v>
      </c>
      <c r="AW270" s="12" t="s">
        <v>32</v>
      </c>
      <c r="AX270" s="12" t="s">
        <v>83</v>
      </c>
      <c r="AY270" s="211" t="s">
        <v>149</v>
      </c>
    </row>
    <row r="271" spans="1:65" s="11" customFormat="1" ht="22.9" customHeight="1">
      <c r="B271" s="172"/>
      <c r="C271" s="173"/>
      <c r="D271" s="174" t="s">
        <v>75</v>
      </c>
      <c r="E271" s="232" t="s">
        <v>192</v>
      </c>
      <c r="F271" s="232" t="s">
        <v>757</v>
      </c>
      <c r="G271" s="173"/>
      <c r="H271" s="173"/>
      <c r="I271" s="176"/>
      <c r="J271" s="233">
        <f>BK271</f>
        <v>0</v>
      </c>
      <c r="K271" s="173"/>
      <c r="L271" s="178"/>
      <c r="M271" s="179"/>
      <c r="N271" s="180"/>
      <c r="O271" s="180"/>
      <c r="P271" s="181">
        <f>SUM(P272:P310)</f>
        <v>0</v>
      </c>
      <c r="Q271" s="180"/>
      <c r="R271" s="181">
        <f>SUM(R272:R310)</f>
        <v>1.79556</v>
      </c>
      <c r="S271" s="180"/>
      <c r="T271" s="182">
        <f>SUM(T272:T310)</f>
        <v>0</v>
      </c>
      <c r="AR271" s="183" t="s">
        <v>83</v>
      </c>
      <c r="AT271" s="184" t="s">
        <v>75</v>
      </c>
      <c r="AU271" s="184" t="s">
        <v>83</v>
      </c>
      <c r="AY271" s="183" t="s">
        <v>149</v>
      </c>
      <c r="BK271" s="185">
        <f>SUM(BK272:BK310)</f>
        <v>0</v>
      </c>
    </row>
    <row r="272" spans="1:65" s="2" customFormat="1" ht="24.2" customHeight="1">
      <c r="A272" s="35"/>
      <c r="B272" s="36"/>
      <c r="C272" s="186" t="s">
        <v>528</v>
      </c>
      <c r="D272" s="186" t="s">
        <v>150</v>
      </c>
      <c r="E272" s="187" t="s">
        <v>1429</v>
      </c>
      <c r="F272" s="188" t="s">
        <v>1430</v>
      </c>
      <c r="G272" s="189" t="s">
        <v>357</v>
      </c>
      <c r="H272" s="190">
        <v>36</v>
      </c>
      <c r="I272" s="191"/>
      <c r="J272" s="192">
        <f>ROUND(I272*H272,2)</f>
        <v>0</v>
      </c>
      <c r="K272" s="193"/>
      <c r="L272" s="40"/>
      <c r="M272" s="194" t="s">
        <v>1</v>
      </c>
      <c r="N272" s="195" t="s">
        <v>41</v>
      </c>
      <c r="O272" s="72"/>
      <c r="P272" s="196">
        <f>O272*H272</f>
        <v>0</v>
      </c>
      <c r="Q272" s="196">
        <v>4.2199999999999998E-3</v>
      </c>
      <c r="R272" s="196">
        <f>Q272*H272</f>
        <v>0.15192</v>
      </c>
      <c r="S272" s="196">
        <v>0</v>
      </c>
      <c r="T272" s="197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8" t="s">
        <v>168</v>
      </c>
      <c r="AT272" s="198" t="s">
        <v>150</v>
      </c>
      <c r="AU272" s="198" t="s">
        <v>85</v>
      </c>
      <c r="AY272" s="18" t="s">
        <v>149</v>
      </c>
      <c r="BE272" s="199">
        <f>IF(N272="základní",J272,0)</f>
        <v>0</v>
      </c>
      <c r="BF272" s="199">
        <f>IF(N272="snížená",J272,0)</f>
        <v>0</v>
      </c>
      <c r="BG272" s="199">
        <f>IF(N272="zákl. přenesená",J272,0)</f>
        <v>0</v>
      </c>
      <c r="BH272" s="199">
        <f>IF(N272="sníž. přenesená",J272,0)</f>
        <v>0</v>
      </c>
      <c r="BI272" s="199">
        <f>IF(N272="nulová",J272,0)</f>
        <v>0</v>
      </c>
      <c r="BJ272" s="18" t="s">
        <v>83</v>
      </c>
      <c r="BK272" s="199">
        <f>ROUND(I272*H272,2)</f>
        <v>0</v>
      </c>
      <c r="BL272" s="18" t="s">
        <v>168</v>
      </c>
      <c r="BM272" s="198" t="s">
        <v>1431</v>
      </c>
    </row>
    <row r="273" spans="1:65" s="13" customFormat="1" ht="11.25">
      <c r="B273" s="212"/>
      <c r="C273" s="213"/>
      <c r="D273" s="202" t="s">
        <v>156</v>
      </c>
      <c r="E273" s="214" t="s">
        <v>1</v>
      </c>
      <c r="F273" s="215" t="s">
        <v>275</v>
      </c>
      <c r="G273" s="213"/>
      <c r="H273" s="214" t="s">
        <v>1</v>
      </c>
      <c r="I273" s="216"/>
      <c r="J273" s="213"/>
      <c r="K273" s="213"/>
      <c r="L273" s="217"/>
      <c r="M273" s="218"/>
      <c r="N273" s="219"/>
      <c r="O273" s="219"/>
      <c r="P273" s="219"/>
      <c r="Q273" s="219"/>
      <c r="R273" s="219"/>
      <c r="S273" s="219"/>
      <c r="T273" s="220"/>
      <c r="AT273" s="221" t="s">
        <v>156</v>
      </c>
      <c r="AU273" s="221" t="s">
        <v>85</v>
      </c>
      <c r="AV273" s="13" t="s">
        <v>83</v>
      </c>
      <c r="AW273" s="13" t="s">
        <v>32</v>
      </c>
      <c r="AX273" s="13" t="s">
        <v>76</v>
      </c>
      <c r="AY273" s="221" t="s">
        <v>149</v>
      </c>
    </row>
    <row r="274" spans="1:65" s="13" customFormat="1" ht="11.25">
      <c r="B274" s="212"/>
      <c r="C274" s="213"/>
      <c r="D274" s="202" t="s">
        <v>156</v>
      </c>
      <c r="E274" s="214" t="s">
        <v>1</v>
      </c>
      <c r="F274" s="215" t="s">
        <v>276</v>
      </c>
      <c r="G274" s="213"/>
      <c r="H274" s="214" t="s">
        <v>1</v>
      </c>
      <c r="I274" s="216"/>
      <c r="J274" s="213"/>
      <c r="K274" s="213"/>
      <c r="L274" s="217"/>
      <c r="M274" s="218"/>
      <c r="N274" s="219"/>
      <c r="O274" s="219"/>
      <c r="P274" s="219"/>
      <c r="Q274" s="219"/>
      <c r="R274" s="219"/>
      <c r="S274" s="219"/>
      <c r="T274" s="220"/>
      <c r="AT274" s="221" t="s">
        <v>156</v>
      </c>
      <c r="AU274" s="221" t="s">
        <v>85</v>
      </c>
      <c r="AV274" s="13" t="s">
        <v>83</v>
      </c>
      <c r="AW274" s="13" t="s">
        <v>32</v>
      </c>
      <c r="AX274" s="13" t="s">
        <v>76</v>
      </c>
      <c r="AY274" s="221" t="s">
        <v>149</v>
      </c>
    </row>
    <row r="275" spans="1:65" s="13" customFormat="1" ht="11.25">
      <c r="B275" s="212"/>
      <c r="C275" s="213"/>
      <c r="D275" s="202" t="s">
        <v>156</v>
      </c>
      <c r="E275" s="214" t="s">
        <v>1</v>
      </c>
      <c r="F275" s="215" t="s">
        <v>277</v>
      </c>
      <c r="G275" s="213"/>
      <c r="H275" s="214" t="s">
        <v>1</v>
      </c>
      <c r="I275" s="216"/>
      <c r="J275" s="213"/>
      <c r="K275" s="213"/>
      <c r="L275" s="217"/>
      <c r="M275" s="218"/>
      <c r="N275" s="219"/>
      <c r="O275" s="219"/>
      <c r="P275" s="219"/>
      <c r="Q275" s="219"/>
      <c r="R275" s="219"/>
      <c r="S275" s="219"/>
      <c r="T275" s="220"/>
      <c r="AT275" s="221" t="s">
        <v>156</v>
      </c>
      <c r="AU275" s="221" t="s">
        <v>85</v>
      </c>
      <c r="AV275" s="13" t="s">
        <v>83</v>
      </c>
      <c r="AW275" s="13" t="s">
        <v>32</v>
      </c>
      <c r="AX275" s="13" t="s">
        <v>76</v>
      </c>
      <c r="AY275" s="221" t="s">
        <v>149</v>
      </c>
    </row>
    <row r="276" spans="1:65" s="13" customFormat="1" ht="11.25">
      <c r="B276" s="212"/>
      <c r="C276" s="213"/>
      <c r="D276" s="202" t="s">
        <v>156</v>
      </c>
      <c r="E276" s="214" t="s">
        <v>1</v>
      </c>
      <c r="F276" s="215" t="s">
        <v>1337</v>
      </c>
      <c r="G276" s="213"/>
      <c r="H276" s="214" t="s">
        <v>1</v>
      </c>
      <c r="I276" s="216"/>
      <c r="J276" s="213"/>
      <c r="K276" s="213"/>
      <c r="L276" s="217"/>
      <c r="M276" s="218"/>
      <c r="N276" s="219"/>
      <c r="O276" s="219"/>
      <c r="P276" s="219"/>
      <c r="Q276" s="219"/>
      <c r="R276" s="219"/>
      <c r="S276" s="219"/>
      <c r="T276" s="220"/>
      <c r="AT276" s="221" t="s">
        <v>156</v>
      </c>
      <c r="AU276" s="221" t="s">
        <v>85</v>
      </c>
      <c r="AV276" s="13" t="s">
        <v>83</v>
      </c>
      <c r="AW276" s="13" t="s">
        <v>32</v>
      </c>
      <c r="AX276" s="13" t="s">
        <v>76</v>
      </c>
      <c r="AY276" s="221" t="s">
        <v>149</v>
      </c>
    </row>
    <row r="277" spans="1:65" s="12" customFormat="1" ht="11.25">
      <c r="B277" s="200"/>
      <c r="C277" s="201"/>
      <c r="D277" s="202" t="s">
        <v>156</v>
      </c>
      <c r="E277" s="203" t="s">
        <v>1</v>
      </c>
      <c r="F277" s="204" t="s">
        <v>1432</v>
      </c>
      <c r="G277" s="201"/>
      <c r="H277" s="205">
        <v>36</v>
      </c>
      <c r="I277" s="206"/>
      <c r="J277" s="201"/>
      <c r="K277" s="201"/>
      <c r="L277" s="207"/>
      <c r="M277" s="208"/>
      <c r="N277" s="209"/>
      <c r="O277" s="209"/>
      <c r="P277" s="209"/>
      <c r="Q277" s="209"/>
      <c r="R277" s="209"/>
      <c r="S277" s="209"/>
      <c r="T277" s="210"/>
      <c r="AT277" s="211" t="s">
        <v>156</v>
      </c>
      <c r="AU277" s="211" t="s">
        <v>85</v>
      </c>
      <c r="AV277" s="12" t="s">
        <v>85</v>
      </c>
      <c r="AW277" s="12" t="s">
        <v>32</v>
      </c>
      <c r="AX277" s="12" t="s">
        <v>83</v>
      </c>
      <c r="AY277" s="211" t="s">
        <v>149</v>
      </c>
    </row>
    <row r="278" spans="1:65" s="2" customFormat="1" ht="16.5" customHeight="1">
      <c r="A278" s="35"/>
      <c r="B278" s="36"/>
      <c r="C278" s="186" t="s">
        <v>532</v>
      </c>
      <c r="D278" s="186" t="s">
        <v>150</v>
      </c>
      <c r="E278" s="187" t="s">
        <v>1433</v>
      </c>
      <c r="F278" s="188" t="s">
        <v>1434</v>
      </c>
      <c r="G278" s="189" t="s">
        <v>357</v>
      </c>
      <c r="H278" s="190">
        <v>36</v>
      </c>
      <c r="I278" s="191"/>
      <c r="J278" s="192">
        <f>ROUND(I278*H278,2)</f>
        <v>0</v>
      </c>
      <c r="K278" s="193"/>
      <c r="L278" s="40"/>
      <c r="M278" s="194" t="s">
        <v>1</v>
      </c>
      <c r="N278" s="195" t="s">
        <v>41</v>
      </c>
      <c r="O278" s="72"/>
      <c r="P278" s="196">
        <f>O278*H278</f>
        <v>0</v>
      </c>
      <c r="Q278" s="196">
        <v>0</v>
      </c>
      <c r="R278" s="196">
        <f>Q278*H278</f>
        <v>0</v>
      </c>
      <c r="S278" s="196">
        <v>0</v>
      </c>
      <c r="T278" s="197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8" t="s">
        <v>168</v>
      </c>
      <c r="AT278" s="198" t="s">
        <v>150</v>
      </c>
      <c r="AU278" s="198" t="s">
        <v>85</v>
      </c>
      <c r="AY278" s="18" t="s">
        <v>149</v>
      </c>
      <c r="BE278" s="199">
        <f>IF(N278="základní",J278,0)</f>
        <v>0</v>
      </c>
      <c r="BF278" s="199">
        <f>IF(N278="snížená",J278,0)</f>
        <v>0</v>
      </c>
      <c r="BG278" s="199">
        <f>IF(N278="zákl. přenesená",J278,0)</f>
        <v>0</v>
      </c>
      <c r="BH278" s="199">
        <f>IF(N278="sníž. přenesená",J278,0)</f>
        <v>0</v>
      </c>
      <c r="BI278" s="199">
        <f>IF(N278="nulová",J278,0)</f>
        <v>0</v>
      </c>
      <c r="BJ278" s="18" t="s">
        <v>83</v>
      </c>
      <c r="BK278" s="199">
        <f>ROUND(I278*H278,2)</f>
        <v>0</v>
      </c>
      <c r="BL278" s="18" t="s">
        <v>168</v>
      </c>
      <c r="BM278" s="198" t="s">
        <v>1435</v>
      </c>
    </row>
    <row r="279" spans="1:65" s="13" customFormat="1" ht="11.25">
      <c r="B279" s="212"/>
      <c r="C279" s="213"/>
      <c r="D279" s="202" t="s">
        <v>156</v>
      </c>
      <c r="E279" s="214" t="s">
        <v>1</v>
      </c>
      <c r="F279" s="215" t="s">
        <v>1337</v>
      </c>
      <c r="G279" s="213"/>
      <c r="H279" s="214" t="s">
        <v>1</v>
      </c>
      <c r="I279" s="216"/>
      <c r="J279" s="213"/>
      <c r="K279" s="213"/>
      <c r="L279" s="217"/>
      <c r="M279" s="218"/>
      <c r="N279" s="219"/>
      <c r="O279" s="219"/>
      <c r="P279" s="219"/>
      <c r="Q279" s="219"/>
      <c r="R279" s="219"/>
      <c r="S279" s="219"/>
      <c r="T279" s="220"/>
      <c r="AT279" s="221" t="s">
        <v>156</v>
      </c>
      <c r="AU279" s="221" t="s">
        <v>85</v>
      </c>
      <c r="AV279" s="13" t="s">
        <v>83</v>
      </c>
      <c r="AW279" s="13" t="s">
        <v>32</v>
      </c>
      <c r="AX279" s="13" t="s">
        <v>76</v>
      </c>
      <c r="AY279" s="221" t="s">
        <v>149</v>
      </c>
    </row>
    <row r="280" spans="1:65" s="12" customFormat="1" ht="11.25">
      <c r="B280" s="200"/>
      <c r="C280" s="201"/>
      <c r="D280" s="202" t="s">
        <v>156</v>
      </c>
      <c r="E280" s="203" t="s">
        <v>1</v>
      </c>
      <c r="F280" s="204" t="s">
        <v>1432</v>
      </c>
      <c r="G280" s="201"/>
      <c r="H280" s="205">
        <v>36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156</v>
      </c>
      <c r="AU280" s="211" t="s">
        <v>85</v>
      </c>
      <c r="AV280" s="12" t="s">
        <v>85</v>
      </c>
      <c r="AW280" s="12" t="s">
        <v>32</v>
      </c>
      <c r="AX280" s="12" t="s">
        <v>83</v>
      </c>
      <c r="AY280" s="211" t="s">
        <v>149</v>
      </c>
    </row>
    <row r="281" spans="1:65" s="13" customFormat="1" ht="11.25">
      <c r="B281" s="212"/>
      <c r="C281" s="213"/>
      <c r="D281" s="202" t="s">
        <v>156</v>
      </c>
      <c r="E281" s="214" t="s">
        <v>1</v>
      </c>
      <c r="F281" s="215" t="s">
        <v>1436</v>
      </c>
      <c r="G281" s="213"/>
      <c r="H281" s="214" t="s">
        <v>1</v>
      </c>
      <c r="I281" s="216"/>
      <c r="J281" s="213"/>
      <c r="K281" s="213"/>
      <c r="L281" s="217"/>
      <c r="M281" s="218"/>
      <c r="N281" s="219"/>
      <c r="O281" s="219"/>
      <c r="P281" s="219"/>
      <c r="Q281" s="219"/>
      <c r="R281" s="219"/>
      <c r="S281" s="219"/>
      <c r="T281" s="220"/>
      <c r="AT281" s="221" t="s">
        <v>156</v>
      </c>
      <c r="AU281" s="221" t="s">
        <v>85</v>
      </c>
      <c r="AV281" s="13" t="s">
        <v>83</v>
      </c>
      <c r="AW281" s="13" t="s">
        <v>32</v>
      </c>
      <c r="AX281" s="13" t="s">
        <v>76</v>
      </c>
      <c r="AY281" s="221" t="s">
        <v>149</v>
      </c>
    </row>
    <row r="282" spans="1:65" s="13" customFormat="1" ht="22.5">
      <c r="B282" s="212"/>
      <c r="C282" s="213"/>
      <c r="D282" s="202" t="s">
        <v>156</v>
      </c>
      <c r="E282" s="214" t="s">
        <v>1</v>
      </c>
      <c r="F282" s="215" t="s">
        <v>1437</v>
      </c>
      <c r="G282" s="213"/>
      <c r="H282" s="214" t="s">
        <v>1</v>
      </c>
      <c r="I282" s="216"/>
      <c r="J282" s="213"/>
      <c r="K282" s="213"/>
      <c r="L282" s="217"/>
      <c r="M282" s="218"/>
      <c r="N282" s="219"/>
      <c r="O282" s="219"/>
      <c r="P282" s="219"/>
      <c r="Q282" s="219"/>
      <c r="R282" s="219"/>
      <c r="S282" s="219"/>
      <c r="T282" s="220"/>
      <c r="AT282" s="221" t="s">
        <v>156</v>
      </c>
      <c r="AU282" s="221" t="s">
        <v>85</v>
      </c>
      <c r="AV282" s="13" t="s">
        <v>83</v>
      </c>
      <c r="AW282" s="13" t="s">
        <v>32</v>
      </c>
      <c r="AX282" s="13" t="s">
        <v>76</v>
      </c>
      <c r="AY282" s="221" t="s">
        <v>149</v>
      </c>
    </row>
    <row r="283" spans="1:65" s="13" customFormat="1" ht="11.25">
      <c r="B283" s="212"/>
      <c r="C283" s="213"/>
      <c r="D283" s="202" t="s">
        <v>156</v>
      </c>
      <c r="E283" s="214" t="s">
        <v>1</v>
      </c>
      <c r="F283" s="215" t="s">
        <v>1438</v>
      </c>
      <c r="G283" s="213"/>
      <c r="H283" s="214" t="s">
        <v>1</v>
      </c>
      <c r="I283" s="216"/>
      <c r="J283" s="213"/>
      <c r="K283" s="213"/>
      <c r="L283" s="217"/>
      <c r="M283" s="218"/>
      <c r="N283" s="219"/>
      <c r="O283" s="219"/>
      <c r="P283" s="219"/>
      <c r="Q283" s="219"/>
      <c r="R283" s="219"/>
      <c r="S283" s="219"/>
      <c r="T283" s="220"/>
      <c r="AT283" s="221" t="s">
        <v>156</v>
      </c>
      <c r="AU283" s="221" t="s">
        <v>85</v>
      </c>
      <c r="AV283" s="13" t="s">
        <v>83</v>
      </c>
      <c r="AW283" s="13" t="s">
        <v>32</v>
      </c>
      <c r="AX283" s="13" t="s">
        <v>76</v>
      </c>
      <c r="AY283" s="221" t="s">
        <v>149</v>
      </c>
    </row>
    <row r="284" spans="1:65" s="13" customFormat="1" ht="22.5">
      <c r="B284" s="212"/>
      <c r="C284" s="213"/>
      <c r="D284" s="202" t="s">
        <v>156</v>
      </c>
      <c r="E284" s="214" t="s">
        <v>1</v>
      </c>
      <c r="F284" s="215" t="s">
        <v>1439</v>
      </c>
      <c r="G284" s="213"/>
      <c r="H284" s="214" t="s">
        <v>1</v>
      </c>
      <c r="I284" s="216"/>
      <c r="J284" s="213"/>
      <c r="K284" s="213"/>
      <c r="L284" s="217"/>
      <c r="M284" s="218"/>
      <c r="N284" s="219"/>
      <c r="O284" s="219"/>
      <c r="P284" s="219"/>
      <c r="Q284" s="219"/>
      <c r="R284" s="219"/>
      <c r="S284" s="219"/>
      <c r="T284" s="220"/>
      <c r="AT284" s="221" t="s">
        <v>156</v>
      </c>
      <c r="AU284" s="221" t="s">
        <v>85</v>
      </c>
      <c r="AV284" s="13" t="s">
        <v>83</v>
      </c>
      <c r="AW284" s="13" t="s">
        <v>32</v>
      </c>
      <c r="AX284" s="13" t="s">
        <v>76</v>
      </c>
      <c r="AY284" s="221" t="s">
        <v>149</v>
      </c>
    </row>
    <row r="285" spans="1:65" s="13" customFormat="1" ht="22.5">
      <c r="B285" s="212"/>
      <c r="C285" s="213"/>
      <c r="D285" s="202" t="s">
        <v>156</v>
      </c>
      <c r="E285" s="214" t="s">
        <v>1</v>
      </c>
      <c r="F285" s="215" t="s">
        <v>1440</v>
      </c>
      <c r="G285" s="213"/>
      <c r="H285" s="214" t="s">
        <v>1</v>
      </c>
      <c r="I285" s="216"/>
      <c r="J285" s="213"/>
      <c r="K285" s="213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156</v>
      </c>
      <c r="AU285" s="221" t="s">
        <v>85</v>
      </c>
      <c r="AV285" s="13" t="s">
        <v>83</v>
      </c>
      <c r="AW285" s="13" t="s">
        <v>32</v>
      </c>
      <c r="AX285" s="13" t="s">
        <v>76</v>
      </c>
      <c r="AY285" s="221" t="s">
        <v>149</v>
      </c>
    </row>
    <row r="286" spans="1:65" s="13" customFormat="1" ht="22.5">
      <c r="B286" s="212"/>
      <c r="C286" s="213"/>
      <c r="D286" s="202" t="s">
        <v>156</v>
      </c>
      <c r="E286" s="214" t="s">
        <v>1</v>
      </c>
      <c r="F286" s="215" t="s">
        <v>1441</v>
      </c>
      <c r="G286" s="213"/>
      <c r="H286" s="214" t="s">
        <v>1</v>
      </c>
      <c r="I286" s="216"/>
      <c r="J286" s="213"/>
      <c r="K286" s="213"/>
      <c r="L286" s="217"/>
      <c r="M286" s="218"/>
      <c r="N286" s="219"/>
      <c r="O286" s="219"/>
      <c r="P286" s="219"/>
      <c r="Q286" s="219"/>
      <c r="R286" s="219"/>
      <c r="S286" s="219"/>
      <c r="T286" s="220"/>
      <c r="AT286" s="221" t="s">
        <v>156</v>
      </c>
      <c r="AU286" s="221" t="s">
        <v>85</v>
      </c>
      <c r="AV286" s="13" t="s">
        <v>83</v>
      </c>
      <c r="AW286" s="13" t="s">
        <v>32</v>
      </c>
      <c r="AX286" s="13" t="s">
        <v>76</v>
      </c>
      <c r="AY286" s="221" t="s">
        <v>149</v>
      </c>
    </row>
    <row r="287" spans="1:65" s="13" customFormat="1" ht="22.5">
      <c r="B287" s="212"/>
      <c r="C287" s="213"/>
      <c r="D287" s="202" t="s">
        <v>156</v>
      </c>
      <c r="E287" s="214" t="s">
        <v>1</v>
      </c>
      <c r="F287" s="215" t="s">
        <v>1442</v>
      </c>
      <c r="G287" s="213"/>
      <c r="H287" s="214" t="s">
        <v>1</v>
      </c>
      <c r="I287" s="216"/>
      <c r="J287" s="213"/>
      <c r="K287" s="213"/>
      <c r="L287" s="217"/>
      <c r="M287" s="218"/>
      <c r="N287" s="219"/>
      <c r="O287" s="219"/>
      <c r="P287" s="219"/>
      <c r="Q287" s="219"/>
      <c r="R287" s="219"/>
      <c r="S287" s="219"/>
      <c r="T287" s="220"/>
      <c r="AT287" s="221" t="s">
        <v>156</v>
      </c>
      <c r="AU287" s="221" t="s">
        <v>85</v>
      </c>
      <c r="AV287" s="13" t="s">
        <v>83</v>
      </c>
      <c r="AW287" s="13" t="s">
        <v>32</v>
      </c>
      <c r="AX287" s="13" t="s">
        <v>76</v>
      </c>
      <c r="AY287" s="221" t="s">
        <v>149</v>
      </c>
    </row>
    <row r="288" spans="1:65" s="13" customFormat="1" ht="11.25">
      <c r="B288" s="212"/>
      <c r="C288" s="213"/>
      <c r="D288" s="202" t="s">
        <v>156</v>
      </c>
      <c r="E288" s="214" t="s">
        <v>1</v>
      </c>
      <c r="F288" s="215" t="s">
        <v>1443</v>
      </c>
      <c r="G288" s="213"/>
      <c r="H288" s="214" t="s">
        <v>1</v>
      </c>
      <c r="I288" s="216"/>
      <c r="J288" s="213"/>
      <c r="K288" s="213"/>
      <c r="L288" s="217"/>
      <c r="M288" s="218"/>
      <c r="N288" s="219"/>
      <c r="O288" s="219"/>
      <c r="P288" s="219"/>
      <c r="Q288" s="219"/>
      <c r="R288" s="219"/>
      <c r="S288" s="219"/>
      <c r="T288" s="220"/>
      <c r="AT288" s="221" t="s">
        <v>156</v>
      </c>
      <c r="AU288" s="221" t="s">
        <v>85</v>
      </c>
      <c r="AV288" s="13" t="s">
        <v>83</v>
      </c>
      <c r="AW288" s="13" t="s">
        <v>32</v>
      </c>
      <c r="AX288" s="13" t="s">
        <v>76</v>
      </c>
      <c r="AY288" s="221" t="s">
        <v>149</v>
      </c>
    </row>
    <row r="289" spans="1:65" s="2" customFormat="1" ht="16.5" customHeight="1">
      <c r="A289" s="35"/>
      <c r="B289" s="36"/>
      <c r="C289" s="186" t="s">
        <v>536</v>
      </c>
      <c r="D289" s="186" t="s">
        <v>150</v>
      </c>
      <c r="E289" s="187" t="s">
        <v>1444</v>
      </c>
      <c r="F289" s="188" t="s">
        <v>1445</v>
      </c>
      <c r="G289" s="189" t="s">
        <v>357</v>
      </c>
      <c r="H289" s="190">
        <v>36</v>
      </c>
      <c r="I289" s="191"/>
      <c r="J289" s="192">
        <f>ROUND(I289*H289,2)</f>
        <v>0</v>
      </c>
      <c r="K289" s="193"/>
      <c r="L289" s="40"/>
      <c r="M289" s="194" t="s">
        <v>1</v>
      </c>
      <c r="N289" s="195" t="s">
        <v>41</v>
      </c>
      <c r="O289" s="72"/>
      <c r="P289" s="196">
        <f>O289*H289</f>
        <v>0</v>
      </c>
      <c r="Q289" s="196">
        <v>0</v>
      </c>
      <c r="R289" s="196">
        <f>Q289*H289</f>
        <v>0</v>
      </c>
      <c r="S289" s="196">
        <v>0</v>
      </c>
      <c r="T289" s="197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8" t="s">
        <v>168</v>
      </c>
      <c r="AT289" s="198" t="s">
        <v>150</v>
      </c>
      <c r="AU289" s="198" t="s">
        <v>85</v>
      </c>
      <c r="AY289" s="18" t="s">
        <v>149</v>
      </c>
      <c r="BE289" s="199">
        <f>IF(N289="základní",J289,0)</f>
        <v>0</v>
      </c>
      <c r="BF289" s="199">
        <f>IF(N289="snížená",J289,0)</f>
        <v>0</v>
      </c>
      <c r="BG289" s="199">
        <f>IF(N289="zákl. přenesená",J289,0)</f>
        <v>0</v>
      </c>
      <c r="BH289" s="199">
        <f>IF(N289="sníž. přenesená",J289,0)</f>
        <v>0</v>
      </c>
      <c r="BI289" s="199">
        <f>IF(N289="nulová",J289,0)</f>
        <v>0</v>
      </c>
      <c r="BJ289" s="18" t="s">
        <v>83</v>
      </c>
      <c r="BK289" s="199">
        <f>ROUND(I289*H289,2)</f>
        <v>0</v>
      </c>
      <c r="BL289" s="18" t="s">
        <v>168</v>
      </c>
      <c r="BM289" s="198" t="s">
        <v>1446</v>
      </c>
    </row>
    <row r="290" spans="1:65" s="12" customFormat="1" ht="11.25">
      <c r="B290" s="200"/>
      <c r="C290" s="201"/>
      <c r="D290" s="202" t="s">
        <v>156</v>
      </c>
      <c r="E290" s="203" t="s">
        <v>1</v>
      </c>
      <c r="F290" s="204" t="s">
        <v>1447</v>
      </c>
      <c r="G290" s="201"/>
      <c r="H290" s="205">
        <v>36</v>
      </c>
      <c r="I290" s="206"/>
      <c r="J290" s="201"/>
      <c r="K290" s="201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156</v>
      </c>
      <c r="AU290" s="211" t="s">
        <v>85</v>
      </c>
      <c r="AV290" s="12" t="s">
        <v>85</v>
      </c>
      <c r="AW290" s="12" t="s">
        <v>32</v>
      </c>
      <c r="AX290" s="12" t="s">
        <v>83</v>
      </c>
      <c r="AY290" s="211" t="s">
        <v>149</v>
      </c>
    </row>
    <row r="291" spans="1:65" s="13" customFormat="1" ht="11.25">
      <c r="B291" s="212"/>
      <c r="C291" s="213"/>
      <c r="D291" s="202" t="s">
        <v>156</v>
      </c>
      <c r="E291" s="214" t="s">
        <v>1</v>
      </c>
      <c r="F291" s="215" t="s">
        <v>1436</v>
      </c>
      <c r="G291" s="213"/>
      <c r="H291" s="214" t="s">
        <v>1</v>
      </c>
      <c r="I291" s="216"/>
      <c r="J291" s="213"/>
      <c r="K291" s="213"/>
      <c r="L291" s="217"/>
      <c r="M291" s="218"/>
      <c r="N291" s="219"/>
      <c r="O291" s="219"/>
      <c r="P291" s="219"/>
      <c r="Q291" s="219"/>
      <c r="R291" s="219"/>
      <c r="S291" s="219"/>
      <c r="T291" s="220"/>
      <c r="AT291" s="221" t="s">
        <v>156</v>
      </c>
      <c r="AU291" s="221" t="s">
        <v>85</v>
      </c>
      <c r="AV291" s="13" t="s">
        <v>83</v>
      </c>
      <c r="AW291" s="13" t="s">
        <v>32</v>
      </c>
      <c r="AX291" s="13" t="s">
        <v>76</v>
      </c>
      <c r="AY291" s="221" t="s">
        <v>149</v>
      </c>
    </row>
    <row r="292" spans="1:65" s="13" customFormat="1" ht="22.5">
      <c r="B292" s="212"/>
      <c r="C292" s="213"/>
      <c r="D292" s="202" t="s">
        <v>156</v>
      </c>
      <c r="E292" s="214" t="s">
        <v>1</v>
      </c>
      <c r="F292" s="215" t="s">
        <v>1448</v>
      </c>
      <c r="G292" s="213"/>
      <c r="H292" s="214" t="s">
        <v>1</v>
      </c>
      <c r="I292" s="216"/>
      <c r="J292" s="213"/>
      <c r="K292" s="213"/>
      <c r="L292" s="217"/>
      <c r="M292" s="218"/>
      <c r="N292" s="219"/>
      <c r="O292" s="219"/>
      <c r="P292" s="219"/>
      <c r="Q292" s="219"/>
      <c r="R292" s="219"/>
      <c r="S292" s="219"/>
      <c r="T292" s="220"/>
      <c r="AT292" s="221" t="s">
        <v>156</v>
      </c>
      <c r="AU292" s="221" t="s">
        <v>85</v>
      </c>
      <c r="AV292" s="13" t="s">
        <v>83</v>
      </c>
      <c r="AW292" s="13" t="s">
        <v>32</v>
      </c>
      <c r="AX292" s="13" t="s">
        <v>76</v>
      </c>
      <c r="AY292" s="221" t="s">
        <v>149</v>
      </c>
    </row>
    <row r="293" spans="1:65" s="13" customFormat="1" ht="33.75">
      <c r="B293" s="212"/>
      <c r="C293" s="213"/>
      <c r="D293" s="202" t="s">
        <v>156</v>
      </c>
      <c r="E293" s="214" t="s">
        <v>1</v>
      </c>
      <c r="F293" s="215" t="s">
        <v>1449</v>
      </c>
      <c r="G293" s="213"/>
      <c r="H293" s="214" t="s">
        <v>1</v>
      </c>
      <c r="I293" s="216"/>
      <c r="J293" s="213"/>
      <c r="K293" s="213"/>
      <c r="L293" s="217"/>
      <c r="M293" s="218"/>
      <c r="N293" s="219"/>
      <c r="O293" s="219"/>
      <c r="P293" s="219"/>
      <c r="Q293" s="219"/>
      <c r="R293" s="219"/>
      <c r="S293" s="219"/>
      <c r="T293" s="220"/>
      <c r="AT293" s="221" t="s">
        <v>156</v>
      </c>
      <c r="AU293" s="221" t="s">
        <v>85</v>
      </c>
      <c r="AV293" s="13" t="s">
        <v>83</v>
      </c>
      <c r="AW293" s="13" t="s">
        <v>32</v>
      </c>
      <c r="AX293" s="13" t="s">
        <v>76</v>
      </c>
      <c r="AY293" s="221" t="s">
        <v>149</v>
      </c>
    </row>
    <row r="294" spans="1:65" s="13" customFormat="1" ht="11.25">
      <c r="B294" s="212"/>
      <c r="C294" s="213"/>
      <c r="D294" s="202" t="s">
        <v>156</v>
      </c>
      <c r="E294" s="214" t="s">
        <v>1</v>
      </c>
      <c r="F294" s="215" t="s">
        <v>1450</v>
      </c>
      <c r="G294" s="213"/>
      <c r="H294" s="214" t="s">
        <v>1</v>
      </c>
      <c r="I294" s="216"/>
      <c r="J294" s="213"/>
      <c r="K294" s="213"/>
      <c r="L294" s="217"/>
      <c r="M294" s="218"/>
      <c r="N294" s="219"/>
      <c r="O294" s="219"/>
      <c r="P294" s="219"/>
      <c r="Q294" s="219"/>
      <c r="R294" s="219"/>
      <c r="S294" s="219"/>
      <c r="T294" s="220"/>
      <c r="AT294" s="221" t="s">
        <v>156</v>
      </c>
      <c r="AU294" s="221" t="s">
        <v>85</v>
      </c>
      <c r="AV294" s="13" t="s">
        <v>83</v>
      </c>
      <c r="AW294" s="13" t="s">
        <v>32</v>
      </c>
      <c r="AX294" s="13" t="s">
        <v>76</v>
      </c>
      <c r="AY294" s="221" t="s">
        <v>149</v>
      </c>
    </row>
    <row r="295" spans="1:65" s="13" customFormat="1" ht="22.5">
      <c r="B295" s="212"/>
      <c r="C295" s="213"/>
      <c r="D295" s="202" t="s">
        <v>156</v>
      </c>
      <c r="E295" s="214" t="s">
        <v>1</v>
      </c>
      <c r="F295" s="215" t="s">
        <v>1451</v>
      </c>
      <c r="G295" s="213"/>
      <c r="H295" s="214" t="s">
        <v>1</v>
      </c>
      <c r="I295" s="216"/>
      <c r="J295" s="213"/>
      <c r="K295" s="213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156</v>
      </c>
      <c r="AU295" s="221" t="s">
        <v>85</v>
      </c>
      <c r="AV295" s="13" t="s">
        <v>83</v>
      </c>
      <c r="AW295" s="13" t="s">
        <v>32</v>
      </c>
      <c r="AX295" s="13" t="s">
        <v>76</v>
      </c>
      <c r="AY295" s="221" t="s">
        <v>149</v>
      </c>
    </row>
    <row r="296" spans="1:65" s="13" customFormat="1" ht="22.5">
      <c r="B296" s="212"/>
      <c r="C296" s="213"/>
      <c r="D296" s="202" t="s">
        <v>156</v>
      </c>
      <c r="E296" s="214" t="s">
        <v>1</v>
      </c>
      <c r="F296" s="215" t="s">
        <v>1452</v>
      </c>
      <c r="G296" s="213"/>
      <c r="H296" s="214" t="s">
        <v>1</v>
      </c>
      <c r="I296" s="216"/>
      <c r="J296" s="213"/>
      <c r="K296" s="213"/>
      <c r="L296" s="217"/>
      <c r="M296" s="218"/>
      <c r="N296" s="219"/>
      <c r="O296" s="219"/>
      <c r="P296" s="219"/>
      <c r="Q296" s="219"/>
      <c r="R296" s="219"/>
      <c r="S296" s="219"/>
      <c r="T296" s="220"/>
      <c r="AT296" s="221" t="s">
        <v>156</v>
      </c>
      <c r="AU296" s="221" t="s">
        <v>85</v>
      </c>
      <c r="AV296" s="13" t="s">
        <v>83</v>
      </c>
      <c r="AW296" s="13" t="s">
        <v>32</v>
      </c>
      <c r="AX296" s="13" t="s">
        <v>76</v>
      </c>
      <c r="AY296" s="221" t="s">
        <v>149</v>
      </c>
    </row>
    <row r="297" spans="1:65" s="13" customFormat="1" ht="22.5">
      <c r="B297" s="212"/>
      <c r="C297" s="213"/>
      <c r="D297" s="202" t="s">
        <v>156</v>
      </c>
      <c r="E297" s="214" t="s">
        <v>1</v>
      </c>
      <c r="F297" s="215" t="s">
        <v>1453</v>
      </c>
      <c r="G297" s="213"/>
      <c r="H297" s="214" t="s">
        <v>1</v>
      </c>
      <c r="I297" s="216"/>
      <c r="J297" s="213"/>
      <c r="K297" s="213"/>
      <c r="L297" s="217"/>
      <c r="M297" s="218"/>
      <c r="N297" s="219"/>
      <c r="O297" s="219"/>
      <c r="P297" s="219"/>
      <c r="Q297" s="219"/>
      <c r="R297" s="219"/>
      <c r="S297" s="219"/>
      <c r="T297" s="220"/>
      <c r="AT297" s="221" t="s">
        <v>156</v>
      </c>
      <c r="AU297" s="221" t="s">
        <v>85</v>
      </c>
      <c r="AV297" s="13" t="s">
        <v>83</v>
      </c>
      <c r="AW297" s="13" t="s">
        <v>32</v>
      </c>
      <c r="AX297" s="13" t="s">
        <v>76</v>
      </c>
      <c r="AY297" s="221" t="s">
        <v>149</v>
      </c>
    </row>
    <row r="298" spans="1:65" s="13" customFormat="1" ht="22.5">
      <c r="B298" s="212"/>
      <c r="C298" s="213"/>
      <c r="D298" s="202" t="s">
        <v>156</v>
      </c>
      <c r="E298" s="214" t="s">
        <v>1</v>
      </c>
      <c r="F298" s="215" t="s">
        <v>1454</v>
      </c>
      <c r="G298" s="213"/>
      <c r="H298" s="214" t="s">
        <v>1</v>
      </c>
      <c r="I298" s="216"/>
      <c r="J298" s="213"/>
      <c r="K298" s="213"/>
      <c r="L298" s="217"/>
      <c r="M298" s="218"/>
      <c r="N298" s="219"/>
      <c r="O298" s="219"/>
      <c r="P298" s="219"/>
      <c r="Q298" s="219"/>
      <c r="R298" s="219"/>
      <c r="S298" s="219"/>
      <c r="T298" s="220"/>
      <c r="AT298" s="221" t="s">
        <v>156</v>
      </c>
      <c r="AU298" s="221" t="s">
        <v>85</v>
      </c>
      <c r="AV298" s="13" t="s">
        <v>83</v>
      </c>
      <c r="AW298" s="13" t="s">
        <v>32</v>
      </c>
      <c r="AX298" s="13" t="s">
        <v>76</v>
      </c>
      <c r="AY298" s="221" t="s">
        <v>149</v>
      </c>
    </row>
    <row r="299" spans="1:65" s="13" customFormat="1" ht="11.25">
      <c r="B299" s="212"/>
      <c r="C299" s="213"/>
      <c r="D299" s="202" t="s">
        <v>156</v>
      </c>
      <c r="E299" s="214" t="s">
        <v>1</v>
      </c>
      <c r="F299" s="215" t="s">
        <v>1455</v>
      </c>
      <c r="G299" s="213"/>
      <c r="H299" s="214" t="s">
        <v>1</v>
      </c>
      <c r="I299" s="216"/>
      <c r="J299" s="213"/>
      <c r="K299" s="213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156</v>
      </c>
      <c r="AU299" s="221" t="s">
        <v>85</v>
      </c>
      <c r="AV299" s="13" t="s">
        <v>83</v>
      </c>
      <c r="AW299" s="13" t="s">
        <v>32</v>
      </c>
      <c r="AX299" s="13" t="s">
        <v>76</v>
      </c>
      <c r="AY299" s="221" t="s">
        <v>149</v>
      </c>
    </row>
    <row r="300" spans="1:65" s="2" customFormat="1" ht="16.5" customHeight="1">
      <c r="A300" s="35"/>
      <c r="B300" s="36"/>
      <c r="C300" s="186" t="s">
        <v>540</v>
      </c>
      <c r="D300" s="186" t="s">
        <v>150</v>
      </c>
      <c r="E300" s="187" t="s">
        <v>1456</v>
      </c>
      <c r="F300" s="188" t="s">
        <v>1457</v>
      </c>
      <c r="G300" s="189" t="s">
        <v>183</v>
      </c>
      <c r="H300" s="190">
        <v>12</v>
      </c>
      <c r="I300" s="191"/>
      <c r="J300" s="192">
        <f>ROUND(I300*H300,2)</f>
        <v>0</v>
      </c>
      <c r="K300" s="193"/>
      <c r="L300" s="40"/>
      <c r="M300" s="194" t="s">
        <v>1</v>
      </c>
      <c r="N300" s="195" t="s">
        <v>41</v>
      </c>
      <c r="O300" s="72"/>
      <c r="P300" s="196">
        <f>O300*H300</f>
        <v>0</v>
      </c>
      <c r="Q300" s="196">
        <v>0</v>
      </c>
      <c r="R300" s="196">
        <f>Q300*H300</f>
        <v>0</v>
      </c>
      <c r="S300" s="196">
        <v>0</v>
      </c>
      <c r="T300" s="197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8" t="s">
        <v>168</v>
      </c>
      <c r="AT300" s="198" t="s">
        <v>150</v>
      </c>
      <c r="AU300" s="198" t="s">
        <v>85</v>
      </c>
      <c r="AY300" s="18" t="s">
        <v>149</v>
      </c>
      <c r="BE300" s="199">
        <f>IF(N300="základní",J300,0)</f>
        <v>0</v>
      </c>
      <c r="BF300" s="199">
        <f>IF(N300="snížená",J300,0)</f>
        <v>0</v>
      </c>
      <c r="BG300" s="199">
        <f>IF(N300="zákl. přenesená",J300,0)</f>
        <v>0</v>
      </c>
      <c r="BH300" s="199">
        <f>IF(N300="sníž. přenesená",J300,0)</f>
        <v>0</v>
      </c>
      <c r="BI300" s="199">
        <f>IF(N300="nulová",J300,0)</f>
        <v>0</v>
      </c>
      <c r="BJ300" s="18" t="s">
        <v>83</v>
      </c>
      <c r="BK300" s="199">
        <f>ROUND(I300*H300,2)</f>
        <v>0</v>
      </c>
      <c r="BL300" s="18" t="s">
        <v>168</v>
      </c>
      <c r="BM300" s="198" t="s">
        <v>1458</v>
      </c>
    </row>
    <row r="301" spans="1:65" s="12" customFormat="1" ht="11.25">
      <c r="B301" s="200"/>
      <c r="C301" s="201"/>
      <c r="D301" s="202" t="s">
        <v>156</v>
      </c>
      <c r="E301" s="203" t="s">
        <v>1</v>
      </c>
      <c r="F301" s="204" t="s">
        <v>222</v>
      </c>
      <c r="G301" s="201"/>
      <c r="H301" s="205">
        <v>12</v>
      </c>
      <c r="I301" s="206"/>
      <c r="J301" s="201"/>
      <c r="K301" s="201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156</v>
      </c>
      <c r="AU301" s="211" t="s">
        <v>85</v>
      </c>
      <c r="AV301" s="12" t="s">
        <v>85</v>
      </c>
      <c r="AW301" s="12" t="s">
        <v>32</v>
      </c>
      <c r="AX301" s="12" t="s">
        <v>83</v>
      </c>
      <c r="AY301" s="211" t="s">
        <v>149</v>
      </c>
    </row>
    <row r="302" spans="1:65" s="13" customFormat="1" ht="11.25">
      <c r="B302" s="212"/>
      <c r="C302" s="213"/>
      <c r="D302" s="202" t="s">
        <v>156</v>
      </c>
      <c r="E302" s="214" t="s">
        <v>1</v>
      </c>
      <c r="F302" s="215" t="s">
        <v>1459</v>
      </c>
      <c r="G302" s="213"/>
      <c r="H302" s="214" t="s">
        <v>1</v>
      </c>
      <c r="I302" s="216"/>
      <c r="J302" s="213"/>
      <c r="K302" s="213"/>
      <c r="L302" s="217"/>
      <c r="M302" s="218"/>
      <c r="N302" s="219"/>
      <c r="O302" s="219"/>
      <c r="P302" s="219"/>
      <c r="Q302" s="219"/>
      <c r="R302" s="219"/>
      <c r="S302" s="219"/>
      <c r="T302" s="220"/>
      <c r="AT302" s="221" t="s">
        <v>156</v>
      </c>
      <c r="AU302" s="221" t="s">
        <v>85</v>
      </c>
      <c r="AV302" s="13" t="s">
        <v>83</v>
      </c>
      <c r="AW302" s="13" t="s">
        <v>32</v>
      </c>
      <c r="AX302" s="13" t="s">
        <v>76</v>
      </c>
      <c r="AY302" s="221" t="s">
        <v>149</v>
      </c>
    </row>
    <row r="303" spans="1:65" s="13" customFormat="1" ht="22.5">
      <c r="B303" s="212"/>
      <c r="C303" s="213"/>
      <c r="D303" s="202" t="s">
        <v>156</v>
      </c>
      <c r="E303" s="214" t="s">
        <v>1</v>
      </c>
      <c r="F303" s="215" t="s">
        <v>1460</v>
      </c>
      <c r="G303" s="213"/>
      <c r="H303" s="214" t="s">
        <v>1</v>
      </c>
      <c r="I303" s="216"/>
      <c r="J303" s="213"/>
      <c r="K303" s="213"/>
      <c r="L303" s="217"/>
      <c r="M303" s="218"/>
      <c r="N303" s="219"/>
      <c r="O303" s="219"/>
      <c r="P303" s="219"/>
      <c r="Q303" s="219"/>
      <c r="R303" s="219"/>
      <c r="S303" s="219"/>
      <c r="T303" s="220"/>
      <c r="AT303" s="221" t="s">
        <v>156</v>
      </c>
      <c r="AU303" s="221" t="s">
        <v>85</v>
      </c>
      <c r="AV303" s="13" t="s">
        <v>83</v>
      </c>
      <c r="AW303" s="13" t="s">
        <v>32</v>
      </c>
      <c r="AX303" s="13" t="s">
        <v>76</v>
      </c>
      <c r="AY303" s="221" t="s">
        <v>149</v>
      </c>
    </row>
    <row r="304" spans="1:65" s="13" customFormat="1" ht="22.5">
      <c r="B304" s="212"/>
      <c r="C304" s="213"/>
      <c r="D304" s="202" t="s">
        <v>156</v>
      </c>
      <c r="E304" s="214" t="s">
        <v>1</v>
      </c>
      <c r="F304" s="215" t="s">
        <v>1461</v>
      </c>
      <c r="G304" s="213"/>
      <c r="H304" s="214" t="s">
        <v>1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156</v>
      </c>
      <c r="AU304" s="221" t="s">
        <v>85</v>
      </c>
      <c r="AV304" s="13" t="s">
        <v>83</v>
      </c>
      <c r="AW304" s="13" t="s">
        <v>32</v>
      </c>
      <c r="AX304" s="13" t="s">
        <v>76</v>
      </c>
      <c r="AY304" s="221" t="s">
        <v>149</v>
      </c>
    </row>
    <row r="305" spans="1:65" s="13" customFormat="1" ht="33.75">
      <c r="B305" s="212"/>
      <c r="C305" s="213"/>
      <c r="D305" s="202" t="s">
        <v>156</v>
      </c>
      <c r="E305" s="214" t="s">
        <v>1</v>
      </c>
      <c r="F305" s="215" t="s">
        <v>1462</v>
      </c>
      <c r="G305" s="213"/>
      <c r="H305" s="214" t="s">
        <v>1</v>
      </c>
      <c r="I305" s="216"/>
      <c r="J305" s="213"/>
      <c r="K305" s="213"/>
      <c r="L305" s="217"/>
      <c r="M305" s="218"/>
      <c r="N305" s="219"/>
      <c r="O305" s="219"/>
      <c r="P305" s="219"/>
      <c r="Q305" s="219"/>
      <c r="R305" s="219"/>
      <c r="S305" s="219"/>
      <c r="T305" s="220"/>
      <c r="AT305" s="221" t="s">
        <v>156</v>
      </c>
      <c r="AU305" s="221" t="s">
        <v>85</v>
      </c>
      <c r="AV305" s="13" t="s">
        <v>83</v>
      </c>
      <c r="AW305" s="13" t="s">
        <v>32</v>
      </c>
      <c r="AX305" s="13" t="s">
        <v>76</v>
      </c>
      <c r="AY305" s="221" t="s">
        <v>149</v>
      </c>
    </row>
    <row r="306" spans="1:65" s="2" customFormat="1" ht="24.2" customHeight="1">
      <c r="A306" s="35"/>
      <c r="B306" s="36"/>
      <c r="C306" s="186" t="s">
        <v>544</v>
      </c>
      <c r="D306" s="186" t="s">
        <v>150</v>
      </c>
      <c r="E306" s="187" t="s">
        <v>1463</v>
      </c>
      <c r="F306" s="188" t="s">
        <v>1464</v>
      </c>
      <c r="G306" s="189" t="s">
        <v>183</v>
      </c>
      <c r="H306" s="190">
        <v>12</v>
      </c>
      <c r="I306" s="191"/>
      <c r="J306" s="192">
        <f>ROUND(I306*H306,2)</f>
        <v>0</v>
      </c>
      <c r="K306" s="193"/>
      <c r="L306" s="40"/>
      <c r="M306" s="194" t="s">
        <v>1</v>
      </c>
      <c r="N306" s="195" t="s">
        <v>41</v>
      </c>
      <c r="O306" s="72"/>
      <c r="P306" s="196">
        <f>O306*H306</f>
        <v>0</v>
      </c>
      <c r="Q306" s="196">
        <v>5.8029999999999998E-2</v>
      </c>
      <c r="R306" s="196">
        <f>Q306*H306</f>
        <v>0.69635999999999998</v>
      </c>
      <c r="S306" s="196">
        <v>0</v>
      </c>
      <c r="T306" s="197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8" t="s">
        <v>168</v>
      </c>
      <c r="AT306" s="198" t="s">
        <v>150</v>
      </c>
      <c r="AU306" s="198" t="s">
        <v>85</v>
      </c>
      <c r="AY306" s="18" t="s">
        <v>149</v>
      </c>
      <c r="BE306" s="199">
        <f>IF(N306="základní",J306,0)</f>
        <v>0</v>
      </c>
      <c r="BF306" s="199">
        <f>IF(N306="snížená",J306,0)</f>
        <v>0</v>
      </c>
      <c r="BG306" s="199">
        <f>IF(N306="zákl. přenesená",J306,0)</f>
        <v>0</v>
      </c>
      <c r="BH306" s="199">
        <f>IF(N306="sníž. přenesená",J306,0)</f>
        <v>0</v>
      </c>
      <c r="BI306" s="199">
        <f>IF(N306="nulová",J306,0)</f>
        <v>0</v>
      </c>
      <c r="BJ306" s="18" t="s">
        <v>83</v>
      </c>
      <c r="BK306" s="199">
        <f>ROUND(I306*H306,2)</f>
        <v>0</v>
      </c>
      <c r="BL306" s="18" t="s">
        <v>168</v>
      </c>
      <c r="BM306" s="198" t="s">
        <v>1465</v>
      </c>
    </row>
    <row r="307" spans="1:65" s="2" customFormat="1" ht="33" customHeight="1">
      <c r="A307" s="35"/>
      <c r="B307" s="36"/>
      <c r="C307" s="186" t="s">
        <v>550</v>
      </c>
      <c r="D307" s="186" t="s">
        <v>150</v>
      </c>
      <c r="E307" s="187" t="s">
        <v>1466</v>
      </c>
      <c r="F307" s="188" t="s">
        <v>1467</v>
      </c>
      <c r="G307" s="189" t="s">
        <v>183</v>
      </c>
      <c r="H307" s="190">
        <v>12</v>
      </c>
      <c r="I307" s="191"/>
      <c r="J307" s="192">
        <f>ROUND(I307*H307,2)</f>
        <v>0</v>
      </c>
      <c r="K307" s="193"/>
      <c r="L307" s="40"/>
      <c r="M307" s="194" t="s">
        <v>1</v>
      </c>
      <c r="N307" s="195" t="s">
        <v>41</v>
      </c>
      <c r="O307" s="72"/>
      <c r="P307" s="196">
        <f>O307*H307</f>
        <v>0</v>
      </c>
      <c r="Q307" s="196">
        <v>1.8180000000000002E-2</v>
      </c>
      <c r="R307" s="196">
        <f>Q307*H307</f>
        <v>0.21816000000000002</v>
      </c>
      <c r="S307" s="196">
        <v>0</v>
      </c>
      <c r="T307" s="19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8" t="s">
        <v>168</v>
      </c>
      <c r="AT307" s="198" t="s">
        <v>150</v>
      </c>
      <c r="AU307" s="198" t="s">
        <v>85</v>
      </c>
      <c r="AY307" s="18" t="s">
        <v>149</v>
      </c>
      <c r="BE307" s="199">
        <f>IF(N307="základní",J307,0)</f>
        <v>0</v>
      </c>
      <c r="BF307" s="199">
        <f>IF(N307="snížená",J307,0)</f>
        <v>0</v>
      </c>
      <c r="BG307" s="199">
        <f>IF(N307="zákl. přenesená",J307,0)</f>
        <v>0</v>
      </c>
      <c r="BH307" s="199">
        <f>IF(N307="sníž. přenesená",J307,0)</f>
        <v>0</v>
      </c>
      <c r="BI307" s="199">
        <f>IF(N307="nulová",J307,0)</f>
        <v>0</v>
      </c>
      <c r="BJ307" s="18" t="s">
        <v>83</v>
      </c>
      <c r="BK307" s="199">
        <f>ROUND(I307*H307,2)</f>
        <v>0</v>
      </c>
      <c r="BL307" s="18" t="s">
        <v>168</v>
      </c>
      <c r="BM307" s="198" t="s">
        <v>1468</v>
      </c>
    </row>
    <row r="308" spans="1:65" s="2" customFormat="1" ht="24.2" customHeight="1">
      <c r="A308" s="35"/>
      <c r="B308" s="36"/>
      <c r="C308" s="186" t="s">
        <v>554</v>
      </c>
      <c r="D308" s="186" t="s">
        <v>150</v>
      </c>
      <c r="E308" s="187" t="s">
        <v>1469</v>
      </c>
      <c r="F308" s="188" t="s">
        <v>1470</v>
      </c>
      <c r="G308" s="189" t="s">
        <v>183</v>
      </c>
      <c r="H308" s="190">
        <v>12</v>
      </c>
      <c r="I308" s="191"/>
      <c r="J308" s="192">
        <f>ROUND(I308*H308,2)</f>
        <v>0</v>
      </c>
      <c r="K308" s="193"/>
      <c r="L308" s="40"/>
      <c r="M308" s="194" t="s">
        <v>1</v>
      </c>
      <c r="N308" s="195" t="s">
        <v>41</v>
      </c>
      <c r="O308" s="72"/>
      <c r="P308" s="196">
        <f>O308*H308</f>
        <v>0</v>
      </c>
      <c r="Q308" s="196">
        <v>6.2199999999999998E-3</v>
      </c>
      <c r="R308" s="196">
        <f>Q308*H308</f>
        <v>7.4639999999999998E-2</v>
      </c>
      <c r="S308" s="196">
        <v>0</v>
      </c>
      <c r="T308" s="197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8" t="s">
        <v>168</v>
      </c>
      <c r="AT308" s="198" t="s">
        <v>150</v>
      </c>
      <c r="AU308" s="198" t="s">
        <v>85</v>
      </c>
      <c r="AY308" s="18" t="s">
        <v>149</v>
      </c>
      <c r="BE308" s="199">
        <f>IF(N308="základní",J308,0)</f>
        <v>0</v>
      </c>
      <c r="BF308" s="199">
        <f>IF(N308="snížená",J308,0)</f>
        <v>0</v>
      </c>
      <c r="BG308" s="199">
        <f>IF(N308="zákl. přenesená",J308,0)</f>
        <v>0</v>
      </c>
      <c r="BH308" s="199">
        <f>IF(N308="sníž. přenesená",J308,0)</f>
        <v>0</v>
      </c>
      <c r="BI308" s="199">
        <f>IF(N308="nulová",J308,0)</f>
        <v>0</v>
      </c>
      <c r="BJ308" s="18" t="s">
        <v>83</v>
      </c>
      <c r="BK308" s="199">
        <f>ROUND(I308*H308,2)</f>
        <v>0</v>
      </c>
      <c r="BL308" s="18" t="s">
        <v>168</v>
      </c>
      <c r="BM308" s="198" t="s">
        <v>1471</v>
      </c>
    </row>
    <row r="309" spans="1:65" s="2" customFormat="1" ht="24.2" customHeight="1">
      <c r="A309" s="35"/>
      <c r="B309" s="36"/>
      <c r="C309" s="186" t="s">
        <v>558</v>
      </c>
      <c r="D309" s="186" t="s">
        <v>150</v>
      </c>
      <c r="E309" s="187" t="s">
        <v>1472</v>
      </c>
      <c r="F309" s="188" t="s">
        <v>1473</v>
      </c>
      <c r="G309" s="189" t="s">
        <v>183</v>
      </c>
      <c r="H309" s="190">
        <v>12</v>
      </c>
      <c r="I309" s="191"/>
      <c r="J309" s="192">
        <f>ROUND(I309*H309,2)</f>
        <v>0</v>
      </c>
      <c r="K309" s="193"/>
      <c r="L309" s="40"/>
      <c r="M309" s="194" t="s">
        <v>1</v>
      </c>
      <c r="N309" s="195" t="s">
        <v>41</v>
      </c>
      <c r="O309" s="72"/>
      <c r="P309" s="196">
        <f>O309*H309</f>
        <v>0</v>
      </c>
      <c r="Q309" s="196">
        <v>0</v>
      </c>
      <c r="R309" s="196">
        <f>Q309*H309</f>
        <v>0</v>
      </c>
      <c r="S309" s="196">
        <v>0</v>
      </c>
      <c r="T309" s="19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8" t="s">
        <v>168</v>
      </c>
      <c r="AT309" s="198" t="s">
        <v>150</v>
      </c>
      <c r="AU309" s="198" t="s">
        <v>85</v>
      </c>
      <c r="AY309" s="18" t="s">
        <v>149</v>
      </c>
      <c r="BE309" s="199">
        <f>IF(N309="základní",J309,0)</f>
        <v>0</v>
      </c>
      <c r="BF309" s="199">
        <f>IF(N309="snížená",J309,0)</f>
        <v>0</v>
      </c>
      <c r="BG309" s="199">
        <f>IF(N309="zákl. přenesená",J309,0)</f>
        <v>0</v>
      </c>
      <c r="BH309" s="199">
        <f>IF(N309="sníž. přenesená",J309,0)</f>
        <v>0</v>
      </c>
      <c r="BI309" s="199">
        <f>IF(N309="nulová",J309,0)</f>
        <v>0</v>
      </c>
      <c r="BJ309" s="18" t="s">
        <v>83</v>
      </c>
      <c r="BK309" s="199">
        <f>ROUND(I309*H309,2)</f>
        <v>0</v>
      </c>
      <c r="BL309" s="18" t="s">
        <v>168</v>
      </c>
      <c r="BM309" s="198" t="s">
        <v>1474</v>
      </c>
    </row>
    <row r="310" spans="1:65" s="2" customFormat="1" ht="33" customHeight="1">
      <c r="A310" s="35"/>
      <c r="B310" s="36"/>
      <c r="C310" s="186" t="s">
        <v>562</v>
      </c>
      <c r="D310" s="186" t="s">
        <v>150</v>
      </c>
      <c r="E310" s="187" t="s">
        <v>1475</v>
      </c>
      <c r="F310" s="188" t="s">
        <v>1476</v>
      </c>
      <c r="G310" s="189" t="s">
        <v>183</v>
      </c>
      <c r="H310" s="190">
        <v>12</v>
      </c>
      <c r="I310" s="191"/>
      <c r="J310" s="192">
        <f>ROUND(I310*H310,2)</f>
        <v>0</v>
      </c>
      <c r="K310" s="193"/>
      <c r="L310" s="40"/>
      <c r="M310" s="194" t="s">
        <v>1</v>
      </c>
      <c r="N310" s="195" t="s">
        <v>41</v>
      </c>
      <c r="O310" s="72"/>
      <c r="P310" s="196">
        <f>O310*H310</f>
        <v>0</v>
      </c>
      <c r="Q310" s="196">
        <v>5.4539999999999998E-2</v>
      </c>
      <c r="R310" s="196">
        <f>Q310*H310</f>
        <v>0.65447999999999995</v>
      </c>
      <c r="S310" s="196">
        <v>0</v>
      </c>
      <c r="T310" s="197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8" t="s">
        <v>168</v>
      </c>
      <c r="AT310" s="198" t="s">
        <v>150</v>
      </c>
      <c r="AU310" s="198" t="s">
        <v>85</v>
      </c>
      <c r="AY310" s="18" t="s">
        <v>149</v>
      </c>
      <c r="BE310" s="199">
        <f>IF(N310="základní",J310,0)</f>
        <v>0</v>
      </c>
      <c r="BF310" s="199">
        <f>IF(N310="snížená",J310,0)</f>
        <v>0</v>
      </c>
      <c r="BG310" s="199">
        <f>IF(N310="zákl. přenesená",J310,0)</f>
        <v>0</v>
      </c>
      <c r="BH310" s="199">
        <f>IF(N310="sníž. přenesená",J310,0)</f>
        <v>0</v>
      </c>
      <c r="BI310" s="199">
        <f>IF(N310="nulová",J310,0)</f>
        <v>0</v>
      </c>
      <c r="BJ310" s="18" t="s">
        <v>83</v>
      </c>
      <c r="BK310" s="199">
        <f>ROUND(I310*H310,2)</f>
        <v>0</v>
      </c>
      <c r="BL310" s="18" t="s">
        <v>168</v>
      </c>
      <c r="BM310" s="198" t="s">
        <v>1477</v>
      </c>
    </row>
    <row r="311" spans="1:65" s="11" customFormat="1" ht="22.9" customHeight="1">
      <c r="B311" s="172"/>
      <c r="C311" s="173"/>
      <c r="D311" s="174" t="s">
        <v>75</v>
      </c>
      <c r="E311" s="232" t="s">
        <v>202</v>
      </c>
      <c r="F311" s="232" t="s">
        <v>360</v>
      </c>
      <c r="G311" s="173"/>
      <c r="H311" s="173"/>
      <c r="I311" s="176"/>
      <c r="J311" s="233">
        <f>BK311</f>
        <v>0</v>
      </c>
      <c r="K311" s="173"/>
      <c r="L311" s="178"/>
      <c r="M311" s="179"/>
      <c r="N311" s="180"/>
      <c r="O311" s="180"/>
      <c r="P311" s="181">
        <f>SUM(P312:P344)</f>
        <v>0</v>
      </c>
      <c r="Q311" s="180"/>
      <c r="R311" s="181">
        <f>SUM(R312:R344)</f>
        <v>303.11773999999997</v>
      </c>
      <c r="S311" s="180"/>
      <c r="T311" s="182">
        <f>SUM(T312:T344)</f>
        <v>18.935000000000002</v>
      </c>
      <c r="AR311" s="183" t="s">
        <v>83</v>
      </c>
      <c r="AT311" s="184" t="s">
        <v>75</v>
      </c>
      <c r="AU311" s="184" t="s">
        <v>83</v>
      </c>
      <c r="AY311" s="183" t="s">
        <v>149</v>
      </c>
      <c r="BK311" s="185">
        <f>SUM(BK312:BK344)</f>
        <v>0</v>
      </c>
    </row>
    <row r="312" spans="1:65" s="2" customFormat="1" ht="24.2" customHeight="1">
      <c r="A312" s="35"/>
      <c r="B312" s="36"/>
      <c r="C312" s="186" t="s">
        <v>568</v>
      </c>
      <c r="D312" s="186" t="s">
        <v>150</v>
      </c>
      <c r="E312" s="187" t="s">
        <v>1478</v>
      </c>
      <c r="F312" s="188" t="s">
        <v>1479</v>
      </c>
      <c r="G312" s="189" t="s">
        <v>357</v>
      </c>
      <c r="H312" s="190">
        <v>137</v>
      </c>
      <c r="I312" s="191"/>
      <c r="J312" s="192">
        <f>ROUND(I312*H312,2)</f>
        <v>0</v>
      </c>
      <c r="K312" s="193"/>
      <c r="L312" s="40"/>
      <c r="M312" s="194" t="s">
        <v>1</v>
      </c>
      <c r="N312" s="195" t="s">
        <v>41</v>
      </c>
      <c r="O312" s="72"/>
      <c r="P312" s="196">
        <f>O312*H312</f>
        <v>0</v>
      </c>
      <c r="Q312" s="196">
        <v>7.3999999999999999E-4</v>
      </c>
      <c r="R312" s="196">
        <f>Q312*H312</f>
        <v>0.10138</v>
      </c>
      <c r="S312" s="196">
        <v>0</v>
      </c>
      <c r="T312" s="19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8" t="s">
        <v>168</v>
      </c>
      <c r="AT312" s="198" t="s">
        <v>150</v>
      </c>
      <c r="AU312" s="198" t="s">
        <v>85</v>
      </c>
      <c r="AY312" s="18" t="s">
        <v>149</v>
      </c>
      <c r="BE312" s="199">
        <f>IF(N312="základní",J312,0)</f>
        <v>0</v>
      </c>
      <c r="BF312" s="199">
        <f>IF(N312="snížená",J312,0)</f>
        <v>0</v>
      </c>
      <c r="BG312" s="199">
        <f>IF(N312="zákl. přenesená",J312,0)</f>
        <v>0</v>
      </c>
      <c r="BH312" s="199">
        <f>IF(N312="sníž. přenesená",J312,0)</f>
        <v>0</v>
      </c>
      <c r="BI312" s="199">
        <f>IF(N312="nulová",J312,0)</f>
        <v>0</v>
      </c>
      <c r="BJ312" s="18" t="s">
        <v>83</v>
      </c>
      <c r="BK312" s="199">
        <f>ROUND(I312*H312,2)</f>
        <v>0</v>
      </c>
      <c r="BL312" s="18" t="s">
        <v>168</v>
      </c>
      <c r="BM312" s="198" t="s">
        <v>1480</v>
      </c>
    </row>
    <row r="313" spans="1:65" s="13" customFormat="1" ht="11.25">
      <c r="B313" s="212"/>
      <c r="C313" s="213"/>
      <c r="D313" s="202" t="s">
        <v>156</v>
      </c>
      <c r="E313" s="214" t="s">
        <v>1</v>
      </c>
      <c r="F313" s="215" t="s">
        <v>275</v>
      </c>
      <c r="G313" s="213"/>
      <c r="H313" s="214" t="s">
        <v>1</v>
      </c>
      <c r="I313" s="216"/>
      <c r="J313" s="213"/>
      <c r="K313" s="213"/>
      <c r="L313" s="217"/>
      <c r="M313" s="218"/>
      <c r="N313" s="219"/>
      <c r="O313" s="219"/>
      <c r="P313" s="219"/>
      <c r="Q313" s="219"/>
      <c r="R313" s="219"/>
      <c r="S313" s="219"/>
      <c r="T313" s="220"/>
      <c r="AT313" s="221" t="s">
        <v>156</v>
      </c>
      <c r="AU313" s="221" t="s">
        <v>85</v>
      </c>
      <c r="AV313" s="13" t="s">
        <v>83</v>
      </c>
      <c r="AW313" s="13" t="s">
        <v>32</v>
      </c>
      <c r="AX313" s="13" t="s">
        <v>76</v>
      </c>
      <c r="AY313" s="221" t="s">
        <v>149</v>
      </c>
    </row>
    <row r="314" spans="1:65" s="13" customFormat="1" ht="11.25">
      <c r="B314" s="212"/>
      <c r="C314" s="213"/>
      <c r="D314" s="202" t="s">
        <v>156</v>
      </c>
      <c r="E314" s="214" t="s">
        <v>1</v>
      </c>
      <c r="F314" s="215" t="s">
        <v>276</v>
      </c>
      <c r="G314" s="213"/>
      <c r="H314" s="214" t="s">
        <v>1</v>
      </c>
      <c r="I314" s="216"/>
      <c r="J314" s="213"/>
      <c r="K314" s="213"/>
      <c r="L314" s="217"/>
      <c r="M314" s="218"/>
      <c r="N314" s="219"/>
      <c r="O314" s="219"/>
      <c r="P314" s="219"/>
      <c r="Q314" s="219"/>
      <c r="R314" s="219"/>
      <c r="S314" s="219"/>
      <c r="T314" s="220"/>
      <c r="AT314" s="221" t="s">
        <v>156</v>
      </c>
      <c r="AU314" s="221" t="s">
        <v>85</v>
      </c>
      <c r="AV314" s="13" t="s">
        <v>83</v>
      </c>
      <c r="AW314" s="13" t="s">
        <v>32</v>
      </c>
      <c r="AX314" s="13" t="s">
        <v>76</v>
      </c>
      <c r="AY314" s="221" t="s">
        <v>149</v>
      </c>
    </row>
    <row r="315" spans="1:65" s="13" customFormat="1" ht="11.25">
      <c r="B315" s="212"/>
      <c r="C315" s="213"/>
      <c r="D315" s="202" t="s">
        <v>156</v>
      </c>
      <c r="E315" s="214" t="s">
        <v>1</v>
      </c>
      <c r="F315" s="215" t="s">
        <v>277</v>
      </c>
      <c r="G315" s="213"/>
      <c r="H315" s="214" t="s">
        <v>1</v>
      </c>
      <c r="I315" s="216"/>
      <c r="J315" s="213"/>
      <c r="K315" s="213"/>
      <c r="L315" s="217"/>
      <c r="M315" s="218"/>
      <c r="N315" s="219"/>
      <c r="O315" s="219"/>
      <c r="P315" s="219"/>
      <c r="Q315" s="219"/>
      <c r="R315" s="219"/>
      <c r="S315" s="219"/>
      <c r="T315" s="220"/>
      <c r="AT315" s="221" t="s">
        <v>156</v>
      </c>
      <c r="AU315" s="221" t="s">
        <v>85</v>
      </c>
      <c r="AV315" s="13" t="s">
        <v>83</v>
      </c>
      <c r="AW315" s="13" t="s">
        <v>32</v>
      </c>
      <c r="AX315" s="13" t="s">
        <v>76</v>
      </c>
      <c r="AY315" s="221" t="s">
        <v>149</v>
      </c>
    </row>
    <row r="316" spans="1:65" s="12" customFormat="1" ht="11.25">
      <c r="B316" s="200"/>
      <c r="C316" s="201"/>
      <c r="D316" s="202" t="s">
        <v>156</v>
      </c>
      <c r="E316" s="203" t="s">
        <v>1</v>
      </c>
      <c r="F316" s="204" t="s">
        <v>1481</v>
      </c>
      <c r="G316" s="201"/>
      <c r="H316" s="205">
        <v>137</v>
      </c>
      <c r="I316" s="206"/>
      <c r="J316" s="201"/>
      <c r="K316" s="201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156</v>
      </c>
      <c r="AU316" s="211" t="s">
        <v>85</v>
      </c>
      <c r="AV316" s="12" t="s">
        <v>85</v>
      </c>
      <c r="AW316" s="12" t="s">
        <v>32</v>
      </c>
      <c r="AX316" s="12" t="s">
        <v>83</v>
      </c>
      <c r="AY316" s="211" t="s">
        <v>149</v>
      </c>
    </row>
    <row r="317" spans="1:65" s="2" customFormat="1" ht="16.5" customHeight="1">
      <c r="A317" s="35"/>
      <c r="B317" s="36"/>
      <c r="C317" s="245" t="s">
        <v>572</v>
      </c>
      <c r="D317" s="245" t="s">
        <v>305</v>
      </c>
      <c r="E317" s="246" t="s">
        <v>1482</v>
      </c>
      <c r="F317" s="247" t="s">
        <v>1483</v>
      </c>
      <c r="G317" s="248" t="s">
        <v>1484</v>
      </c>
      <c r="H317" s="249">
        <v>137</v>
      </c>
      <c r="I317" s="250"/>
      <c r="J317" s="251">
        <f>ROUND(I317*H317,2)</f>
        <v>0</v>
      </c>
      <c r="K317" s="252"/>
      <c r="L317" s="253"/>
      <c r="M317" s="254" t="s">
        <v>1</v>
      </c>
      <c r="N317" s="255" t="s">
        <v>41</v>
      </c>
      <c r="O317" s="72"/>
      <c r="P317" s="196">
        <f>O317*H317</f>
        <v>0</v>
      </c>
      <c r="Q317" s="196">
        <v>0</v>
      </c>
      <c r="R317" s="196">
        <f>Q317*H317</f>
        <v>0</v>
      </c>
      <c r="S317" s="196">
        <v>0</v>
      </c>
      <c r="T317" s="197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8" t="s">
        <v>192</v>
      </c>
      <c r="AT317" s="198" t="s">
        <v>305</v>
      </c>
      <c r="AU317" s="198" t="s">
        <v>85</v>
      </c>
      <c r="AY317" s="18" t="s">
        <v>149</v>
      </c>
      <c r="BE317" s="199">
        <f>IF(N317="základní",J317,0)</f>
        <v>0</v>
      </c>
      <c r="BF317" s="199">
        <f>IF(N317="snížená",J317,0)</f>
        <v>0</v>
      </c>
      <c r="BG317" s="199">
        <f>IF(N317="zákl. přenesená",J317,0)</f>
        <v>0</v>
      </c>
      <c r="BH317" s="199">
        <f>IF(N317="sníž. přenesená",J317,0)</f>
        <v>0</v>
      </c>
      <c r="BI317" s="199">
        <f>IF(N317="nulová",J317,0)</f>
        <v>0</v>
      </c>
      <c r="BJ317" s="18" t="s">
        <v>83</v>
      </c>
      <c r="BK317" s="199">
        <f>ROUND(I317*H317,2)</f>
        <v>0</v>
      </c>
      <c r="BL317" s="18" t="s">
        <v>168</v>
      </c>
      <c r="BM317" s="198" t="s">
        <v>1485</v>
      </c>
    </row>
    <row r="318" spans="1:65" s="2" customFormat="1" ht="33" customHeight="1">
      <c r="A318" s="35"/>
      <c r="B318" s="36"/>
      <c r="C318" s="186" t="s">
        <v>576</v>
      </c>
      <c r="D318" s="186" t="s">
        <v>150</v>
      </c>
      <c r="E318" s="187" t="s">
        <v>1486</v>
      </c>
      <c r="F318" s="188" t="s">
        <v>1487</v>
      </c>
      <c r="G318" s="189" t="s">
        <v>357</v>
      </c>
      <c r="H318" s="190">
        <v>80</v>
      </c>
      <c r="I318" s="191"/>
      <c r="J318" s="192">
        <f>ROUND(I318*H318,2)</f>
        <v>0</v>
      </c>
      <c r="K318" s="193"/>
      <c r="L318" s="40"/>
      <c r="M318" s="194" t="s">
        <v>1</v>
      </c>
      <c r="N318" s="195" t="s">
        <v>41</v>
      </c>
      <c r="O318" s="72"/>
      <c r="P318" s="196">
        <f>O318*H318</f>
        <v>0</v>
      </c>
      <c r="Q318" s="196">
        <v>0.15540000000000001</v>
      </c>
      <c r="R318" s="196">
        <f>Q318*H318</f>
        <v>12.432</v>
      </c>
      <c r="S318" s="196">
        <v>0</v>
      </c>
      <c r="T318" s="197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8" t="s">
        <v>168</v>
      </c>
      <c r="AT318" s="198" t="s">
        <v>150</v>
      </c>
      <c r="AU318" s="198" t="s">
        <v>85</v>
      </c>
      <c r="AY318" s="18" t="s">
        <v>149</v>
      </c>
      <c r="BE318" s="199">
        <f>IF(N318="základní",J318,0)</f>
        <v>0</v>
      </c>
      <c r="BF318" s="199">
        <f>IF(N318="snížená",J318,0)</f>
        <v>0</v>
      </c>
      <c r="BG318" s="199">
        <f>IF(N318="zákl. přenesená",J318,0)</f>
        <v>0</v>
      </c>
      <c r="BH318" s="199">
        <f>IF(N318="sníž. přenesená",J318,0)</f>
        <v>0</v>
      </c>
      <c r="BI318" s="199">
        <f>IF(N318="nulová",J318,0)</f>
        <v>0</v>
      </c>
      <c r="BJ318" s="18" t="s">
        <v>83</v>
      </c>
      <c r="BK318" s="199">
        <f>ROUND(I318*H318,2)</f>
        <v>0</v>
      </c>
      <c r="BL318" s="18" t="s">
        <v>168</v>
      </c>
      <c r="BM318" s="198" t="s">
        <v>1488</v>
      </c>
    </row>
    <row r="319" spans="1:65" s="13" customFormat="1" ht="11.25">
      <c r="B319" s="212"/>
      <c r="C319" s="213"/>
      <c r="D319" s="202" t="s">
        <v>156</v>
      </c>
      <c r="E319" s="214" t="s">
        <v>1</v>
      </c>
      <c r="F319" s="215" t="s">
        <v>275</v>
      </c>
      <c r="G319" s="213"/>
      <c r="H319" s="214" t="s">
        <v>1</v>
      </c>
      <c r="I319" s="216"/>
      <c r="J319" s="213"/>
      <c r="K319" s="213"/>
      <c r="L319" s="217"/>
      <c r="M319" s="218"/>
      <c r="N319" s="219"/>
      <c r="O319" s="219"/>
      <c r="P319" s="219"/>
      <c r="Q319" s="219"/>
      <c r="R319" s="219"/>
      <c r="S319" s="219"/>
      <c r="T319" s="220"/>
      <c r="AT319" s="221" t="s">
        <v>156</v>
      </c>
      <c r="AU319" s="221" t="s">
        <v>85</v>
      </c>
      <c r="AV319" s="13" t="s">
        <v>83</v>
      </c>
      <c r="AW319" s="13" t="s">
        <v>32</v>
      </c>
      <c r="AX319" s="13" t="s">
        <v>76</v>
      </c>
      <c r="AY319" s="221" t="s">
        <v>149</v>
      </c>
    </row>
    <row r="320" spans="1:65" s="13" customFormat="1" ht="11.25">
      <c r="B320" s="212"/>
      <c r="C320" s="213"/>
      <c r="D320" s="202" t="s">
        <v>156</v>
      </c>
      <c r="E320" s="214" t="s">
        <v>1</v>
      </c>
      <c r="F320" s="215" t="s">
        <v>276</v>
      </c>
      <c r="G320" s="213"/>
      <c r="H320" s="214" t="s">
        <v>1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156</v>
      </c>
      <c r="AU320" s="221" t="s">
        <v>85</v>
      </c>
      <c r="AV320" s="13" t="s">
        <v>83</v>
      </c>
      <c r="AW320" s="13" t="s">
        <v>32</v>
      </c>
      <c r="AX320" s="13" t="s">
        <v>76</v>
      </c>
      <c r="AY320" s="221" t="s">
        <v>149</v>
      </c>
    </row>
    <row r="321" spans="1:65" s="13" customFormat="1" ht="11.25">
      <c r="B321" s="212"/>
      <c r="C321" s="213"/>
      <c r="D321" s="202" t="s">
        <v>156</v>
      </c>
      <c r="E321" s="214" t="s">
        <v>1</v>
      </c>
      <c r="F321" s="215" t="s">
        <v>277</v>
      </c>
      <c r="G321" s="213"/>
      <c r="H321" s="214" t="s">
        <v>1</v>
      </c>
      <c r="I321" s="216"/>
      <c r="J321" s="213"/>
      <c r="K321" s="213"/>
      <c r="L321" s="217"/>
      <c r="M321" s="218"/>
      <c r="N321" s="219"/>
      <c r="O321" s="219"/>
      <c r="P321" s="219"/>
      <c r="Q321" s="219"/>
      <c r="R321" s="219"/>
      <c r="S321" s="219"/>
      <c r="T321" s="220"/>
      <c r="AT321" s="221" t="s">
        <v>156</v>
      </c>
      <c r="AU321" s="221" t="s">
        <v>85</v>
      </c>
      <c r="AV321" s="13" t="s">
        <v>83</v>
      </c>
      <c r="AW321" s="13" t="s">
        <v>32</v>
      </c>
      <c r="AX321" s="13" t="s">
        <v>76</v>
      </c>
      <c r="AY321" s="221" t="s">
        <v>149</v>
      </c>
    </row>
    <row r="322" spans="1:65" s="12" customFormat="1" ht="11.25">
      <c r="B322" s="200"/>
      <c r="C322" s="201"/>
      <c r="D322" s="202" t="s">
        <v>156</v>
      </c>
      <c r="E322" s="203" t="s">
        <v>1</v>
      </c>
      <c r="F322" s="204" t="s">
        <v>1489</v>
      </c>
      <c r="G322" s="201"/>
      <c r="H322" s="205">
        <v>80</v>
      </c>
      <c r="I322" s="206"/>
      <c r="J322" s="201"/>
      <c r="K322" s="201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156</v>
      </c>
      <c r="AU322" s="211" t="s">
        <v>85</v>
      </c>
      <c r="AV322" s="12" t="s">
        <v>85</v>
      </c>
      <c r="AW322" s="12" t="s">
        <v>32</v>
      </c>
      <c r="AX322" s="12" t="s">
        <v>83</v>
      </c>
      <c r="AY322" s="211" t="s">
        <v>149</v>
      </c>
    </row>
    <row r="323" spans="1:65" s="2" customFormat="1" ht="21.75" customHeight="1">
      <c r="A323" s="35"/>
      <c r="B323" s="36"/>
      <c r="C323" s="245" t="s">
        <v>580</v>
      </c>
      <c r="D323" s="245" t="s">
        <v>305</v>
      </c>
      <c r="E323" s="246" t="s">
        <v>1490</v>
      </c>
      <c r="F323" s="247" t="s">
        <v>1491</v>
      </c>
      <c r="G323" s="248" t="s">
        <v>357</v>
      </c>
      <c r="H323" s="249">
        <v>80</v>
      </c>
      <c r="I323" s="250"/>
      <c r="J323" s="251">
        <f>ROUND(I323*H323,2)</f>
        <v>0</v>
      </c>
      <c r="K323" s="252"/>
      <c r="L323" s="253"/>
      <c r="M323" s="254" t="s">
        <v>1</v>
      </c>
      <c r="N323" s="255" t="s">
        <v>41</v>
      </c>
      <c r="O323" s="72"/>
      <c r="P323" s="196">
        <f>O323*H323</f>
        <v>0</v>
      </c>
      <c r="Q323" s="196">
        <v>0</v>
      </c>
      <c r="R323" s="196">
        <f>Q323*H323</f>
        <v>0</v>
      </c>
      <c r="S323" s="196">
        <v>0</v>
      </c>
      <c r="T323" s="197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8" t="s">
        <v>192</v>
      </c>
      <c r="AT323" s="198" t="s">
        <v>305</v>
      </c>
      <c r="AU323" s="198" t="s">
        <v>85</v>
      </c>
      <c r="AY323" s="18" t="s">
        <v>149</v>
      </c>
      <c r="BE323" s="199">
        <f>IF(N323="základní",J323,0)</f>
        <v>0</v>
      </c>
      <c r="BF323" s="199">
        <f>IF(N323="snížená",J323,0)</f>
        <v>0</v>
      </c>
      <c r="BG323" s="199">
        <f>IF(N323="zákl. přenesená",J323,0)</f>
        <v>0</v>
      </c>
      <c r="BH323" s="199">
        <f>IF(N323="sníž. přenesená",J323,0)</f>
        <v>0</v>
      </c>
      <c r="BI323" s="199">
        <f>IF(N323="nulová",J323,0)</f>
        <v>0</v>
      </c>
      <c r="BJ323" s="18" t="s">
        <v>83</v>
      </c>
      <c r="BK323" s="199">
        <f>ROUND(I323*H323,2)</f>
        <v>0</v>
      </c>
      <c r="BL323" s="18" t="s">
        <v>168</v>
      </c>
      <c r="BM323" s="198" t="s">
        <v>1492</v>
      </c>
    </row>
    <row r="324" spans="1:65" s="2" customFormat="1" ht="33" customHeight="1">
      <c r="A324" s="35"/>
      <c r="B324" s="36"/>
      <c r="C324" s="186" t="s">
        <v>584</v>
      </c>
      <c r="D324" s="186" t="s">
        <v>150</v>
      </c>
      <c r="E324" s="187" t="s">
        <v>1493</v>
      </c>
      <c r="F324" s="188" t="s">
        <v>1494</v>
      </c>
      <c r="G324" s="189" t="s">
        <v>357</v>
      </c>
      <c r="H324" s="190">
        <v>1078</v>
      </c>
      <c r="I324" s="191"/>
      <c r="J324" s="192">
        <f>ROUND(I324*H324,2)</f>
        <v>0</v>
      </c>
      <c r="K324" s="193"/>
      <c r="L324" s="40"/>
      <c r="M324" s="194" t="s">
        <v>1</v>
      </c>
      <c r="N324" s="195" t="s">
        <v>41</v>
      </c>
      <c r="O324" s="72"/>
      <c r="P324" s="196">
        <f>O324*H324</f>
        <v>0</v>
      </c>
      <c r="Q324" s="196">
        <v>0.1295</v>
      </c>
      <c r="R324" s="196">
        <f>Q324*H324</f>
        <v>139.601</v>
      </c>
      <c r="S324" s="196">
        <v>0</v>
      </c>
      <c r="T324" s="19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8" t="s">
        <v>168</v>
      </c>
      <c r="AT324" s="198" t="s">
        <v>150</v>
      </c>
      <c r="AU324" s="198" t="s">
        <v>85</v>
      </c>
      <c r="AY324" s="18" t="s">
        <v>149</v>
      </c>
      <c r="BE324" s="199">
        <f>IF(N324="základní",J324,0)</f>
        <v>0</v>
      </c>
      <c r="BF324" s="199">
        <f>IF(N324="snížená",J324,0)</f>
        <v>0</v>
      </c>
      <c r="BG324" s="199">
        <f>IF(N324="zákl. přenesená",J324,0)</f>
        <v>0</v>
      </c>
      <c r="BH324" s="199">
        <f>IF(N324="sníž. přenesená",J324,0)</f>
        <v>0</v>
      </c>
      <c r="BI324" s="199">
        <f>IF(N324="nulová",J324,0)</f>
        <v>0</v>
      </c>
      <c r="BJ324" s="18" t="s">
        <v>83</v>
      </c>
      <c r="BK324" s="199">
        <f>ROUND(I324*H324,2)</f>
        <v>0</v>
      </c>
      <c r="BL324" s="18" t="s">
        <v>168</v>
      </c>
      <c r="BM324" s="198" t="s">
        <v>1495</v>
      </c>
    </row>
    <row r="325" spans="1:65" s="13" customFormat="1" ht="11.25">
      <c r="B325" s="212"/>
      <c r="C325" s="213"/>
      <c r="D325" s="202" t="s">
        <v>156</v>
      </c>
      <c r="E325" s="214" t="s">
        <v>1</v>
      </c>
      <c r="F325" s="215" t="s">
        <v>275</v>
      </c>
      <c r="G325" s="213"/>
      <c r="H325" s="214" t="s">
        <v>1</v>
      </c>
      <c r="I325" s="216"/>
      <c r="J325" s="213"/>
      <c r="K325" s="213"/>
      <c r="L325" s="217"/>
      <c r="M325" s="218"/>
      <c r="N325" s="219"/>
      <c r="O325" s="219"/>
      <c r="P325" s="219"/>
      <c r="Q325" s="219"/>
      <c r="R325" s="219"/>
      <c r="S325" s="219"/>
      <c r="T325" s="220"/>
      <c r="AT325" s="221" t="s">
        <v>156</v>
      </c>
      <c r="AU325" s="221" t="s">
        <v>85</v>
      </c>
      <c r="AV325" s="13" t="s">
        <v>83</v>
      </c>
      <c r="AW325" s="13" t="s">
        <v>32</v>
      </c>
      <c r="AX325" s="13" t="s">
        <v>76</v>
      </c>
      <c r="AY325" s="221" t="s">
        <v>149</v>
      </c>
    </row>
    <row r="326" spans="1:65" s="13" customFormat="1" ht="11.25">
      <c r="B326" s="212"/>
      <c r="C326" s="213"/>
      <c r="D326" s="202" t="s">
        <v>156</v>
      </c>
      <c r="E326" s="214" t="s">
        <v>1</v>
      </c>
      <c r="F326" s="215" t="s">
        <v>276</v>
      </c>
      <c r="G326" s="213"/>
      <c r="H326" s="214" t="s">
        <v>1</v>
      </c>
      <c r="I326" s="216"/>
      <c r="J326" s="213"/>
      <c r="K326" s="213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156</v>
      </c>
      <c r="AU326" s="221" t="s">
        <v>85</v>
      </c>
      <c r="AV326" s="13" t="s">
        <v>83</v>
      </c>
      <c r="AW326" s="13" t="s">
        <v>32</v>
      </c>
      <c r="AX326" s="13" t="s">
        <v>76</v>
      </c>
      <c r="AY326" s="221" t="s">
        <v>149</v>
      </c>
    </row>
    <row r="327" spans="1:65" s="13" customFormat="1" ht="11.25">
      <c r="B327" s="212"/>
      <c r="C327" s="213"/>
      <c r="D327" s="202" t="s">
        <v>156</v>
      </c>
      <c r="E327" s="214" t="s">
        <v>1</v>
      </c>
      <c r="F327" s="215" t="s">
        <v>277</v>
      </c>
      <c r="G327" s="213"/>
      <c r="H327" s="214" t="s">
        <v>1</v>
      </c>
      <c r="I327" s="216"/>
      <c r="J327" s="213"/>
      <c r="K327" s="213"/>
      <c r="L327" s="217"/>
      <c r="M327" s="218"/>
      <c r="N327" s="219"/>
      <c r="O327" s="219"/>
      <c r="P327" s="219"/>
      <c r="Q327" s="219"/>
      <c r="R327" s="219"/>
      <c r="S327" s="219"/>
      <c r="T327" s="220"/>
      <c r="AT327" s="221" t="s">
        <v>156</v>
      </c>
      <c r="AU327" s="221" t="s">
        <v>85</v>
      </c>
      <c r="AV327" s="13" t="s">
        <v>83</v>
      </c>
      <c r="AW327" s="13" t="s">
        <v>32</v>
      </c>
      <c r="AX327" s="13" t="s">
        <v>76</v>
      </c>
      <c r="AY327" s="221" t="s">
        <v>149</v>
      </c>
    </row>
    <row r="328" spans="1:65" s="12" customFormat="1" ht="11.25">
      <c r="B328" s="200"/>
      <c r="C328" s="201"/>
      <c r="D328" s="202" t="s">
        <v>156</v>
      </c>
      <c r="E328" s="203" t="s">
        <v>1</v>
      </c>
      <c r="F328" s="204" t="s">
        <v>1496</v>
      </c>
      <c r="G328" s="201"/>
      <c r="H328" s="205">
        <v>1078</v>
      </c>
      <c r="I328" s="206"/>
      <c r="J328" s="201"/>
      <c r="K328" s="201"/>
      <c r="L328" s="207"/>
      <c r="M328" s="208"/>
      <c r="N328" s="209"/>
      <c r="O328" s="209"/>
      <c r="P328" s="209"/>
      <c r="Q328" s="209"/>
      <c r="R328" s="209"/>
      <c r="S328" s="209"/>
      <c r="T328" s="210"/>
      <c r="AT328" s="211" t="s">
        <v>156</v>
      </c>
      <c r="AU328" s="211" t="s">
        <v>85</v>
      </c>
      <c r="AV328" s="12" t="s">
        <v>85</v>
      </c>
      <c r="AW328" s="12" t="s">
        <v>32</v>
      </c>
      <c r="AX328" s="12" t="s">
        <v>83</v>
      </c>
      <c r="AY328" s="211" t="s">
        <v>149</v>
      </c>
    </row>
    <row r="329" spans="1:65" s="2" customFormat="1" ht="16.5" customHeight="1">
      <c r="A329" s="35"/>
      <c r="B329" s="36"/>
      <c r="C329" s="245" t="s">
        <v>588</v>
      </c>
      <c r="D329" s="245" t="s">
        <v>305</v>
      </c>
      <c r="E329" s="246" t="s">
        <v>1497</v>
      </c>
      <c r="F329" s="247" t="s">
        <v>1498</v>
      </c>
      <c r="G329" s="248" t="s">
        <v>357</v>
      </c>
      <c r="H329" s="249">
        <v>1078</v>
      </c>
      <c r="I329" s="250"/>
      <c r="J329" s="251">
        <f>ROUND(I329*H329,2)</f>
        <v>0</v>
      </c>
      <c r="K329" s="252"/>
      <c r="L329" s="253"/>
      <c r="M329" s="254" t="s">
        <v>1</v>
      </c>
      <c r="N329" s="255" t="s">
        <v>41</v>
      </c>
      <c r="O329" s="72"/>
      <c r="P329" s="196">
        <f>O329*H329</f>
        <v>0</v>
      </c>
      <c r="Q329" s="196">
        <v>5.6120000000000003E-2</v>
      </c>
      <c r="R329" s="196">
        <f>Q329*H329</f>
        <v>60.49736</v>
      </c>
      <c r="S329" s="196">
        <v>0</v>
      </c>
      <c r="T329" s="197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8" t="s">
        <v>192</v>
      </c>
      <c r="AT329" s="198" t="s">
        <v>305</v>
      </c>
      <c r="AU329" s="198" t="s">
        <v>85</v>
      </c>
      <c r="AY329" s="18" t="s">
        <v>149</v>
      </c>
      <c r="BE329" s="199">
        <f>IF(N329="základní",J329,0)</f>
        <v>0</v>
      </c>
      <c r="BF329" s="199">
        <f>IF(N329="snížená",J329,0)</f>
        <v>0</v>
      </c>
      <c r="BG329" s="199">
        <f>IF(N329="zákl. přenesená",J329,0)</f>
        <v>0</v>
      </c>
      <c r="BH329" s="199">
        <f>IF(N329="sníž. přenesená",J329,0)</f>
        <v>0</v>
      </c>
      <c r="BI329" s="199">
        <f>IF(N329="nulová",J329,0)</f>
        <v>0</v>
      </c>
      <c r="BJ329" s="18" t="s">
        <v>83</v>
      </c>
      <c r="BK329" s="199">
        <f>ROUND(I329*H329,2)</f>
        <v>0</v>
      </c>
      <c r="BL329" s="18" t="s">
        <v>168</v>
      </c>
      <c r="BM329" s="198" t="s">
        <v>1499</v>
      </c>
    </row>
    <row r="330" spans="1:65" s="2" customFormat="1" ht="24.2" customHeight="1">
      <c r="A330" s="35"/>
      <c r="B330" s="36"/>
      <c r="C330" s="186" t="s">
        <v>592</v>
      </c>
      <c r="D330" s="186" t="s">
        <v>150</v>
      </c>
      <c r="E330" s="187" t="s">
        <v>1500</v>
      </c>
      <c r="F330" s="188" t="s">
        <v>1501</v>
      </c>
      <c r="G330" s="189" t="s">
        <v>273</v>
      </c>
      <c r="H330" s="190">
        <v>6600</v>
      </c>
      <c r="I330" s="191"/>
      <c r="J330" s="192">
        <f>ROUND(I330*H330,2)</f>
        <v>0</v>
      </c>
      <c r="K330" s="193"/>
      <c r="L330" s="40"/>
      <c r="M330" s="194" t="s">
        <v>1</v>
      </c>
      <c r="N330" s="195" t="s">
        <v>41</v>
      </c>
      <c r="O330" s="72"/>
      <c r="P330" s="196">
        <f>O330*H330</f>
        <v>0</v>
      </c>
      <c r="Q330" s="196">
        <v>6.8999999999999997E-4</v>
      </c>
      <c r="R330" s="196">
        <f>Q330*H330</f>
        <v>4.5539999999999994</v>
      </c>
      <c r="S330" s="196">
        <v>0</v>
      </c>
      <c r="T330" s="197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8" t="s">
        <v>168</v>
      </c>
      <c r="AT330" s="198" t="s">
        <v>150</v>
      </c>
      <c r="AU330" s="198" t="s">
        <v>85</v>
      </c>
      <c r="AY330" s="18" t="s">
        <v>149</v>
      </c>
      <c r="BE330" s="199">
        <f>IF(N330="základní",J330,0)</f>
        <v>0</v>
      </c>
      <c r="BF330" s="199">
        <f>IF(N330="snížená",J330,0)</f>
        <v>0</v>
      </c>
      <c r="BG330" s="199">
        <f>IF(N330="zákl. přenesená",J330,0)</f>
        <v>0</v>
      </c>
      <c r="BH330" s="199">
        <f>IF(N330="sníž. přenesená",J330,0)</f>
        <v>0</v>
      </c>
      <c r="BI330" s="199">
        <f>IF(N330="nulová",J330,0)</f>
        <v>0</v>
      </c>
      <c r="BJ330" s="18" t="s">
        <v>83</v>
      </c>
      <c r="BK330" s="199">
        <f>ROUND(I330*H330,2)</f>
        <v>0</v>
      </c>
      <c r="BL330" s="18" t="s">
        <v>168</v>
      </c>
      <c r="BM330" s="198" t="s">
        <v>1502</v>
      </c>
    </row>
    <row r="331" spans="1:65" s="13" customFormat="1" ht="11.25">
      <c r="B331" s="212"/>
      <c r="C331" s="213"/>
      <c r="D331" s="202" t="s">
        <v>156</v>
      </c>
      <c r="E331" s="214" t="s">
        <v>1</v>
      </c>
      <c r="F331" s="215" t="s">
        <v>275</v>
      </c>
      <c r="G331" s="213"/>
      <c r="H331" s="214" t="s">
        <v>1</v>
      </c>
      <c r="I331" s="216"/>
      <c r="J331" s="213"/>
      <c r="K331" s="213"/>
      <c r="L331" s="217"/>
      <c r="M331" s="218"/>
      <c r="N331" s="219"/>
      <c r="O331" s="219"/>
      <c r="P331" s="219"/>
      <c r="Q331" s="219"/>
      <c r="R331" s="219"/>
      <c r="S331" s="219"/>
      <c r="T331" s="220"/>
      <c r="AT331" s="221" t="s">
        <v>156</v>
      </c>
      <c r="AU331" s="221" t="s">
        <v>85</v>
      </c>
      <c r="AV331" s="13" t="s">
        <v>83</v>
      </c>
      <c r="AW331" s="13" t="s">
        <v>32</v>
      </c>
      <c r="AX331" s="13" t="s">
        <v>76</v>
      </c>
      <c r="AY331" s="221" t="s">
        <v>149</v>
      </c>
    </row>
    <row r="332" spans="1:65" s="13" customFormat="1" ht="11.25">
      <c r="B332" s="212"/>
      <c r="C332" s="213"/>
      <c r="D332" s="202" t="s">
        <v>156</v>
      </c>
      <c r="E332" s="214" t="s">
        <v>1</v>
      </c>
      <c r="F332" s="215" t="s">
        <v>276</v>
      </c>
      <c r="G332" s="213"/>
      <c r="H332" s="214" t="s">
        <v>1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156</v>
      </c>
      <c r="AU332" s="221" t="s">
        <v>85</v>
      </c>
      <c r="AV332" s="13" t="s">
        <v>83</v>
      </c>
      <c r="AW332" s="13" t="s">
        <v>32</v>
      </c>
      <c r="AX332" s="13" t="s">
        <v>76</v>
      </c>
      <c r="AY332" s="221" t="s">
        <v>149</v>
      </c>
    </row>
    <row r="333" spans="1:65" s="13" customFormat="1" ht="11.25">
      <c r="B333" s="212"/>
      <c r="C333" s="213"/>
      <c r="D333" s="202" t="s">
        <v>156</v>
      </c>
      <c r="E333" s="214" t="s">
        <v>1</v>
      </c>
      <c r="F333" s="215" t="s">
        <v>277</v>
      </c>
      <c r="G333" s="213"/>
      <c r="H333" s="214" t="s">
        <v>1</v>
      </c>
      <c r="I333" s="216"/>
      <c r="J333" s="213"/>
      <c r="K333" s="213"/>
      <c r="L333" s="217"/>
      <c r="M333" s="218"/>
      <c r="N333" s="219"/>
      <c r="O333" s="219"/>
      <c r="P333" s="219"/>
      <c r="Q333" s="219"/>
      <c r="R333" s="219"/>
      <c r="S333" s="219"/>
      <c r="T333" s="220"/>
      <c r="AT333" s="221" t="s">
        <v>156</v>
      </c>
      <c r="AU333" s="221" t="s">
        <v>85</v>
      </c>
      <c r="AV333" s="13" t="s">
        <v>83</v>
      </c>
      <c r="AW333" s="13" t="s">
        <v>32</v>
      </c>
      <c r="AX333" s="13" t="s">
        <v>76</v>
      </c>
      <c r="AY333" s="221" t="s">
        <v>149</v>
      </c>
    </row>
    <row r="334" spans="1:65" s="12" customFormat="1" ht="11.25">
      <c r="B334" s="200"/>
      <c r="C334" s="201"/>
      <c r="D334" s="202" t="s">
        <v>156</v>
      </c>
      <c r="E334" s="203" t="s">
        <v>1</v>
      </c>
      <c r="F334" s="204" t="s">
        <v>1503</v>
      </c>
      <c r="G334" s="201"/>
      <c r="H334" s="205">
        <v>6600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156</v>
      </c>
      <c r="AU334" s="211" t="s">
        <v>85</v>
      </c>
      <c r="AV334" s="12" t="s">
        <v>85</v>
      </c>
      <c r="AW334" s="12" t="s">
        <v>32</v>
      </c>
      <c r="AX334" s="12" t="s">
        <v>83</v>
      </c>
      <c r="AY334" s="211" t="s">
        <v>149</v>
      </c>
    </row>
    <row r="335" spans="1:65" s="2" customFormat="1" ht="16.5" customHeight="1">
      <c r="A335" s="35"/>
      <c r="B335" s="36"/>
      <c r="C335" s="186" t="s">
        <v>596</v>
      </c>
      <c r="D335" s="186" t="s">
        <v>150</v>
      </c>
      <c r="E335" s="187" t="s">
        <v>1504</v>
      </c>
      <c r="F335" s="188" t="s">
        <v>1505</v>
      </c>
      <c r="G335" s="189" t="s">
        <v>273</v>
      </c>
      <c r="H335" s="190">
        <v>3720</v>
      </c>
      <c r="I335" s="191"/>
      <c r="J335" s="192">
        <f>ROUND(I335*H335,2)</f>
        <v>0</v>
      </c>
      <c r="K335" s="193"/>
      <c r="L335" s="40"/>
      <c r="M335" s="194" t="s">
        <v>1</v>
      </c>
      <c r="N335" s="195" t="s">
        <v>41</v>
      </c>
      <c r="O335" s="72"/>
      <c r="P335" s="196">
        <f>O335*H335</f>
        <v>0</v>
      </c>
      <c r="Q335" s="196">
        <v>2.3099999999999999E-2</v>
      </c>
      <c r="R335" s="196">
        <f>Q335*H335</f>
        <v>85.932000000000002</v>
      </c>
      <c r="S335" s="196">
        <v>0</v>
      </c>
      <c r="T335" s="197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8" t="s">
        <v>168</v>
      </c>
      <c r="AT335" s="198" t="s">
        <v>150</v>
      </c>
      <c r="AU335" s="198" t="s">
        <v>85</v>
      </c>
      <c r="AY335" s="18" t="s">
        <v>149</v>
      </c>
      <c r="BE335" s="199">
        <f>IF(N335="základní",J335,0)</f>
        <v>0</v>
      </c>
      <c r="BF335" s="199">
        <f>IF(N335="snížená",J335,0)</f>
        <v>0</v>
      </c>
      <c r="BG335" s="199">
        <f>IF(N335="zákl. přenesená",J335,0)</f>
        <v>0</v>
      </c>
      <c r="BH335" s="199">
        <f>IF(N335="sníž. přenesená",J335,0)</f>
        <v>0</v>
      </c>
      <c r="BI335" s="199">
        <f>IF(N335="nulová",J335,0)</f>
        <v>0</v>
      </c>
      <c r="BJ335" s="18" t="s">
        <v>83</v>
      </c>
      <c r="BK335" s="199">
        <f>ROUND(I335*H335,2)</f>
        <v>0</v>
      </c>
      <c r="BL335" s="18" t="s">
        <v>168</v>
      </c>
      <c r="BM335" s="198" t="s">
        <v>1506</v>
      </c>
    </row>
    <row r="336" spans="1:65" s="13" customFormat="1" ht="11.25">
      <c r="B336" s="212"/>
      <c r="C336" s="213"/>
      <c r="D336" s="202" t="s">
        <v>156</v>
      </c>
      <c r="E336" s="214" t="s">
        <v>1</v>
      </c>
      <c r="F336" s="215" t="s">
        <v>275</v>
      </c>
      <c r="G336" s="213"/>
      <c r="H336" s="214" t="s">
        <v>1</v>
      </c>
      <c r="I336" s="216"/>
      <c r="J336" s="213"/>
      <c r="K336" s="213"/>
      <c r="L336" s="217"/>
      <c r="M336" s="218"/>
      <c r="N336" s="219"/>
      <c r="O336" s="219"/>
      <c r="P336" s="219"/>
      <c r="Q336" s="219"/>
      <c r="R336" s="219"/>
      <c r="S336" s="219"/>
      <c r="T336" s="220"/>
      <c r="AT336" s="221" t="s">
        <v>156</v>
      </c>
      <c r="AU336" s="221" t="s">
        <v>85</v>
      </c>
      <c r="AV336" s="13" t="s">
        <v>83</v>
      </c>
      <c r="AW336" s="13" t="s">
        <v>32</v>
      </c>
      <c r="AX336" s="13" t="s">
        <v>76</v>
      </c>
      <c r="AY336" s="221" t="s">
        <v>149</v>
      </c>
    </row>
    <row r="337" spans="1:65" s="13" customFormat="1" ht="11.25">
      <c r="B337" s="212"/>
      <c r="C337" s="213"/>
      <c r="D337" s="202" t="s">
        <v>156</v>
      </c>
      <c r="E337" s="214" t="s">
        <v>1</v>
      </c>
      <c r="F337" s="215" t="s">
        <v>276</v>
      </c>
      <c r="G337" s="213"/>
      <c r="H337" s="214" t="s">
        <v>1</v>
      </c>
      <c r="I337" s="216"/>
      <c r="J337" s="213"/>
      <c r="K337" s="213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156</v>
      </c>
      <c r="AU337" s="221" t="s">
        <v>85</v>
      </c>
      <c r="AV337" s="13" t="s">
        <v>83</v>
      </c>
      <c r="AW337" s="13" t="s">
        <v>32</v>
      </c>
      <c r="AX337" s="13" t="s">
        <v>76</v>
      </c>
      <c r="AY337" s="221" t="s">
        <v>149</v>
      </c>
    </row>
    <row r="338" spans="1:65" s="13" customFormat="1" ht="11.25">
      <c r="B338" s="212"/>
      <c r="C338" s="213"/>
      <c r="D338" s="202" t="s">
        <v>156</v>
      </c>
      <c r="E338" s="214" t="s">
        <v>1</v>
      </c>
      <c r="F338" s="215" t="s">
        <v>277</v>
      </c>
      <c r="G338" s="213"/>
      <c r="H338" s="214" t="s">
        <v>1</v>
      </c>
      <c r="I338" s="216"/>
      <c r="J338" s="213"/>
      <c r="K338" s="213"/>
      <c r="L338" s="217"/>
      <c r="M338" s="218"/>
      <c r="N338" s="219"/>
      <c r="O338" s="219"/>
      <c r="P338" s="219"/>
      <c r="Q338" s="219"/>
      <c r="R338" s="219"/>
      <c r="S338" s="219"/>
      <c r="T338" s="220"/>
      <c r="AT338" s="221" t="s">
        <v>156</v>
      </c>
      <c r="AU338" s="221" t="s">
        <v>85</v>
      </c>
      <c r="AV338" s="13" t="s">
        <v>83</v>
      </c>
      <c r="AW338" s="13" t="s">
        <v>32</v>
      </c>
      <c r="AX338" s="13" t="s">
        <v>76</v>
      </c>
      <c r="AY338" s="221" t="s">
        <v>149</v>
      </c>
    </row>
    <row r="339" spans="1:65" s="12" customFormat="1" ht="11.25">
      <c r="B339" s="200"/>
      <c r="C339" s="201"/>
      <c r="D339" s="202" t="s">
        <v>156</v>
      </c>
      <c r="E339" s="203" t="s">
        <v>1</v>
      </c>
      <c r="F339" s="204" t="s">
        <v>1507</v>
      </c>
      <c r="G339" s="201"/>
      <c r="H339" s="205">
        <v>3720</v>
      </c>
      <c r="I339" s="206"/>
      <c r="J339" s="201"/>
      <c r="K339" s="201"/>
      <c r="L339" s="207"/>
      <c r="M339" s="208"/>
      <c r="N339" s="209"/>
      <c r="O339" s="209"/>
      <c r="P339" s="209"/>
      <c r="Q339" s="209"/>
      <c r="R339" s="209"/>
      <c r="S339" s="209"/>
      <c r="T339" s="210"/>
      <c r="AT339" s="211" t="s">
        <v>156</v>
      </c>
      <c r="AU339" s="211" t="s">
        <v>85</v>
      </c>
      <c r="AV339" s="12" t="s">
        <v>85</v>
      </c>
      <c r="AW339" s="12" t="s">
        <v>32</v>
      </c>
      <c r="AX339" s="12" t="s">
        <v>83</v>
      </c>
      <c r="AY339" s="211" t="s">
        <v>149</v>
      </c>
    </row>
    <row r="340" spans="1:65" s="2" customFormat="1" ht="24.2" customHeight="1">
      <c r="A340" s="35"/>
      <c r="B340" s="36"/>
      <c r="C340" s="186" t="s">
        <v>600</v>
      </c>
      <c r="D340" s="186" t="s">
        <v>150</v>
      </c>
      <c r="E340" s="187" t="s">
        <v>1508</v>
      </c>
      <c r="F340" s="188" t="s">
        <v>1509</v>
      </c>
      <c r="G340" s="189" t="s">
        <v>357</v>
      </c>
      <c r="H340" s="190">
        <v>541</v>
      </c>
      <c r="I340" s="191"/>
      <c r="J340" s="192">
        <f>ROUND(I340*H340,2)</f>
        <v>0</v>
      </c>
      <c r="K340" s="193"/>
      <c r="L340" s="40"/>
      <c r="M340" s="194" t="s">
        <v>1</v>
      </c>
      <c r="N340" s="195" t="s">
        <v>41</v>
      </c>
      <c r="O340" s="72"/>
      <c r="P340" s="196">
        <f>O340*H340</f>
        <v>0</v>
      </c>
      <c r="Q340" s="196">
        <v>0</v>
      </c>
      <c r="R340" s="196">
        <f>Q340*H340</f>
        <v>0</v>
      </c>
      <c r="S340" s="196">
        <v>3.5000000000000003E-2</v>
      </c>
      <c r="T340" s="197">
        <f>S340*H340</f>
        <v>18.935000000000002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8" t="s">
        <v>168</v>
      </c>
      <c r="AT340" s="198" t="s">
        <v>150</v>
      </c>
      <c r="AU340" s="198" t="s">
        <v>85</v>
      </c>
      <c r="AY340" s="18" t="s">
        <v>149</v>
      </c>
      <c r="BE340" s="199">
        <f>IF(N340="základní",J340,0)</f>
        <v>0</v>
      </c>
      <c r="BF340" s="199">
        <f>IF(N340="snížená",J340,0)</f>
        <v>0</v>
      </c>
      <c r="BG340" s="199">
        <f>IF(N340="zákl. přenesená",J340,0)</f>
        <v>0</v>
      </c>
      <c r="BH340" s="199">
        <f>IF(N340="sníž. přenesená",J340,0)</f>
        <v>0</v>
      </c>
      <c r="BI340" s="199">
        <f>IF(N340="nulová",J340,0)</f>
        <v>0</v>
      </c>
      <c r="BJ340" s="18" t="s">
        <v>83</v>
      </c>
      <c r="BK340" s="199">
        <f>ROUND(I340*H340,2)</f>
        <v>0</v>
      </c>
      <c r="BL340" s="18" t="s">
        <v>168</v>
      </c>
      <c r="BM340" s="198" t="s">
        <v>1510</v>
      </c>
    </row>
    <row r="341" spans="1:65" s="13" customFormat="1" ht="11.25">
      <c r="B341" s="212"/>
      <c r="C341" s="213"/>
      <c r="D341" s="202" t="s">
        <v>156</v>
      </c>
      <c r="E341" s="214" t="s">
        <v>1</v>
      </c>
      <c r="F341" s="215" t="s">
        <v>275</v>
      </c>
      <c r="G341" s="213"/>
      <c r="H341" s="214" t="s">
        <v>1</v>
      </c>
      <c r="I341" s="216"/>
      <c r="J341" s="213"/>
      <c r="K341" s="213"/>
      <c r="L341" s="217"/>
      <c r="M341" s="218"/>
      <c r="N341" s="219"/>
      <c r="O341" s="219"/>
      <c r="P341" s="219"/>
      <c r="Q341" s="219"/>
      <c r="R341" s="219"/>
      <c r="S341" s="219"/>
      <c r="T341" s="220"/>
      <c r="AT341" s="221" t="s">
        <v>156</v>
      </c>
      <c r="AU341" s="221" t="s">
        <v>85</v>
      </c>
      <c r="AV341" s="13" t="s">
        <v>83</v>
      </c>
      <c r="AW341" s="13" t="s">
        <v>32</v>
      </c>
      <c r="AX341" s="13" t="s">
        <v>76</v>
      </c>
      <c r="AY341" s="221" t="s">
        <v>149</v>
      </c>
    </row>
    <row r="342" spans="1:65" s="13" customFormat="1" ht="11.25">
      <c r="B342" s="212"/>
      <c r="C342" s="213"/>
      <c r="D342" s="202" t="s">
        <v>156</v>
      </c>
      <c r="E342" s="214" t="s">
        <v>1</v>
      </c>
      <c r="F342" s="215" t="s">
        <v>276</v>
      </c>
      <c r="G342" s="213"/>
      <c r="H342" s="214" t="s">
        <v>1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156</v>
      </c>
      <c r="AU342" s="221" t="s">
        <v>85</v>
      </c>
      <c r="AV342" s="13" t="s">
        <v>83</v>
      </c>
      <c r="AW342" s="13" t="s">
        <v>32</v>
      </c>
      <c r="AX342" s="13" t="s">
        <v>76</v>
      </c>
      <c r="AY342" s="221" t="s">
        <v>149</v>
      </c>
    </row>
    <row r="343" spans="1:65" s="13" customFormat="1" ht="11.25">
      <c r="B343" s="212"/>
      <c r="C343" s="213"/>
      <c r="D343" s="202" t="s">
        <v>156</v>
      </c>
      <c r="E343" s="214" t="s">
        <v>1</v>
      </c>
      <c r="F343" s="215" t="s">
        <v>277</v>
      </c>
      <c r="G343" s="213"/>
      <c r="H343" s="214" t="s">
        <v>1</v>
      </c>
      <c r="I343" s="216"/>
      <c r="J343" s="213"/>
      <c r="K343" s="213"/>
      <c r="L343" s="217"/>
      <c r="M343" s="218"/>
      <c r="N343" s="219"/>
      <c r="O343" s="219"/>
      <c r="P343" s="219"/>
      <c r="Q343" s="219"/>
      <c r="R343" s="219"/>
      <c r="S343" s="219"/>
      <c r="T343" s="220"/>
      <c r="AT343" s="221" t="s">
        <v>156</v>
      </c>
      <c r="AU343" s="221" t="s">
        <v>85</v>
      </c>
      <c r="AV343" s="13" t="s">
        <v>83</v>
      </c>
      <c r="AW343" s="13" t="s">
        <v>32</v>
      </c>
      <c r="AX343" s="13" t="s">
        <v>76</v>
      </c>
      <c r="AY343" s="221" t="s">
        <v>149</v>
      </c>
    </row>
    <row r="344" spans="1:65" s="12" customFormat="1" ht="11.25">
      <c r="B344" s="200"/>
      <c r="C344" s="201"/>
      <c r="D344" s="202" t="s">
        <v>156</v>
      </c>
      <c r="E344" s="203" t="s">
        <v>1</v>
      </c>
      <c r="F344" s="204" t="s">
        <v>1511</v>
      </c>
      <c r="G344" s="201"/>
      <c r="H344" s="205">
        <v>541</v>
      </c>
      <c r="I344" s="206"/>
      <c r="J344" s="201"/>
      <c r="K344" s="201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156</v>
      </c>
      <c r="AU344" s="211" t="s">
        <v>85</v>
      </c>
      <c r="AV344" s="12" t="s">
        <v>85</v>
      </c>
      <c r="AW344" s="12" t="s">
        <v>32</v>
      </c>
      <c r="AX344" s="12" t="s">
        <v>83</v>
      </c>
      <c r="AY344" s="211" t="s">
        <v>149</v>
      </c>
    </row>
    <row r="345" spans="1:65" s="11" customFormat="1" ht="22.9" customHeight="1">
      <c r="B345" s="172"/>
      <c r="C345" s="173"/>
      <c r="D345" s="174" t="s">
        <v>75</v>
      </c>
      <c r="E345" s="232" t="s">
        <v>381</v>
      </c>
      <c r="F345" s="232" t="s">
        <v>382</v>
      </c>
      <c r="G345" s="173"/>
      <c r="H345" s="173"/>
      <c r="I345" s="176"/>
      <c r="J345" s="233">
        <f>BK345</f>
        <v>0</v>
      </c>
      <c r="K345" s="173"/>
      <c r="L345" s="178"/>
      <c r="M345" s="179"/>
      <c r="N345" s="180"/>
      <c r="O345" s="180"/>
      <c r="P345" s="181">
        <f>SUM(P346:P353)</f>
        <v>0</v>
      </c>
      <c r="Q345" s="180"/>
      <c r="R345" s="181">
        <f>SUM(R346:R353)</f>
        <v>0</v>
      </c>
      <c r="S345" s="180"/>
      <c r="T345" s="182">
        <f>SUM(T346:T353)</f>
        <v>0</v>
      </c>
      <c r="AR345" s="183" t="s">
        <v>83</v>
      </c>
      <c r="AT345" s="184" t="s">
        <v>75</v>
      </c>
      <c r="AU345" s="184" t="s">
        <v>83</v>
      </c>
      <c r="AY345" s="183" t="s">
        <v>149</v>
      </c>
      <c r="BK345" s="185">
        <f>SUM(BK346:BK353)</f>
        <v>0</v>
      </c>
    </row>
    <row r="346" spans="1:65" s="2" customFormat="1" ht="21.75" customHeight="1">
      <c r="A346" s="35"/>
      <c r="B346" s="36"/>
      <c r="C346" s="186" t="s">
        <v>606</v>
      </c>
      <c r="D346" s="186" t="s">
        <v>150</v>
      </c>
      <c r="E346" s="187" t="s">
        <v>384</v>
      </c>
      <c r="F346" s="188" t="s">
        <v>385</v>
      </c>
      <c r="G346" s="189" t="s">
        <v>298</v>
      </c>
      <c r="H346" s="190">
        <v>198.52500000000001</v>
      </c>
      <c r="I346" s="191"/>
      <c r="J346" s="192">
        <f>ROUND(I346*H346,2)</f>
        <v>0</v>
      </c>
      <c r="K346" s="193"/>
      <c r="L346" s="40"/>
      <c r="M346" s="194" t="s">
        <v>1</v>
      </c>
      <c r="N346" s="195" t="s">
        <v>41</v>
      </c>
      <c r="O346" s="72"/>
      <c r="P346" s="196">
        <f>O346*H346</f>
        <v>0</v>
      </c>
      <c r="Q346" s="196">
        <v>0</v>
      </c>
      <c r="R346" s="196">
        <f>Q346*H346</f>
        <v>0</v>
      </c>
      <c r="S346" s="196">
        <v>0</v>
      </c>
      <c r="T346" s="197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8" t="s">
        <v>168</v>
      </c>
      <c r="AT346" s="198" t="s">
        <v>150</v>
      </c>
      <c r="AU346" s="198" t="s">
        <v>85</v>
      </c>
      <c r="AY346" s="18" t="s">
        <v>149</v>
      </c>
      <c r="BE346" s="199">
        <f>IF(N346="základní",J346,0)</f>
        <v>0</v>
      </c>
      <c r="BF346" s="199">
        <f>IF(N346="snížená",J346,0)</f>
        <v>0</v>
      </c>
      <c r="BG346" s="199">
        <f>IF(N346="zákl. přenesená",J346,0)</f>
        <v>0</v>
      </c>
      <c r="BH346" s="199">
        <f>IF(N346="sníž. přenesená",J346,0)</f>
        <v>0</v>
      </c>
      <c r="BI346" s="199">
        <f>IF(N346="nulová",J346,0)</f>
        <v>0</v>
      </c>
      <c r="BJ346" s="18" t="s">
        <v>83</v>
      </c>
      <c r="BK346" s="199">
        <f>ROUND(I346*H346,2)</f>
        <v>0</v>
      </c>
      <c r="BL346" s="18" t="s">
        <v>168</v>
      </c>
      <c r="BM346" s="198" t="s">
        <v>1512</v>
      </c>
    </row>
    <row r="347" spans="1:65" s="12" customFormat="1" ht="11.25">
      <c r="B347" s="200"/>
      <c r="C347" s="201"/>
      <c r="D347" s="202" t="s">
        <v>156</v>
      </c>
      <c r="E347" s="203" t="s">
        <v>1</v>
      </c>
      <c r="F347" s="204" t="s">
        <v>1513</v>
      </c>
      <c r="G347" s="201"/>
      <c r="H347" s="205">
        <v>198.52500000000001</v>
      </c>
      <c r="I347" s="206"/>
      <c r="J347" s="201"/>
      <c r="K347" s="201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156</v>
      </c>
      <c r="AU347" s="211" t="s">
        <v>85</v>
      </c>
      <c r="AV347" s="12" t="s">
        <v>85</v>
      </c>
      <c r="AW347" s="12" t="s">
        <v>32</v>
      </c>
      <c r="AX347" s="12" t="s">
        <v>83</v>
      </c>
      <c r="AY347" s="211" t="s">
        <v>149</v>
      </c>
    </row>
    <row r="348" spans="1:65" s="2" customFormat="1" ht="24.2" customHeight="1">
      <c r="A348" s="35"/>
      <c r="B348" s="36"/>
      <c r="C348" s="186" t="s">
        <v>610</v>
      </c>
      <c r="D348" s="186" t="s">
        <v>150</v>
      </c>
      <c r="E348" s="187" t="s">
        <v>388</v>
      </c>
      <c r="F348" s="188" t="s">
        <v>389</v>
      </c>
      <c r="G348" s="189" t="s">
        <v>298</v>
      </c>
      <c r="H348" s="190">
        <v>1786.7249999999999</v>
      </c>
      <c r="I348" s="191"/>
      <c r="J348" s="192">
        <f>ROUND(I348*H348,2)</f>
        <v>0</v>
      </c>
      <c r="K348" s="193"/>
      <c r="L348" s="40"/>
      <c r="M348" s="194" t="s">
        <v>1</v>
      </c>
      <c r="N348" s="195" t="s">
        <v>41</v>
      </c>
      <c r="O348" s="72"/>
      <c r="P348" s="196">
        <f>O348*H348</f>
        <v>0</v>
      </c>
      <c r="Q348" s="196">
        <v>0</v>
      </c>
      <c r="R348" s="196">
        <f>Q348*H348</f>
        <v>0</v>
      </c>
      <c r="S348" s="196">
        <v>0</v>
      </c>
      <c r="T348" s="197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98" t="s">
        <v>168</v>
      </c>
      <c r="AT348" s="198" t="s">
        <v>150</v>
      </c>
      <c r="AU348" s="198" t="s">
        <v>85</v>
      </c>
      <c r="AY348" s="18" t="s">
        <v>149</v>
      </c>
      <c r="BE348" s="199">
        <f>IF(N348="základní",J348,0)</f>
        <v>0</v>
      </c>
      <c r="BF348" s="199">
        <f>IF(N348="snížená",J348,0)</f>
        <v>0</v>
      </c>
      <c r="BG348" s="199">
        <f>IF(N348="zákl. přenesená",J348,0)</f>
        <v>0</v>
      </c>
      <c r="BH348" s="199">
        <f>IF(N348="sníž. přenesená",J348,0)</f>
        <v>0</v>
      </c>
      <c r="BI348" s="199">
        <f>IF(N348="nulová",J348,0)</f>
        <v>0</v>
      </c>
      <c r="BJ348" s="18" t="s">
        <v>83</v>
      </c>
      <c r="BK348" s="199">
        <f>ROUND(I348*H348,2)</f>
        <v>0</v>
      </c>
      <c r="BL348" s="18" t="s">
        <v>168</v>
      </c>
      <c r="BM348" s="198" t="s">
        <v>1514</v>
      </c>
    </row>
    <row r="349" spans="1:65" s="12" customFormat="1" ht="11.25">
      <c r="B349" s="200"/>
      <c r="C349" s="201"/>
      <c r="D349" s="202" t="s">
        <v>156</v>
      </c>
      <c r="E349" s="201"/>
      <c r="F349" s="204" t="s">
        <v>1515</v>
      </c>
      <c r="G349" s="201"/>
      <c r="H349" s="205">
        <v>1786.7249999999999</v>
      </c>
      <c r="I349" s="206"/>
      <c r="J349" s="201"/>
      <c r="K349" s="201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156</v>
      </c>
      <c r="AU349" s="211" t="s">
        <v>85</v>
      </c>
      <c r="AV349" s="12" t="s">
        <v>85</v>
      </c>
      <c r="AW349" s="12" t="s">
        <v>4</v>
      </c>
      <c r="AX349" s="12" t="s">
        <v>83</v>
      </c>
      <c r="AY349" s="211" t="s">
        <v>149</v>
      </c>
    </row>
    <row r="350" spans="1:65" s="2" customFormat="1" ht="33" customHeight="1">
      <c r="A350" s="35"/>
      <c r="B350" s="36"/>
      <c r="C350" s="186" t="s">
        <v>614</v>
      </c>
      <c r="D350" s="186" t="s">
        <v>150</v>
      </c>
      <c r="E350" s="187" t="s">
        <v>393</v>
      </c>
      <c r="F350" s="188" t="s">
        <v>394</v>
      </c>
      <c r="G350" s="189" t="s">
        <v>298</v>
      </c>
      <c r="H350" s="190">
        <v>18.238</v>
      </c>
      <c r="I350" s="191"/>
      <c r="J350" s="192">
        <f>ROUND(I350*H350,2)</f>
        <v>0</v>
      </c>
      <c r="K350" s="193"/>
      <c r="L350" s="40"/>
      <c r="M350" s="194" t="s">
        <v>1</v>
      </c>
      <c r="N350" s="195" t="s">
        <v>41</v>
      </c>
      <c r="O350" s="72"/>
      <c r="P350" s="196">
        <f>O350*H350</f>
        <v>0</v>
      </c>
      <c r="Q350" s="196">
        <v>0</v>
      </c>
      <c r="R350" s="196">
        <f>Q350*H350</f>
        <v>0</v>
      </c>
      <c r="S350" s="196">
        <v>0</v>
      </c>
      <c r="T350" s="197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8" t="s">
        <v>168</v>
      </c>
      <c r="AT350" s="198" t="s">
        <v>150</v>
      </c>
      <c r="AU350" s="198" t="s">
        <v>85</v>
      </c>
      <c r="AY350" s="18" t="s">
        <v>149</v>
      </c>
      <c r="BE350" s="199">
        <f>IF(N350="základní",J350,0)</f>
        <v>0</v>
      </c>
      <c r="BF350" s="199">
        <f>IF(N350="snížená",J350,0)</f>
        <v>0</v>
      </c>
      <c r="BG350" s="199">
        <f>IF(N350="zákl. přenesená",J350,0)</f>
        <v>0</v>
      </c>
      <c r="BH350" s="199">
        <f>IF(N350="sníž. přenesená",J350,0)</f>
        <v>0</v>
      </c>
      <c r="BI350" s="199">
        <f>IF(N350="nulová",J350,0)</f>
        <v>0</v>
      </c>
      <c r="BJ350" s="18" t="s">
        <v>83</v>
      </c>
      <c r="BK350" s="199">
        <f>ROUND(I350*H350,2)</f>
        <v>0</v>
      </c>
      <c r="BL350" s="18" t="s">
        <v>168</v>
      </c>
      <c r="BM350" s="198" t="s">
        <v>1516</v>
      </c>
    </row>
    <row r="351" spans="1:65" s="2" customFormat="1" ht="37.9" customHeight="1">
      <c r="A351" s="35"/>
      <c r="B351" s="36"/>
      <c r="C351" s="186" t="s">
        <v>618</v>
      </c>
      <c r="D351" s="186" t="s">
        <v>150</v>
      </c>
      <c r="E351" s="187" t="s">
        <v>1517</v>
      </c>
      <c r="F351" s="188" t="s">
        <v>1518</v>
      </c>
      <c r="G351" s="189" t="s">
        <v>298</v>
      </c>
      <c r="H351" s="190">
        <v>45.695999999999998</v>
      </c>
      <c r="I351" s="191"/>
      <c r="J351" s="192">
        <f>ROUND(I351*H351,2)</f>
        <v>0</v>
      </c>
      <c r="K351" s="193"/>
      <c r="L351" s="40"/>
      <c r="M351" s="194" t="s">
        <v>1</v>
      </c>
      <c r="N351" s="195" t="s">
        <v>41</v>
      </c>
      <c r="O351" s="72"/>
      <c r="P351" s="196">
        <f>O351*H351</f>
        <v>0</v>
      </c>
      <c r="Q351" s="196">
        <v>0</v>
      </c>
      <c r="R351" s="196">
        <f>Q351*H351</f>
        <v>0</v>
      </c>
      <c r="S351" s="196">
        <v>0</v>
      </c>
      <c r="T351" s="197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8" t="s">
        <v>168</v>
      </c>
      <c r="AT351" s="198" t="s">
        <v>150</v>
      </c>
      <c r="AU351" s="198" t="s">
        <v>85</v>
      </c>
      <c r="AY351" s="18" t="s">
        <v>149</v>
      </c>
      <c r="BE351" s="199">
        <f>IF(N351="základní",J351,0)</f>
        <v>0</v>
      </c>
      <c r="BF351" s="199">
        <f>IF(N351="snížená",J351,0)</f>
        <v>0</v>
      </c>
      <c r="BG351" s="199">
        <f>IF(N351="zákl. přenesená",J351,0)</f>
        <v>0</v>
      </c>
      <c r="BH351" s="199">
        <f>IF(N351="sníž. přenesená",J351,0)</f>
        <v>0</v>
      </c>
      <c r="BI351" s="199">
        <f>IF(N351="nulová",J351,0)</f>
        <v>0</v>
      </c>
      <c r="BJ351" s="18" t="s">
        <v>83</v>
      </c>
      <c r="BK351" s="199">
        <f>ROUND(I351*H351,2)</f>
        <v>0</v>
      </c>
      <c r="BL351" s="18" t="s">
        <v>168</v>
      </c>
      <c r="BM351" s="198" t="s">
        <v>1519</v>
      </c>
    </row>
    <row r="352" spans="1:65" s="2" customFormat="1" ht="33" customHeight="1">
      <c r="A352" s="35"/>
      <c r="B352" s="36"/>
      <c r="C352" s="186" t="s">
        <v>622</v>
      </c>
      <c r="D352" s="186" t="s">
        <v>150</v>
      </c>
      <c r="E352" s="187" t="s">
        <v>397</v>
      </c>
      <c r="F352" s="188" t="s">
        <v>398</v>
      </c>
      <c r="G352" s="189" t="s">
        <v>298</v>
      </c>
      <c r="H352" s="190">
        <v>115.65600000000001</v>
      </c>
      <c r="I352" s="191"/>
      <c r="J352" s="192">
        <f>ROUND(I352*H352,2)</f>
        <v>0</v>
      </c>
      <c r="K352" s="193"/>
      <c r="L352" s="40"/>
      <c r="M352" s="194" t="s">
        <v>1</v>
      </c>
      <c r="N352" s="195" t="s">
        <v>41</v>
      </c>
      <c r="O352" s="72"/>
      <c r="P352" s="196">
        <f>O352*H352</f>
        <v>0</v>
      </c>
      <c r="Q352" s="196">
        <v>0</v>
      </c>
      <c r="R352" s="196">
        <f>Q352*H352</f>
        <v>0</v>
      </c>
      <c r="S352" s="196">
        <v>0</v>
      </c>
      <c r="T352" s="197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8" t="s">
        <v>168</v>
      </c>
      <c r="AT352" s="198" t="s">
        <v>150</v>
      </c>
      <c r="AU352" s="198" t="s">
        <v>85</v>
      </c>
      <c r="AY352" s="18" t="s">
        <v>149</v>
      </c>
      <c r="BE352" s="199">
        <f>IF(N352="základní",J352,0)</f>
        <v>0</v>
      </c>
      <c r="BF352" s="199">
        <f>IF(N352="snížená",J352,0)</f>
        <v>0</v>
      </c>
      <c r="BG352" s="199">
        <f>IF(N352="zákl. přenesená",J352,0)</f>
        <v>0</v>
      </c>
      <c r="BH352" s="199">
        <f>IF(N352="sníž. přenesená",J352,0)</f>
        <v>0</v>
      </c>
      <c r="BI352" s="199">
        <f>IF(N352="nulová",J352,0)</f>
        <v>0</v>
      </c>
      <c r="BJ352" s="18" t="s">
        <v>83</v>
      </c>
      <c r="BK352" s="199">
        <f>ROUND(I352*H352,2)</f>
        <v>0</v>
      </c>
      <c r="BL352" s="18" t="s">
        <v>168</v>
      </c>
      <c r="BM352" s="198" t="s">
        <v>1520</v>
      </c>
    </row>
    <row r="353" spans="1:65" s="2" customFormat="1" ht="33" customHeight="1">
      <c r="A353" s="35"/>
      <c r="B353" s="36"/>
      <c r="C353" s="186" t="s">
        <v>626</v>
      </c>
      <c r="D353" s="186" t="s">
        <v>150</v>
      </c>
      <c r="E353" s="187" t="s">
        <v>1521</v>
      </c>
      <c r="F353" s="188" t="s">
        <v>1522</v>
      </c>
      <c r="G353" s="189" t="s">
        <v>298</v>
      </c>
      <c r="H353" s="190">
        <v>18.934999999999999</v>
      </c>
      <c r="I353" s="191"/>
      <c r="J353" s="192">
        <f>ROUND(I353*H353,2)</f>
        <v>0</v>
      </c>
      <c r="K353" s="193"/>
      <c r="L353" s="40"/>
      <c r="M353" s="194" t="s">
        <v>1</v>
      </c>
      <c r="N353" s="195" t="s">
        <v>41</v>
      </c>
      <c r="O353" s="72"/>
      <c r="P353" s="196">
        <f>O353*H353</f>
        <v>0</v>
      </c>
      <c r="Q353" s="196">
        <v>0</v>
      </c>
      <c r="R353" s="196">
        <f>Q353*H353</f>
        <v>0</v>
      </c>
      <c r="S353" s="196">
        <v>0</v>
      </c>
      <c r="T353" s="197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8" t="s">
        <v>168</v>
      </c>
      <c r="AT353" s="198" t="s">
        <v>150</v>
      </c>
      <c r="AU353" s="198" t="s">
        <v>85</v>
      </c>
      <c r="AY353" s="18" t="s">
        <v>149</v>
      </c>
      <c r="BE353" s="199">
        <f>IF(N353="základní",J353,0)</f>
        <v>0</v>
      </c>
      <c r="BF353" s="199">
        <f>IF(N353="snížená",J353,0)</f>
        <v>0</v>
      </c>
      <c r="BG353" s="199">
        <f>IF(N353="zákl. přenesená",J353,0)</f>
        <v>0</v>
      </c>
      <c r="BH353" s="199">
        <f>IF(N353="sníž. přenesená",J353,0)</f>
        <v>0</v>
      </c>
      <c r="BI353" s="199">
        <f>IF(N353="nulová",J353,0)</f>
        <v>0</v>
      </c>
      <c r="BJ353" s="18" t="s">
        <v>83</v>
      </c>
      <c r="BK353" s="199">
        <f>ROUND(I353*H353,2)</f>
        <v>0</v>
      </c>
      <c r="BL353" s="18" t="s">
        <v>168</v>
      </c>
      <c r="BM353" s="198" t="s">
        <v>1523</v>
      </c>
    </row>
    <row r="354" spans="1:65" s="11" customFormat="1" ht="22.9" customHeight="1">
      <c r="B354" s="172"/>
      <c r="C354" s="173"/>
      <c r="D354" s="174" t="s">
        <v>75</v>
      </c>
      <c r="E354" s="232" t="s">
        <v>400</v>
      </c>
      <c r="F354" s="232" t="s">
        <v>401</v>
      </c>
      <c r="G354" s="173"/>
      <c r="H354" s="173"/>
      <c r="I354" s="176"/>
      <c r="J354" s="233">
        <f>BK354</f>
        <v>0</v>
      </c>
      <c r="K354" s="173"/>
      <c r="L354" s="178"/>
      <c r="M354" s="179"/>
      <c r="N354" s="180"/>
      <c r="O354" s="180"/>
      <c r="P354" s="181">
        <f>P355</f>
        <v>0</v>
      </c>
      <c r="Q354" s="180"/>
      <c r="R354" s="181">
        <f>R355</f>
        <v>0</v>
      </c>
      <c r="S354" s="180"/>
      <c r="T354" s="182">
        <f>T355</f>
        <v>0</v>
      </c>
      <c r="AR354" s="183" t="s">
        <v>83</v>
      </c>
      <c r="AT354" s="184" t="s">
        <v>75</v>
      </c>
      <c r="AU354" s="184" t="s">
        <v>83</v>
      </c>
      <c r="AY354" s="183" t="s">
        <v>149</v>
      </c>
      <c r="BK354" s="185">
        <f>BK355</f>
        <v>0</v>
      </c>
    </row>
    <row r="355" spans="1:65" s="2" customFormat="1" ht="21.75" customHeight="1">
      <c r="A355" s="35"/>
      <c r="B355" s="36"/>
      <c r="C355" s="186" t="s">
        <v>630</v>
      </c>
      <c r="D355" s="186" t="s">
        <v>150</v>
      </c>
      <c r="E355" s="187" t="s">
        <v>1524</v>
      </c>
      <c r="F355" s="188" t="s">
        <v>1525</v>
      </c>
      <c r="G355" s="189" t="s">
        <v>298</v>
      </c>
      <c r="H355" s="190">
        <v>3061.473</v>
      </c>
      <c r="I355" s="191"/>
      <c r="J355" s="192">
        <f>ROUND(I355*H355,2)</f>
        <v>0</v>
      </c>
      <c r="K355" s="193"/>
      <c r="L355" s="40"/>
      <c r="M355" s="222" t="s">
        <v>1</v>
      </c>
      <c r="N355" s="223" t="s">
        <v>41</v>
      </c>
      <c r="O355" s="224"/>
      <c r="P355" s="225">
        <f>O355*H355</f>
        <v>0</v>
      </c>
      <c r="Q355" s="225">
        <v>0</v>
      </c>
      <c r="R355" s="225">
        <f>Q355*H355</f>
        <v>0</v>
      </c>
      <c r="S355" s="225">
        <v>0</v>
      </c>
      <c r="T355" s="226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8" t="s">
        <v>168</v>
      </c>
      <c r="AT355" s="198" t="s">
        <v>150</v>
      </c>
      <c r="AU355" s="198" t="s">
        <v>85</v>
      </c>
      <c r="AY355" s="18" t="s">
        <v>149</v>
      </c>
      <c r="BE355" s="199">
        <f>IF(N355="základní",J355,0)</f>
        <v>0</v>
      </c>
      <c r="BF355" s="199">
        <f>IF(N355="snížená",J355,0)</f>
        <v>0</v>
      </c>
      <c r="BG355" s="199">
        <f>IF(N355="zákl. přenesená",J355,0)</f>
        <v>0</v>
      </c>
      <c r="BH355" s="199">
        <f>IF(N355="sníž. přenesená",J355,0)</f>
        <v>0</v>
      </c>
      <c r="BI355" s="199">
        <f>IF(N355="nulová",J355,0)</f>
        <v>0</v>
      </c>
      <c r="BJ355" s="18" t="s">
        <v>83</v>
      </c>
      <c r="BK355" s="199">
        <f>ROUND(I355*H355,2)</f>
        <v>0</v>
      </c>
      <c r="BL355" s="18" t="s">
        <v>168</v>
      </c>
      <c r="BM355" s="198" t="s">
        <v>1526</v>
      </c>
    </row>
    <row r="356" spans="1:65" s="2" customFormat="1" ht="6.95" customHeight="1">
      <c r="A356" s="35"/>
      <c r="B356" s="55"/>
      <c r="C356" s="56"/>
      <c r="D356" s="56"/>
      <c r="E356" s="56"/>
      <c r="F356" s="56"/>
      <c r="G356" s="56"/>
      <c r="H356" s="56"/>
      <c r="I356" s="56"/>
      <c r="J356" s="56"/>
      <c r="K356" s="56"/>
      <c r="L356" s="40"/>
      <c r="M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</row>
  </sheetData>
  <sheetProtection algorithmName="SHA-512" hashValue="+NM5asAgUZ6CmchszpK7C13qZWyUig6IsvOo76Xuw1EJu7HQRhL+SzhvTZHLCAz4JNRW6P6WlZPw1nQmAp0iPQ==" saltValue="Jz+igQ+4ywLgk+mBasWh+yvZnLZ2BwUyA1DnPHADL5Y5hfps4NEiyHwa/24gZpmqJ+zT26vjpX2WMx91SOr1Kw==" spinCount="100000" sheet="1" objects="1" scenarios="1" formatColumns="0" formatRows="0" autoFilter="0"/>
  <autoFilter ref="C133:K355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Titulní stránka</vt:lpstr>
      <vt:lpstr>Rekapitulace stavby</vt:lpstr>
      <vt:lpstr>0 - Ostatní a vedlejší ná...</vt:lpstr>
      <vt:lpstr>1b - SO 101 - Úpravy poze...</vt:lpstr>
      <vt:lpstr>2b - SO 301 - Zavlažovací...</vt:lpstr>
      <vt:lpstr>3b - SO 302 - Přípojky vo...</vt:lpstr>
      <vt:lpstr>4.1b - Lokalita A</vt:lpstr>
      <vt:lpstr>5b.1 - Tramvajový svršek</vt:lpstr>
      <vt:lpstr>5b.2 - Tramvajový spodek</vt:lpstr>
      <vt:lpstr>6b - SO 652 - Úpravy trak...</vt:lpstr>
      <vt:lpstr>7b - SO 653 - Úprava tram...</vt:lpstr>
      <vt:lpstr>'0 - Ostatní a vedlejší ná...'!Názvy_tisku</vt:lpstr>
      <vt:lpstr>'1b - SO 101 - Úpravy poze...'!Názvy_tisku</vt:lpstr>
      <vt:lpstr>'2b - SO 301 - Zavlažovací...'!Názvy_tisku</vt:lpstr>
      <vt:lpstr>'3b - SO 302 - Přípojky vo...'!Názvy_tisku</vt:lpstr>
      <vt:lpstr>'4.1b - Lokalita A'!Názvy_tisku</vt:lpstr>
      <vt:lpstr>'5b.1 - Tramvajový svršek'!Názvy_tisku</vt:lpstr>
      <vt:lpstr>'5b.2 - Tramvajový spodek'!Názvy_tisku</vt:lpstr>
      <vt:lpstr>'6b - SO 652 - Úpravy trak...'!Názvy_tisku</vt:lpstr>
      <vt:lpstr>'7b - SO 653 - Úprava tram...'!Názvy_tisku</vt:lpstr>
      <vt:lpstr>'Rekapitulace stavby'!Názvy_tisku</vt:lpstr>
      <vt:lpstr>'0 - Ostatní a vedlejší ná...'!Oblast_tisku</vt:lpstr>
      <vt:lpstr>'1b - SO 101 - Úpravy poze...'!Oblast_tisku</vt:lpstr>
      <vt:lpstr>'2b - SO 301 - Zavlažovací...'!Oblast_tisku</vt:lpstr>
      <vt:lpstr>'3b - SO 302 - Přípojky vo...'!Oblast_tisku</vt:lpstr>
      <vt:lpstr>'4.1b - Lokalita A'!Oblast_tisku</vt:lpstr>
      <vt:lpstr>'5b.1 - Tramvajový svršek'!Oblast_tisku</vt:lpstr>
      <vt:lpstr>'5b.2 - Tramvajový spodek'!Oblast_tisku</vt:lpstr>
      <vt:lpstr>'6b - SO 652 - Úpravy trak...'!Oblast_tisku</vt:lpstr>
      <vt:lpstr>'7b - SO 653 - Úprava tram...'!Oblast_tisku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Nevyjel</dc:creator>
  <cp:lastModifiedBy>Jakub Nevyjel</cp:lastModifiedBy>
  <dcterms:created xsi:type="dcterms:W3CDTF">2021-11-25T11:37:10Z</dcterms:created>
  <dcterms:modified xsi:type="dcterms:W3CDTF">2021-11-25T11:38:29Z</dcterms:modified>
</cp:coreProperties>
</file>