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 - SO 101 - Úpravy pozem..." sheetId="3" r:id="rId4"/>
    <sheet name="2 - SO 301 - Zavlažovací ..." sheetId="4" r:id="rId5"/>
    <sheet name="3 - SO 302 - Přípojky vod..." sheetId="5" r:id="rId6"/>
    <sheet name="4.1 - Lokalita B" sheetId="6" r:id="rId7"/>
    <sheet name="5.1 - Tramvajový svršek" sheetId="7" r:id="rId8"/>
    <sheet name="5.2 - Tramvajový spodek" sheetId="8" r:id="rId9"/>
    <sheet name="6 - SO 652 - Úpravy trakč..." sheetId="9" r:id="rId10"/>
    <sheet name="7 - SO 653 - Úprava tramv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'1 - SO 101 - Úpravy pozem...'!$C$125:$K$206</definedName>
    <definedName name="_xlnm._FilterDatabase" localSheetId="4" hidden="1">'2 - SO 301 - Zavlažovací ...'!$C$129:$K$216</definedName>
    <definedName name="_xlnm._FilterDatabase" localSheetId="5" hidden="1">'3 - SO 302 - Přípojky vod...'!$C$124:$K$197</definedName>
    <definedName name="_xlnm._FilterDatabase" localSheetId="6" hidden="1">'4.1 - Lokalita B'!$C$130:$K$187</definedName>
    <definedName name="_xlnm._FilterDatabase" localSheetId="7" hidden="1">'5.1 - Tramvajový svršek'!$C$131:$K$413</definedName>
    <definedName name="_xlnm._FilterDatabase" localSheetId="8" hidden="1">'5.2 - Tramvajový spodek'!$C$133:$K$359</definedName>
    <definedName name="_xlnm._FilterDatabase" localSheetId="9" hidden="1">'6 - SO 652 - Úpravy trakč...'!$C$130:$K$331</definedName>
    <definedName name="_xlnm._FilterDatabase" localSheetId="10" hidden="1">'7 - SO 653 - Úprava tramv...'!$C$131:$K$291</definedName>
    <definedName name="_xlnm.Print_Titles" localSheetId="2">'0 - Ostatní a vedlejší ná...'!$121:$121</definedName>
    <definedName name="_xlnm.Print_Titles" localSheetId="3">'1 - SO 101 - Úpravy pozem...'!$125:$125</definedName>
    <definedName name="_xlnm.Print_Titles" localSheetId="4">'2 - SO 301 - Zavlažovací ...'!$129:$129</definedName>
    <definedName name="_xlnm.Print_Titles" localSheetId="5">'3 - SO 302 - Přípojky vod...'!$124:$124</definedName>
    <definedName name="_xlnm.Print_Titles" localSheetId="6">'4.1 - Lokalita B'!$130:$130</definedName>
    <definedName name="_xlnm.Print_Titles" localSheetId="7">'5.1 - Tramvajový svršek'!$131:$131</definedName>
    <definedName name="_xlnm.Print_Titles" localSheetId="8">'5.2 - Tramvajový spodek'!$133:$133</definedName>
    <definedName name="_xlnm.Print_Titles" localSheetId="9">'6 - SO 652 - Úpravy trakč...'!$130:$130</definedName>
    <definedName name="_xlnm.Print_Titles" localSheetId="10">'7 - SO 653 - Úprava tramv...'!$131:$131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'1 - SO 101 - Úpravy pozem...'!$C$4:$J$76,'1 - SO 101 - Úpravy pozem...'!$C$82:$J$105,'1 - SO 101 - Úpravy pozem...'!$C$111:$J$206</definedName>
    <definedName name="_xlnm.Print_Area" localSheetId="4">'2 - SO 301 - Zavlažovací ...'!$C$4:$J$76,'2 - SO 301 - Zavlažovací ...'!$C$82:$J$109,'2 - SO 301 - Zavlažovací ...'!$C$115:$J$216</definedName>
    <definedName name="_xlnm.Print_Area" localSheetId="5">'3 - SO 302 - Přípojky vod...'!$C$4:$J$76,'3 - SO 302 - Přípojky vod...'!$C$82:$J$104,'3 - SO 302 - Přípojky vod...'!$C$110:$J$197</definedName>
    <definedName name="_xlnm.Print_Area" localSheetId="6">'4.1 - Lokalita B'!$C$4:$J$76,'4.1 - Lokalita B'!$C$82:$J$108,'4.1 - Lokalita B'!$C$114:$J$187</definedName>
    <definedName name="_xlnm.Print_Area" localSheetId="7">'5.1 - Tramvajový svršek'!$C$4:$J$76,'5.1 - Tramvajový svršek'!$C$82:$J$109,'5.1 - Tramvajový svršek'!$C$115:$J$413</definedName>
    <definedName name="_xlnm.Print_Area" localSheetId="8">'5.2 - Tramvajový spodek'!$C$4:$J$76,'5.2 - Tramvajový spodek'!$C$82:$J$111,'5.2 - Tramvajový spodek'!$C$117:$J$359</definedName>
    <definedName name="_xlnm.Print_Area" localSheetId="9">'6 - SO 652 - Úpravy trakč...'!$C$4:$J$76,'6 - SO 652 - Úpravy trakč...'!$C$82:$J$110,'6 - SO 652 - Úpravy trakč...'!$C$116:$J$331</definedName>
    <definedName name="_xlnm.Print_Area" localSheetId="10">'7 - SO 653 - Úprava tramv...'!$C$4:$J$76,'7 - SO 653 - Úprava tramv...'!$C$82:$J$111,'7 - SO 653 - Úprava tramv...'!$C$117:$J$291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291" i="10"/>
  <c r="BH291" i="10"/>
  <c r="BG291" i="10"/>
  <c r="BF291" i="10"/>
  <c r="T291" i="10"/>
  <c r="T290" i="10"/>
  <c r="R291" i="10"/>
  <c r="R290" i="10"/>
  <c r="P291" i="10"/>
  <c r="P290" i="10" s="1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4" i="10"/>
  <c r="BH284" i="10"/>
  <c r="BG284" i="10"/>
  <c r="BF284" i="10"/>
  <c r="T284" i="10"/>
  <c r="T283" i="10"/>
  <c r="T282" i="10" s="1"/>
  <c r="R284" i="10"/>
  <c r="R283" i="10" s="1"/>
  <c r="R282" i="10" s="1"/>
  <c r="P284" i="10"/>
  <c r="P283" i="10" s="1"/>
  <c r="P282" i="10" s="1"/>
  <c r="BI281" i="10"/>
  <c r="BH281" i="10"/>
  <c r="BG281" i="10"/>
  <c r="BF281" i="10"/>
  <c r="T281" i="10"/>
  <c r="T280" i="10"/>
  <c r="R281" i="10"/>
  <c r="R280" i="10" s="1"/>
  <c r="P281" i="10"/>
  <c r="P280" i="10" s="1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5" i="10"/>
  <c r="BH235" i="10"/>
  <c r="BG235" i="10"/>
  <c r="BF235" i="10"/>
  <c r="T235" i="10"/>
  <c r="R235" i="10"/>
  <c r="P235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3" i="10"/>
  <c r="BH223" i="10"/>
  <c r="BG223" i="10"/>
  <c r="BF223" i="10"/>
  <c r="T223" i="10"/>
  <c r="R223" i="10"/>
  <c r="P223" i="10"/>
  <c r="BI218" i="10"/>
  <c r="BH218" i="10"/>
  <c r="BG218" i="10"/>
  <c r="BF218" i="10"/>
  <c r="T218" i="10"/>
  <c r="R218" i="10"/>
  <c r="P218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196" i="10"/>
  <c r="BH196" i="10"/>
  <c r="BG196" i="10"/>
  <c r="BF196" i="10"/>
  <c r="T196" i="10"/>
  <c r="R196" i="10"/>
  <c r="P196" i="10"/>
  <c r="BI188" i="10"/>
  <c r="BH188" i="10"/>
  <c r="BG188" i="10"/>
  <c r="BF188" i="10"/>
  <c r="T188" i="10"/>
  <c r="R188" i="10"/>
  <c r="P188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2" i="10"/>
  <c r="BH152" i="10"/>
  <c r="BG152" i="10"/>
  <c r="BF152" i="10"/>
  <c r="T152" i="10"/>
  <c r="R152" i="10"/>
  <c r="P152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 s="1"/>
  <c r="J19" i="10"/>
  <c r="J14" i="10"/>
  <c r="J91" i="10" s="1"/>
  <c r="E7" i="10"/>
  <c r="E120" i="10" s="1"/>
  <c r="J39" i="9"/>
  <c r="J38" i="9"/>
  <c r="AY105" i="1" s="1"/>
  <c r="J37" i="9"/>
  <c r="AX105" i="1"/>
  <c r="BI331" i="9"/>
  <c r="BH331" i="9"/>
  <c r="BG331" i="9"/>
  <c r="BF331" i="9"/>
  <c r="T331" i="9"/>
  <c r="R331" i="9"/>
  <c r="P331" i="9"/>
  <c r="BI330" i="9"/>
  <c r="BH330" i="9"/>
  <c r="BG330" i="9"/>
  <c r="BF330" i="9"/>
  <c r="T330" i="9"/>
  <c r="R330" i="9"/>
  <c r="P330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5" i="9"/>
  <c r="BH305" i="9"/>
  <c r="BG305" i="9"/>
  <c r="BF305" i="9"/>
  <c r="T305" i="9"/>
  <c r="R305" i="9"/>
  <c r="P305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T146" i="9"/>
  <c r="R147" i="9"/>
  <c r="R146" i="9"/>
  <c r="P147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J128" i="9"/>
  <c r="J127" i="9"/>
  <c r="F127" i="9"/>
  <c r="F125" i="9"/>
  <c r="E123" i="9"/>
  <c r="J94" i="9"/>
  <c r="J93" i="9"/>
  <c r="F93" i="9"/>
  <c r="F91" i="9"/>
  <c r="E89" i="9"/>
  <c r="J20" i="9"/>
  <c r="E20" i="9"/>
  <c r="F128" i="9" s="1"/>
  <c r="J19" i="9"/>
  <c r="J14" i="9"/>
  <c r="J125" i="9"/>
  <c r="E7" i="9"/>
  <c r="E85" i="9" s="1"/>
  <c r="J41" i="8"/>
  <c r="J40" i="8"/>
  <c r="AY104" i="1" s="1"/>
  <c r="J39" i="8"/>
  <c r="AX104" i="1" s="1"/>
  <c r="BI359" i="8"/>
  <c r="BH359" i="8"/>
  <c r="BG359" i="8"/>
  <c r="BF359" i="8"/>
  <c r="T359" i="8"/>
  <c r="T358" i="8" s="1"/>
  <c r="R359" i="8"/>
  <c r="R358" i="8" s="1"/>
  <c r="P359" i="8"/>
  <c r="P358" i="8" s="1"/>
  <c r="BI357" i="8"/>
  <c r="BH357" i="8"/>
  <c r="BG357" i="8"/>
  <c r="BF357" i="8"/>
  <c r="T357" i="8"/>
  <c r="R357" i="8"/>
  <c r="P357" i="8"/>
  <c r="BI356" i="8"/>
  <c r="BH356" i="8"/>
  <c r="BG356" i="8"/>
  <c r="BF356" i="8"/>
  <c r="T356" i="8"/>
  <c r="R356" i="8"/>
  <c r="P356" i="8"/>
  <c r="BI355" i="8"/>
  <c r="BH355" i="8"/>
  <c r="BG355" i="8"/>
  <c r="BF355" i="8"/>
  <c r="T355" i="8"/>
  <c r="R355" i="8"/>
  <c r="P355" i="8"/>
  <c r="BI354" i="8"/>
  <c r="BH354" i="8"/>
  <c r="BG354" i="8"/>
  <c r="BF354" i="8"/>
  <c r="T354" i="8"/>
  <c r="R354" i="8"/>
  <c r="P354" i="8"/>
  <c r="BI352" i="8"/>
  <c r="BH352" i="8"/>
  <c r="BG352" i="8"/>
  <c r="BF352" i="8"/>
  <c r="T352" i="8"/>
  <c r="R352" i="8"/>
  <c r="P352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3" i="8"/>
  <c r="BH343" i="8"/>
  <c r="BG343" i="8"/>
  <c r="BF343" i="8"/>
  <c r="T343" i="8"/>
  <c r="R343" i="8"/>
  <c r="P343" i="8"/>
  <c r="BI338" i="8"/>
  <c r="BH338" i="8"/>
  <c r="BG338" i="8"/>
  <c r="BF338" i="8"/>
  <c r="T338" i="8"/>
  <c r="R338" i="8"/>
  <c r="P338" i="8"/>
  <c r="BI333" i="8"/>
  <c r="BH333" i="8"/>
  <c r="BG333" i="8"/>
  <c r="BF333" i="8"/>
  <c r="T333" i="8"/>
  <c r="R333" i="8"/>
  <c r="P333" i="8"/>
  <c r="BI332" i="8"/>
  <c r="BH332" i="8"/>
  <c r="BG332" i="8"/>
  <c r="BF332" i="8"/>
  <c r="T332" i="8"/>
  <c r="R332" i="8"/>
  <c r="P332" i="8"/>
  <c r="BI327" i="8"/>
  <c r="BH327" i="8"/>
  <c r="BG327" i="8"/>
  <c r="BF327" i="8"/>
  <c r="T327" i="8"/>
  <c r="R327" i="8"/>
  <c r="P327" i="8"/>
  <c r="BI326" i="8"/>
  <c r="BH326" i="8"/>
  <c r="BG326" i="8"/>
  <c r="BF326" i="8"/>
  <c r="T326" i="8"/>
  <c r="R326" i="8"/>
  <c r="P326" i="8"/>
  <c r="BI321" i="8"/>
  <c r="BH321" i="8"/>
  <c r="BG321" i="8"/>
  <c r="BF321" i="8"/>
  <c r="T321" i="8"/>
  <c r="R321" i="8"/>
  <c r="P321" i="8"/>
  <c r="BI320" i="8"/>
  <c r="BH320" i="8"/>
  <c r="BG320" i="8"/>
  <c r="BF320" i="8"/>
  <c r="T320" i="8"/>
  <c r="R320" i="8"/>
  <c r="P320" i="8"/>
  <c r="BI315" i="8"/>
  <c r="BH315" i="8"/>
  <c r="BG315" i="8"/>
  <c r="BF315" i="8"/>
  <c r="T315" i="8"/>
  <c r="R315" i="8"/>
  <c r="P315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304" i="8"/>
  <c r="BH304" i="8"/>
  <c r="BG304" i="8"/>
  <c r="BF304" i="8"/>
  <c r="T304" i="8"/>
  <c r="R304" i="8"/>
  <c r="P304" i="8"/>
  <c r="BI303" i="8"/>
  <c r="BH303" i="8"/>
  <c r="BG303" i="8"/>
  <c r="BF303" i="8"/>
  <c r="T303" i="8"/>
  <c r="R303" i="8"/>
  <c r="P303" i="8"/>
  <c r="BI302" i="8"/>
  <c r="BH302" i="8"/>
  <c r="BG302" i="8"/>
  <c r="BF302" i="8"/>
  <c r="T302" i="8"/>
  <c r="R302" i="8"/>
  <c r="P302" i="8"/>
  <c r="BI301" i="8"/>
  <c r="BH301" i="8"/>
  <c r="BG301" i="8"/>
  <c r="BF301" i="8"/>
  <c r="T301" i="8"/>
  <c r="R301" i="8"/>
  <c r="P301" i="8"/>
  <c r="BI300" i="8"/>
  <c r="BH300" i="8"/>
  <c r="BG300" i="8"/>
  <c r="BF300" i="8"/>
  <c r="T300" i="8"/>
  <c r="R300" i="8"/>
  <c r="P300" i="8"/>
  <c r="BI294" i="8"/>
  <c r="BH294" i="8"/>
  <c r="BG294" i="8"/>
  <c r="BF294" i="8"/>
  <c r="T294" i="8"/>
  <c r="R294" i="8"/>
  <c r="P294" i="8"/>
  <c r="BI283" i="8"/>
  <c r="BH283" i="8"/>
  <c r="BG283" i="8"/>
  <c r="BF283" i="8"/>
  <c r="T283" i="8"/>
  <c r="R283" i="8"/>
  <c r="P28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4" i="8"/>
  <c r="BH264" i="8"/>
  <c r="BG264" i="8"/>
  <c r="BF264" i="8"/>
  <c r="T264" i="8"/>
  <c r="R264" i="8"/>
  <c r="P264" i="8"/>
  <c r="BI258" i="8"/>
  <c r="BH258" i="8"/>
  <c r="BG258" i="8"/>
  <c r="BF258" i="8"/>
  <c r="T258" i="8"/>
  <c r="R258" i="8"/>
  <c r="P258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 s="1"/>
  <c r="R245" i="8"/>
  <c r="R244" i="8" s="1"/>
  <c r="P245" i="8"/>
  <c r="P244" i="8" s="1"/>
  <c r="BI239" i="8"/>
  <c r="BH239" i="8"/>
  <c r="BG239" i="8"/>
  <c r="BF239" i="8"/>
  <c r="T239" i="8"/>
  <c r="T238" i="8"/>
  <c r="R239" i="8"/>
  <c r="R238" i="8" s="1"/>
  <c r="P239" i="8"/>
  <c r="P238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96" i="8"/>
  <c r="J21" i="8"/>
  <c r="J16" i="8"/>
  <c r="J128" i="8" s="1"/>
  <c r="E7" i="8"/>
  <c r="E120" i="8" s="1"/>
  <c r="J41" i="7"/>
  <c r="J40" i="7"/>
  <c r="AY103" i="1"/>
  <c r="J39" i="7"/>
  <c r="AX103" i="1" s="1"/>
  <c r="BI413" i="7"/>
  <c r="BH413" i="7"/>
  <c r="BG413" i="7"/>
  <c r="BF413" i="7"/>
  <c r="T413" i="7"/>
  <c r="T412" i="7"/>
  <c r="R413" i="7"/>
  <c r="R412" i="7" s="1"/>
  <c r="P413" i="7"/>
  <c r="P412" i="7"/>
  <c r="BI411" i="7"/>
  <c r="BH411" i="7"/>
  <c r="BG411" i="7"/>
  <c r="BF411" i="7"/>
  <c r="T411" i="7"/>
  <c r="T410" i="7" s="1"/>
  <c r="R411" i="7"/>
  <c r="R410" i="7"/>
  <c r="P411" i="7"/>
  <c r="P410" i="7" s="1"/>
  <c r="BI409" i="7"/>
  <c r="BH409" i="7"/>
  <c r="BG409" i="7"/>
  <c r="BF409" i="7"/>
  <c r="T409" i="7"/>
  <c r="R409" i="7"/>
  <c r="P409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5" i="7"/>
  <c r="BH405" i="7"/>
  <c r="BG405" i="7"/>
  <c r="BF405" i="7"/>
  <c r="T405" i="7"/>
  <c r="R405" i="7"/>
  <c r="P405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8" i="7"/>
  <c r="BH388" i="7"/>
  <c r="BG388" i="7"/>
  <c r="BF388" i="7"/>
  <c r="T388" i="7"/>
  <c r="R388" i="7"/>
  <c r="P388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4" i="7"/>
  <c r="BH384" i="7"/>
  <c r="BG384" i="7"/>
  <c r="BF384" i="7"/>
  <c r="T384" i="7"/>
  <c r="R384" i="7"/>
  <c r="P384" i="7"/>
  <c r="BI382" i="7"/>
  <c r="BH382" i="7"/>
  <c r="BG382" i="7"/>
  <c r="BF382" i="7"/>
  <c r="T382" i="7"/>
  <c r="R382" i="7"/>
  <c r="P382" i="7"/>
  <c r="BI376" i="7"/>
  <c r="BH376" i="7"/>
  <c r="BG376" i="7"/>
  <c r="BF376" i="7"/>
  <c r="T376" i="7"/>
  <c r="R376" i="7"/>
  <c r="P376" i="7"/>
  <c r="BI375" i="7"/>
  <c r="BH375" i="7"/>
  <c r="BG375" i="7"/>
  <c r="BF375" i="7"/>
  <c r="T375" i="7"/>
  <c r="R375" i="7"/>
  <c r="P375" i="7"/>
  <c r="BI369" i="7"/>
  <c r="BH369" i="7"/>
  <c r="BG369" i="7"/>
  <c r="BF369" i="7"/>
  <c r="T369" i="7"/>
  <c r="R369" i="7"/>
  <c r="P369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1" i="7"/>
  <c r="BH361" i="7"/>
  <c r="BG361" i="7"/>
  <c r="BF361" i="7"/>
  <c r="T361" i="7"/>
  <c r="R361" i="7"/>
  <c r="P361" i="7"/>
  <c r="BI356" i="7"/>
  <c r="BH356" i="7"/>
  <c r="BG356" i="7"/>
  <c r="BF356" i="7"/>
  <c r="T356" i="7"/>
  <c r="R356" i="7"/>
  <c r="P356" i="7"/>
  <c r="BI355" i="7"/>
  <c r="BH355" i="7"/>
  <c r="BG355" i="7"/>
  <c r="BF355" i="7"/>
  <c r="T355" i="7"/>
  <c r="R355" i="7"/>
  <c r="P355" i="7"/>
  <c r="BI353" i="7"/>
  <c r="BH353" i="7"/>
  <c r="BG353" i="7"/>
  <c r="BF353" i="7"/>
  <c r="T353" i="7"/>
  <c r="R353" i="7"/>
  <c r="P353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49" i="7"/>
  <c r="BH349" i="7"/>
  <c r="BG349" i="7"/>
  <c r="BF349" i="7"/>
  <c r="T349" i="7"/>
  <c r="R349" i="7"/>
  <c r="P349" i="7"/>
  <c r="BI339" i="7"/>
  <c r="BH339" i="7"/>
  <c r="BG339" i="7"/>
  <c r="BF339" i="7"/>
  <c r="T339" i="7"/>
  <c r="R339" i="7"/>
  <c r="P339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6" i="7"/>
  <c r="BH306" i="7"/>
  <c r="BG306" i="7"/>
  <c r="BF306" i="7"/>
  <c r="T306" i="7"/>
  <c r="R306" i="7"/>
  <c r="P306" i="7"/>
  <c r="BI299" i="7"/>
  <c r="BH299" i="7"/>
  <c r="BG299" i="7"/>
  <c r="BF299" i="7"/>
  <c r="T299" i="7"/>
  <c r="R299" i="7"/>
  <c r="P299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96" i="7" s="1"/>
  <c r="J21" i="7"/>
  <c r="J16" i="7"/>
  <c r="J126" i="7" s="1"/>
  <c r="E7" i="7"/>
  <c r="E118" i="7" s="1"/>
  <c r="J41" i="6"/>
  <c r="J40" i="6"/>
  <c r="AY101" i="1"/>
  <c r="J39" i="6"/>
  <c r="AX101" i="1"/>
  <c r="BI187" i="6"/>
  <c r="BH187" i="6"/>
  <c r="BG187" i="6"/>
  <c r="BF187" i="6"/>
  <c r="T187" i="6"/>
  <c r="T186" i="6"/>
  <c r="R187" i="6"/>
  <c r="R186" i="6"/>
  <c r="P187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/>
  <c r="R134" i="6"/>
  <c r="R133" i="6"/>
  <c r="P134" i="6"/>
  <c r="P133" i="6"/>
  <c r="F125" i="6"/>
  <c r="E123" i="6"/>
  <c r="F93" i="6"/>
  <c r="E91" i="6"/>
  <c r="J28" i="6"/>
  <c r="E28" i="6"/>
  <c r="J128" i="6" s="1"/>
  <c r="J27" i="6"/>
  <c r="J25" i="6"/>
  <c r="E25" i="6"/>
  <c r="J127" i="6" s="1"/>
  <c r="J24" i="6"/>
  <c r="J22" i="6"/>
  <c r="E22" i="6"/>
  <c r="F128" i="6" s="1"/>
  <c r="J21" i="6"/>
  <c r="J19" i="6"/>
  <c r="E19" i="6"/>
  <c r="F127" i="6" s="1"/>
  <c r="J18" i="6"/>
  <c r="J16" i="6"/>
  <c r="J93" i="6"/>
  <c r="E7" i="6"/>
  <c r="E85" i="6"/>
  <c r="J39" i="5"/>
  <c r="J38" i="5"/>
  <c r="AY99" i="1" s="1"/>
  <c r="J37" i="5"/>
  <c r="AX99" i="1" s="1"/>
  <c r="BI197" i="5"/>
  <c r="BH197" i="5"/>
  <c r="BG197" i="5"/>
  <c r="BF197" i="5"/>
  <c r="T197" i="5"/>
  <c r="T196" i="5" s="1"/>
  <c r="R197" i="5"/>
  <c r="R196" i="5" s="1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94" i="5" s="1"/>
  <c r="J19" i="5"/>
  <c r="J14" i="5"/>
  <c r="J91" i="5"/>
  <c r="E7" i="5"/>
  <c r="E113" i="5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/>
  <c r="R210" i="4"/>
  <c r="R209" i="4"/>
  <c r="P210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127" i="4" s="1"/>
  <c r="J25" i="4"/>
  <c r="J23" i="4"/>
  <c r="E23" i="4"/>
  <c r="J126" i="4" s="1"/>
  <c r="J22" i="4"/>
  <c r="J20" i="4"/>
  <c r="E20" i="4"/>
  <c r="F94" i="4" s="1"/>
  <c r="J19" i="4"/>
  <c r="J17" i="4"/>
  <c r="E17" i="4"/>
  <c r="F126" i="4" s="1"/>
  <c r="J16" i="4"/>
  <c r="J14" i="4"/>
  <c r="J91" i="4"/>
  <c r="E7" i="4"/>
  <c r="E85" i="4"/>
  <c r="J39" i="3"/>
  <c r="J38" i="3"/>
  <c r="AY97" i="1" s="1"/>
  <c r="J37" i="3"/>
  <c r="AX97" i="1" s="1"/>
  <c r="BI206" i="3"/>
  <c r="BH206" i="3"/>
  <c r="BG206" i="3"/>
  <c r="BF206" i="3"/>
  <c r="T206" i="3"/>
  <c r="T205" i="3" s="1"/>
  <c r="R206" i="3"/>
  <c r="R205" i="3" s="1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91" i="3"/>
  <c r="E7" i="3"/>
  <c r="E114" i="3"/>
  <c r="J39" i="2"/>
  <c r="J38" i="2"/>
  <c r="AY96" i="1" s="1"/>
  <c r="J37" i="2"/>
  <c r="AX96" i="1" s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119" i="2"/>
  <c r="J19" i="2"/>
  <c r="J14" i="2"/>
  <c r="J116" i="2" s="1"/>
  <c r="E7" i="2"/>
  <c r="E110" i="2" s="1"/>
  <c r="L90" i="1"/>
  <c r="AM90" i="1"/>
  <c r="AM89" i="1"/>
  <c r="L89" i="1"/>
  <c r="AM87" i="1"/>
  <c r="L87" i="1"/>
  <c r="L85" i="1"/>
  <c r="L84" i="1"/>
  <c r="J198" i="2"/>
  <c r="J133" i="2"/>
  <c r="BK124" i="2"/>
  <c r="J149" i="2"/>
  <c r="BK169" i="2"/>
  <c r="J179" i="3"/>
  <c r="J150" i="3"/>
  <c r="BK206" i="3"/>
  <c r="J161" i="3"/>
  <c r="J162" i="3"/>
  <c r="J196" i="3"/>
  <c r="J200" i="3"/>
  <c r="BK214" i="4"/>
  <c r="BK174" i="4"/>
  <c r="BK162" i="4"/>
  <c r="J142" i="4"/>
  <c r="J172" i="4"/>
  <c r="BK148" i="4"/>
  <c r="BK199" i="4"/>
  <c r="BK167" i="4"/>
  <c r="J208" i="4"/>
  <c r="J190" i="4"/>
  <c r="J146" i="4"/>
  <c r="J181" i="4"/>
  <c r="J137" i="4"/>
  <c r="BK177" i="4"/>
  <c r="J133" i="4"/>
  <c r="J157" i="4"/>
  <c r="BK184" i="4"/>
  <c r="BK137" i="4"/>
  <c r="BK186" i="5"/>
  <c r="BK191" i="5"/>
  <c r="J142" i="5"/>
  <c r="J194" i="5"/>
  <c r="J184" i="5"/>
  <c r="J177" i="5"/>
  <c r="BK192" i="5"/>
  <c r="J173" i="6"/>
  <c r="BK134" i="6"/>
  <c r="J172" i="6"/>
  <c r="J187" i="6"/>
  <c r="BK182" i="6"/>
  <c r="J134" i="6"/>
  <c r="J166" i="6"/>
  <c r="BK413" i="7"/>
  <c r="BK353" i="7"/>
  <c r="BK273" i="7"/>
  <c r="J208" i="7"/>
  <c r="J136" i="7"/>
  <c r="BK356" i="7"/>
  <c r="J249" i="7"/>
  <c r="J164" i="7"/>
  <c r="J399" i="7"/>
  <c r="BK299" i="7"/>
  <c r="J264" i="7"/>
  <c r="BK405" i="7"/>
  <c r="BK287" i="7"/>
  <c r="BK202" i="7"/>
  <c r="J391" i="7"/>
  <c r="J324" i="7"/>
  <c r="J201" i="7"/>
  <c r="BK144" i="7"/>
  <c r="J326" i="7"/>
  <c r="J286" i="7"/>
  <c r="BK161" i="7"/>
  <c r="BK361" i="7"/>
  <c r="J274" i="7"/>
  <c r="BK172" i="7"/>
  <c r="J326" i="8"/>
  <c r="J208" i="8"/>
  <c r="J311" i="8"/>
  <c r="BK206" i="8"/>
  <c r="J348" i="8"/>
  <c r="BK294" i="8"/>
  <c r="J189" i="8"/>
  <c r="BK332" i="8"/>
  <c r="J308" i="8"/>
  <c r="BK270" i="8"/>
  <c r="J304" i="8"/>
  <c r="J217" i="8"/>
  <c r="BK189" i="8"/>
  <c r="BK312" i="8"/>
  <c r="BK137" i="8"/>
  <c r="J295" i="9"/>
  <c r="J267" i="9"/>
  <c r="J237" i="9"/>
  <c r="BK222" i="9"/>
  <c r="BK200" i="9"/>
  <c r="J155" i="9"/>
  <c r="J322" i="9"/>
  <c r="BK287" i="9"/>
  <c r="BK261" i="9"/>
  <c r="BK242" i="9"/>
  <c r="BK220" i="9"/>
  <c r="J199" i="9"/>
  <c r="BK162" i="9"/>
  <c r="BK321" i="9"/>
  <c r="BK300" i="9"/>
  <c r="J253" i="9"/>
  <c r="J217" i="9"/>
  <c r="J182" i="9"/>
  <c r="J301" i="9"/>
  <c r="BK278" i="9"/>
  <c r="BK250" i="9"/>
  <c r="J229" i="9"/>
  <c r="J208" i="9"/>
  <c r="J189" i="9"/>
  <c r="J325" i="9"/>
  <c r="J290" i="9"/>
  <c r="J272" i="9"/>
  <c r="J240" i="9"/>
  <c r="J228" i="9"/>
  <c r="BK204" i="9"/>
  <c r="J164" i="9"/>
  <c r="J317" i="9"/>
  <c r="BK299" i="9"/>
  <c r="J264" i="9"/>
  <c r="J226" i="9"/>
  <c r="BK184" i="9"/>
  <c r="BK166" i="9"/>
  <c r="J310" i="9"/>
  <c r="BK290" i="9"/>
  <c r="BK273" i="9"/>
  <c r="BK229" i="9"/>
  <c r="BK185" i="9"/>
  <c r="BK331" i="9"/>
  <c r="J303" i="9"/>
  <c r="J274" i="9"/>
  <c r="BK260" i="9"/>
  <c r="J186" i="9"/>
  <c r="J140" i="9"/>
  <c r="BK259" i="10"/>
  <c r="BK172" i="10"/>
  <c r="BK278" i="10"/>
  <c r="BK223" i="10"/>
  <c r="J261" i="10"/>
  <c r="BK218" i="10"/>
  <c r="BK165" i="10"/>
  <c r="J277" i="10"/>
  <c r="J175" i="10"/>
  <c r="J242" i="10"/>
  <c r="BK170" i="10"/>
  <c r="BK235" i="10"/>
  <c r="J160" i="10"/>
  <c r="BK261" i="10"/>
  <c r="BK140" i="10"/>
  <c r="J143" i="2"/>
  <c r="BK198" i="2"/>
  <c r="J137" i="2"/>
  <c r="J188" i="2"/>
  <c r="BK204" i="2"/>
  <c r="BK155" i="3"/>
  <c r="BK172" i="3"/>
  <c r="BK200" i="3"/>
  <c r="J134" i="3"/>
  <c r="BK193" i="3"/>
  <c r="BK140" i="3"/>
  <c r="J172" i="3"/>
  <c r="BK180" i="4"/>
  <c r="J151" i="4"/>
  <c r="J196" i="4"/>
  <c r="BK161" i="4"/>
  <c r="J138" i="4"/>
  <c r="BK188" i="4"/>
  <c r="BK153" i="4"/>
  <c r="J212" i="4"/>
  <c r="J191" i="4"/>
  <c r="J210" i="4"/>
  <c r="J178" i="4"/>
  <c r="BK146" i="4"/>
  <c r="J179" i="4"/>
  <c r="J136" i="4"/>
  <c r="J184" i="4"/>
  <c r="BK155" i="4"/>
  <c r="J132" i="4"/>
  <c r="J173" i="4"/>
  <c r="BK132" i="4"/>
  <c r="J173" i="5"/>
  <c r="BK177" i="5"/>
  <c r="BK175" i="5"/>
  <c r="J146" i="5"/>
  <c r="BK193" i="5"/>
  <c r="J144" i="5"/>
  <c r="J184" i="6"/>
  <c r="J167" i="6"/>
  <c r="BK187" i="6"/>
  <c r="J169" i="6"/>
  <c r="J176" i="6"/>
  <c r="J162" i="6"/>
  <c r="BK167" i="6"/>
  <c r="J385" i="7"/>
  <c r="BK351" i="7"/>
  <c r="J266" i="7"/>
  <c r="J178" i="7"/>
  <c r="J146" i="7"/>
  <c r="BK375" i="7"/>
  <c r="BK325" i="7"/>
  <c r="BK247" i="7"/>
  <c r="J153" i="7"/>
  <c r="BK376" i="7"/>
  <c r="BK284" i="7"/>
  <c r="J191" i="7"/>
  <c r="BK382" i="7"/>
  <c r="J273" i="7"/>
  <c r="BK177" i="7"/>
  <c r="BK388" i="7"/>
  <c r="BK285" i="7"/>
  <c r="BK213" i="7"/>
  <c r="J151" i="7"/>
  <c r="J375" i="7"/>
  <c r="J287" i="7"/>
  <c r="BK208" i="7"/>
  <c r="J404" i="7"/>
  <c r="J328" i="7"/>
  <c r="BK268" i="7"/>
  <c r="J211" i="7"/>
  <c r="J355" i="8"/>
  <c r="J320" i="8"/>
  <c r="J215" i="8"/>
  <c r="BK315" i="8"/>
  <c r="BK264" i="8"/>
  <c r="BK157" i="8"/>
  <c r="J310" i="8"/>
  <c r="BK245" i="8"/>
  <c r="J206" i="8"/>
  <c r="J333" i="8"/>
  <c r="J312" i="8"/>
  <c r="J245" i="8"/>
  <c r="J202" i="8"/>
  <c r="BK283" i="8"/>
  <c r="BK179" i="8"/>
  <c r="J309" i="8"/>
  <c r="BK359" i="8"/>
  <c r="BK306" i="8"/>
  <c r="BK191" i="8"/>
  <c r="J314" i="9"/>
  <c r="J284" i="9"/>
  <c r="BK264" i="9"/>
  <c r="J236" i="9"/>
  <c r="J221" i="9"/>
  <c r="J205" i="9"/>
  <c r="J181" i="9"/>
  <c r="BK138" i="9"/>
  <c r="BK304" i="9"/>
  <c r="BK284" i="9"/>
  <c r="BK251" i="9"/>
  <c r="BK232" i="9"/>
  <c r="BK219" i="9"/>
  <c r="J203" i="9"/>
  <c r="BK189" i="9"/>
  <c r="BK155" i="9"/>
  <c r="BK314" i="9"/>
  <c r="J289" i="9"/>
  <c r="BK254" i="9"/>
  <c r="J222" i="9"/>
  <c r="BK193" i="9"/>
  <c r="BK330" i="9"/>
  <c r="BK294" i="9"/>
  <c r="J260" i="9"/>
  <c r="J242" i="9"/>
  <c r="J215" i="9"/>
  <c r="BK202" i="9"/>
  <c r="BK180" i="9"/>
  <c r="BK151" i="9"/>
  <c r="J306" i="9"/>
  <c r="BK277" i="9"/>
  <c r="BK243" i="9"/>
  <c r="J220" i="9"/>
  <c r="BK203" i="9"/>
  <c r="J188" i="9"/>
  <c r="J134" i="9"/>
  <c r="J296" i="9"/>
  <c r="BK263" i="9"/>
  <c r="BK235" i="9"/>
  <c r="J200" i="9"/>
  <c r="J177" i="9"/>
  <c r="BK322" i="9"/>
  <c r="J302" i="9"/>
  <c r="J265" i="9"/>
  <c r="J219" i="9"/>
  <c r="J144" i="9"/>
  <c r="BK306" i="9"/>
  <c r="BK279" i="9"/>
  <c r="J255" i="9"/>
  <c r="J239" i="9"/>
  <c r="BK221" i="9"/>
  <c r="BK172" i="9"/>
  <c r="J281" i="10"/>
  <c r="J218" i="10"/>
  <c r="BK287" i="10"/>
  <c r="BK254" i="10"/>
  <c r="J274" i="10"/>
  <c r="BK288" i="10"/>
  <c r="J229" i="10"/>
  <c r="J241" i="10"/>
  <c r="BK267" i="10"/>
  <c r="J173" i="10"/>
  <c r="BK193" i="2"/>
  <c r="BK133" i="2"/>
  <c r="BK146" i="2"/>
  <c r="J129" i="2"/>
  <c r="J181" i="2"/>
  <c r="BK204" i="3"/>
  <c r="BK201" i="3"/>
  <c r="J158" i="3"/>
  <c r="BK164" i="3"/>
  <c r="J167" i="3"/>
  <c r="J206" i="3"/>
  <c r="BK148" i="3"/>
  <c r="BK162" i="3"/>
  <c r="J215" i="4"/>
  <c r="J168" i="4"/>
  <c r="J145" i="4"/>
  <c r="BK210" i="4"/>
  <c r="J155" i="4"/>
  <c r="J200" i="4"/>
  <c r="J170" i="4"/>
  <c r="BK142" i="4"/>
  <c r="BK193" i="4"/>
  <c r="BK156" i="4"/>
  <c r="BK192" i="4"/>
  <c r="J167" i="4"/>
  <c r="J193" i="4"/>
  <c r="J169" i="4"/>
  <c r="J186" i="4"/>
  <c r="BK151" i="4"/>
  <c r="BK212" i="4"/>
  <c r="J166" i="4"/>
  <c r="J192" i="5"/>
  <c r="BK162" i="5"/>
  <c r="J165" i="5"/>
  <c r="BK146" i="5"/>
  <c r="J191" i="5"/>
  <c r="J190" i="5"/>
  <c r="J128" i="5"/>
  <c r="BK177" i="6"/>
  <c r="J159" i="6"/>
  <c r="J182" i="6"/>
  <c r="BK157" i="6"/>
  <c r="BK185" i="6"/>
  <c r="BK184" i="6"/>
  <c r="BK161" i="6"/>
  <c r="J384" i="7"/>
  <c r="J349" i="7"/>
  <c r="J267" i="7"/>
  <c r="BK201" i="7"/>
  <c r="BK159" i="7"/>
  <c r="J382" i="7"/>
  <c r="BK327" i="7"/>
  <c r="J206" i="7"/>
  <c r="BK135" i="7"/>
  <c r="J356" i="7"/>
  <c r="J241" i="7"/>
  <c r="BK401" i="7"/>
  <c r="BK328" i="7"/>
  <c r="BK214" i="7"/>
  <c r="J369" i="7"/>
  <c r="BK272" i="7"/>
  <c r="J183" i="7"/>
  <c r="J411" i="7"/>
  <c r="J361" i="7"/>
  <c r="BK239" i="7"/>
  <c r="J413" i="7"/>
  <c r="BK349" i="7"/>
  <c r="BK282" i="7"/>
  <c r="BK218" i="7"/>
  <c r="BK153" i="7"/>
  <c r="BK149" i="2"/>
  <c r="J169" i="2"/>
  <c r="BK152" i="2"/>
  <c r="J161" i="2"/>
  <c r="BK203" i="3"/>
  <c r="J184" i="3"/>
  <c r="BK165" i="3"/>
  <c r="BK196" i="3"/>
  <c r="J139" i="3"/>
  <c r="BK150" i="3"/>
  <c r="BK190" i="3"/>
  <c r="J201" i="3"/>
  <c r="BK191" i="4"/>
  <c r="J164" i="4"/>
  <c r="J216" i="4"/>
  <c r="BK178" i="4"/>
  <c r="BK149" i="4"/>
  <c r="J134" i="4"/>
  <c r="J182" i="4"/>
  <c r="BK160" i="4"/>
  <c r="BK216" i="4"/>
  <c r="J206" i="4"/>
  <c r="J189" i="4"/>
  <c r="BK204" i="4"/>
  <c r="BK175" i="4"/>
  <c r="J140" i="4"/>
  <c r="BK185" i="4"/>
  <c r="J204" i="4"/>
  <c r="BK181" i="4"/>
  <c r="BK154" i="4"/>
  <c r="BK207" i="4"/>
  <c r="J149" i="4"/>
  <c r="BK190" i="5"/>
  <c r="J155" i="5"/>
  <c r="BK144" i="5"/>
  <c r="BK184" i="5"/>
  <c r="BK128" i="5"/>
  <c r="BK189" i="5"/>
  <c r="J186" i="5"/>
  <c r="BK169" i="6"/>
  <c r="J157" i="6"/>
  <c r="BK174" i="6"/>
  <c r="BK160" i="6"/>
  <c r="J171" i="6"/>
  <c r="J168" i="6"/>
  <c r="BK170" i="6"/>
  <c r="BK402" i="7"/>
  <c r="J290" i="7"/>
  <c r="BK249" i="7"/>
  <c r="BK164" i="7"/>
  <c r="BK409" i="7"/>
  <c r="BK355" i="7"/>
  <c r="J272" i="7"/>
  <c r="J144" i="7"/>
  <c r="BK290" i="7"/>
  <c r="BK224" i="7"/>
  <c r="J388" i="7"/>
  <c r="J366" i="7"/>
  <c r="J268" i="7"/>
  <c r="J401" i="7"/>
  <c r="BK306" i="7"/>
  <c r="BK267" i="7"/>
  <c r="BK178" i="7"/>
  <c r="BK407" i="7"/>
  <c r="BK339" i="7"/>
  <c r="J265" i="7"/>
  <c r="BK186" i="7"/>
  <c r="BK385" i="7"/>
  <c r="J306" i="7"/>
  <c r="BK241" i="7"/>
  <c r="J154" i="7"/>
  <c r="J343" i="8"/>
  <c r="BK252" i="8"/>
  <c r="BK357" i="8"/>
  <c r="BK310" i="8"/>
  <c r="BK210" i="8"/>
  <c r="BK354" i="8"/>
  <c r="BK303" i="8"/>
  <c r="J210" i="8"/>
  <c r="BK163" i="8"/>
  <c r="J338" i="8"/>
  <c r="J315" i="8"/>
  <c r="BK258" i="8"/>
  <c r="J157" i="8"/>
  <c r="BK236" i="8"/>
  <c r="BK152" i="8"/>
  <c r="J357" i="8"/>
  <c r="J239" i="8"/>
  <c r="BK169" i="8"/>
  <c r="BK308" i="9"/>
  <c r="J273" i="9"/>
  <c r="J247" i="9"/>
  <c r="J233" i="9"/>
  <c r="BK214" i="9"/>
  <c r="BK197" i="9"/>
  <c r="BK164" i="9"/>
  <c r="J318" i="9"/>
  <c r="BK297" i="9"/>
  <c r="J275" i="9"/>
  <c r="BK252" i="9"/>
  <c r="BK237" i="9"/>
  <c r="BK209" i="9"/>
  <c r="BK181" i="9"/>
  <c r="J154" i="9"/>
  <c r="BK317" i="9"/>
  <c r="BK291" i="9"/>
  <c r="J252" i="9"/>
  <c r="BK218" i="9"/>
  <c r="BK191" i="9"/>
  <c r="J307" i="9"/>
  <c r="J282" i="9"/>
  <c r="BK258" i="9"/>
  <c r="BK236" i="9"/>
  <c r="J211" i="9"/>
  <c r="J195" i="9"/>
  <c r="J178" i="9"/>
  <c r="BK134" i="9"/>
  <c r="BK295" i="9"/>
  <c r="J266" i="9"/>
  <c r="BK238" i="9"/>
  <c r="BK212" i="9"/>
  <c r="BK194" i="9"/>
  <c r="BK153" i="9"/>
  <c r="J326" i="9"/>
  <c r="BK302" i="9"/>
  <c r="J250" i="9"/>
  <c r="BK187" i="9"/>
  <c r="BK142" i="9"/>
  <c r="BK313" i="9"/>
  <c r="BK282" i="9"/>
  <c r="BK249" i="9"/>
  <c r="BK190" i="9"/>
  <c r="J331" i="9"/>
  <c r="J298" i="9"/>
  <c r="BK269" i="9"/>
  <c r="J251" i="9"/>
  <c r="BK233" i="9"/>
  <c r="J190" i="9"/>
  <c r="BK147" i="9"/>
  <c r="BK291" i="10"/>
  <c r="J253" i="10"/>
  <c r="J177" i="10"/>
  <c r="BK273" i="10"/>
  <c r="J287" i="10"/>
  <c r="J248" i="10"/>
  <c r="J212" i="10"/>
  <c r="J135" i="10"/>
  <c r="BK196" i="10"/>
  <c r="J278" i="10"/>
  <c r="BK253" i="10"/>
  <c r="J213" i="10"/>
  <c r="BK242" i="10"/>
  <c r="BK260" i="10"/>
  <c r="J266" i="10"/>
  <c r="J170" i="10"/>
  <c r="BK163" i="2"/>
  <c r="BK161" i="2"/>
  <c r="BK189" i="2"/>
  <c r="J163" i="2"/>
  <c r="J152" i="2"/>
  <c r="BK198" i="3"/>
  <c r="J148" i="3"/>
  <c r="J155" i="3"/>
  <c r="J165" i="3"/>
  <c r="J190" i="3"/>
  <c r="J203" i="3"/>
  <c r="BK158" i="3"/>
  <c r="J173" i="3"/>
  <c r="BK173" i="4"/>
  <c r="J154" i="4"/>
  <c r="BK141" i="4"/>
  <c r="J180" i="4"/>
  <c r="J160" i="4"/>
  <c r="BK215" i="4"/>
  <c r="BK186" i="4"/>
  <c r="BK158" i="4"/>
  <c r="J214" i="4"/>
  <c r="J203" i="4"/>
  <c r="J147" i="4"/>
  <c r="J194" i="4"/>
  <c r="J150" i="4"/>
  <c r="J202" i="4"/>
  <c r="J153" i="4"/>
  <c r="J185" i="4"/>
  <c r="BK163" i="4"/>
  <c r="BK136" i="4"/>
  <c r="BK196" i="4"/>
  <c r="BK138" i="4"/>
  <c r="BK174" i="5"/>
  <c r="J135" i="5"/>
  <c r="BK135" i="5"/>
  <c r="J195" i="5"/>
  <c r="BK173" i="5"/>
  <c r="J180" i="6"/>
  <c r="J163" i="6"/>
  <c r="J177" i="6"/>
  <c r="BK171" i="6"/>
  <c r="BK178" i="6"/>
  <c r="BK180" i="6"/>
  <c r="BK163" i="6"/>
  <c r="J376" i="7"/>
  <c r="J299" i="7"/>
  <c r="BK258" i="7"/>
  <c r="J172" i="7"/>
  <c r="J405" i="7"/>
  <c r="J339" i="7"/>
  <c r="J285" i="7"/>
  <c r="J186" i="7"/>
  <c r="BK392" i="7"/>
  <c r="J289" i="7"/>
  <c r="J408" i="7"/>
  <c r="J387" i="7"/>
  <c r="BK323" i="7"/>
  <c r="BK408" i="7"/>
  <c r="J330" i="7"/>
  <c r="BK235" i="7"/>
  <c r="BK167" i="7"/>
  <c r="BK384" i="7"/>
  <c r="BK310" i="7"/>
  <c r="BK211" i="7"/>
  <c r="J407" i="7"/>
  <c r="BK331" i="7"/>
  <c r="BK266" i="7"/>
  <c r="BK206" i="7"/>
  <c r="J352" i="8"/>
  <c r="J270" i="8"/>
  <c r="BK181" i="8"/>
  <c r="BK301" i="8"/>
  <c r="BK217" i="8"/>
  <c r="BK350" i="8"/>
  <c r="J302" i="8"/>
  <c r="BK208" i="8"/>
  <c r="BK142" i="8"/>
  <c r="J307" i="8"/>
  <c r="J306" i="8"/>
  <c r="J283" i="8"/>
  <c r="J252" i="8"/>
  <c r="BK225" i="8"/>
  <c r="BK223" i="8"/>
  <c r="BK211" i="8"/>
  <c r="BK202" i="8"/>
  <c r="J181" i="8"/>
  <c r="J179" i="8"/>
  <c r="J152" i="8"/>
  <c r="J137" i="8"/>
  <c r="J354" i="8"/>
  <c r="BK326" i="8"/>
  <c r="BK307" i="8"/>
  <c r="J305" i="8"/>
  <c r="BK304" i="8"/>
  <c r="BK272" i="8"/>
  <c r="J211" i="8"/>
  <c r="J303" i="8"/>
  <c r="J183" i="8"/>
  <c r="BK356" i="8"/>
  <c r="J142" i="8"/>
  <c r="BK302" i="8"/>
  <c r="BK175" i="8"/>
  <c r="J311" i="9"/>
  <c r="BK289" i="9"/>
  <c r="BK268" i="9"/>
  <c r="J245" i="9"/>
  <c r="BK223" i="9"/>
  <c r="J210" i="9"/>
  <c r="BK182" i="9"/>
  <c r="BK150" i="9"/>
  <c r="J313" i="9"/>
  <c r="BK272" i="9"/>
  <c r="BK244" i="9"/>
  <c r="J225" i="9"/>
  <c r="BK205" i="9"/>
  <c r="BK195" i="9"/>
  <c r="BK327" i="9"/>
  <c r="J304" i="9"/>
  <c r="BK275" i="9"/>
  <c r="BK241" i="9"/>
  <c r="J212" i="9"/>
  <c r="BK186" i="9"/>
  <c r="J328" i="9"/>
  <c r="BK283" i="9"/>
  <c r="J249" i="9"/>
  <c r="J218" i="9"/>
  <c r="J204" i="9"/>
  <c r="J185" i="9"/>
  <c r="J157" i="9"/>
  <c r="J309" i="9"/>
  <c r="BK280" i="9"/>
  <c r="J257" i="9"/>
  <c r="BK231" i="9"/>
  <c r="BK208" i="9"/>
  <c r="J191" i="9"/>
  <c r="BK144" i="9"/>
  <c r="J308" i="9"/>
  <c r="J276" i="9"/>
  <c r="BK239" i="9"/>
  <c r="J196" i="9"/>
  <c r="BK170" i="9"/>
  <c r="J312" i="9"/>
  <c r="J291" i="9"/>
  <c r="J263" i="9"/>
  <c r="BK217" i="9"/>
  <c r="J179" i="9"/>
  <c r="BK326" i="9"/>
  <c r="BK301" i="9"/>
  <c r="BK270" i="9"/>
  <c r="BK256" i="9"/>
  <c r="BK234" i="9"/>
  <c r="J194" i="9"/>
  <c r="BK157" i="9"/>
  <c r="J279" i="10"/>
  <c r="BK240" i="10"/>
  <c r="J145" i="10"/>
  <c r="BK188" i="10"/>
  <c r="J262" i="10"/>
  <c r="J230" i="10"/>
  <c r="BK160" i="10"/>
  <c r="BK213" i="10"/>
  <c r="BK145" i="10"/>
  <c r="J260" i="10"/>
  <c r="J196" i="10"/>
  <c r="J259" i="10"/>
  <c r="J267" i="10"/>
  <c r="J288" i="10"/>
  <c r="BK230" i="10"/>
  <c r="BK176" i="2"/>
  <c r="AS100" i="1"/>
  <c r="BK181" i="2"/>
  <c r="AS102" i="1"/>
  <c r="J129" i="3"/>
  <c r="J147" i="3"/>
  <c r="BK147" i="3"/>
  <c r="J140" i="3"/>
  <c r="BK161" i="3"/>
  <c r="BK179" i="3"/>
  <c r="BK129" i="3"/>
  <c r="BK206" i="4"/>
  <c r="BK170" i="4"/>
  <c r="BK147" i="4"/>
  <c r="BK202" i="4"/>
  <c r="BK165" i="4"/>
  <c r="BK145" i="4"/>
  <c r="BK205" i="4"/>
  <c r="BK172" i="4"/>
  <c r="BK135" i="4"/>
  <c r="J197" i="4"/>
  <c r="J158" i="4"/>
  <c r="BK182" i="4"/>
  <c r="J159" i="4"/>
  <c r="J192" i="4"/>
  <c r="BK144" i="4"/>
  <c r="BK183" i="4"/>
  <c r="BK150" i="4"/>
  <c r="J205" i="4"/>
  <c r="BK140" i="4"/>
  <c r="J187" i="5"/>
  <c r="J174" i="5"/>
  <c r="BK197" i="5"/>
  <c r="BK165" i="5"/>
  <c r="J188" i="5"/>
  <c r="BK187" i="5"/>
  <c r="BK195" i="5"/>
  <c r="BK172" i="6"/>
  <c r="BK158" i="6"/>
  <c r="BK159" i="6"/>
  <c r="BK164" i="6"/>
  <c r="BK176" i="6"/>
  <c r="J181" i="6"/>
  <c r="J160" i="6"/>
  <c r="J161" i="6"/>
  <c r="BK368" i="7"/>
  <c r="BK330" i="7"/>
  <c r="J235" i="7"/>
  <c r="BK162" i="7"/>
  <c r="J397" i="7"/>
  <c r="J331" i="7"/>
  <c r="J260" i="7"/>
  <c r="J177" i="7"/>
  <c r="BK312" i="7"/>
  <c r="BK274" i="7"/>
  <c r="J409" i="7"/>
  <c r="J353" i="7"/>
  <c r="J236" i="7"/>
  <c r="J403" i="7"/>
  <c r="J327" i="7"/>
  <c r="BK264" i="7"/>
  <c r="J159" i="7"/>
  <c r="J390" i="7"/>
  <c r="J325" i="7"/>
  <c r="BK236" i="7"/>
  <c r="BK154" i="7"/>
  <c r="J352" i="7"/>
  <c r="BK286" i="7"/>
  <c r="J224" i="7"/>
  <c r="J135" i="7"/>
  <c r="BK338" i="8"/>
  <c r="J313" i="8"/>
  <c r="J191" i="8"/>
  <c r="BK313" i="8"/>
  <c r="J236" i="8"/>
  <c r="J359" i="8"/>
  <c r="BK305" i="8"/>
  <c r="J213" i="8"/>
  <c r="BK176" i="8"/>
  <c r="BK348" i="8"/>
  <c r="BK320" i="8"/>
  <c r="J223" i="8"/>
  <c r="BK178" i="8"/>
  <c r="J258" i="8"/>
  <c r="J175" i="8"/>
  <c r="J271" i="8"/>
  <c r="BK327" i="8"/>
  <c r="BK231" i="8"/>
  <c r="BK320" i="9"/>
  <c r="J300" i="9"/>
  <c r="J256" i="9"/>
  <c r="J235" i="9"/>
  <c r="J213" i="9"/>
  <c r="BK188" i="9"/>
  <c r="J327" i="9"/>
  <c r="BK309" i="9"/>
  <c r="BK286" i="9"/>
  <c r="J268" i="9"/>
  <c r="J246" i="9"/>
  <c r="J224" i="9"/>
  <c r="J202" i="9"/>
  <c r="BK159" i="9"/>
  <c r="J320" i="9"/>
  <c r="BK292" i="9"/>
  <c r="J269" i="9"/>
  <c r="J238" i="9"/>
  <c r="BK199" i="9"/>
  <c r="J151" i="9"/>
  <c r="J280" i="9"/>
  <c r="BK253" i="9"/>
  <c r="BK225" i="9"/>
  <c r="BK207" i="9"/>
  <c r="J172" i="9"/>
  <c r="BK328" i="9"/>
  <c r="J287" i="9"/>
  <c r="BK267" i="9"/>
  <c r="J234" i="9"/>
  <c r="J209" i="9"/>
  <c r="J176" i="9"/>
  <c r="J136" i="9"/>
  <c r="J297" i="9"/>
  <c r="J258" i="9"/>
  <c r="BK213" i="9"/>
  <c r="BK179" i="9"/>
  <c r="J321" i="9"/>
  <c r="J292" i="9"/>
  <c r="BK274" i="9"/>
  <c r="J232" i="9"/>
  <c r="J183" i="9"/>
  <c r="J330" i="9"/>
  <c r="BK281" i="9"/>
  <c r="J262" i="9"/>
  <c r="BK248" i="9"/>
  <c r="J230" i="9"/>
  <c r="BK178" i="9"/>
  <c r="BK173" i="10"/>
  <c r="BK277" i="10"/>
  <c r="J180" i="10"/>
  <c r="BK247" i="10"/>
  <c r="J207" i="10"/>
  <c r="J284" i="10"/>
  <c r="BK279" i="10"/>
  <c r="J235" i="10"/>
  <c r="J291" i="10"/>
  <c r="J172" i="10"/>
  <c r="BK207" i="10"/>
  <c r="BK263" i="10"/>
  <c r="BK137" i="2"/>
  <c r="J193" i="2"/>
  <c r="J189" i="2"/>
  <c r="BK143" i="2"/>
  <c r="J146" i="2"/>
  <c r="J193" i="3"/>
  <c r="BK174" i="3"/>
  <c r="BK134" i="3"/>
  <c r="J204" i="3"/>
  <c r="J157" i="3"/>
  <c r="BK157" i="3"/>
  <c r="BK167" i="3"/>
  <c r="BK184" i="3"/>
  <c r="BK208" i="4"/>
  <c r="J165" i="4"/>
  <c r="BK143" i="4"/>
  <c r="J183" i="4"/>
  <c r="J162" i="4"/>
  <c r="J135" i="4"/>
  <c r="J177" i="4"/>
  <c r="BK157" i="4"/>
  <c r="BK213" i="4"/>
  <c r="BK179" i="4"/>
  <c r="BK134" i="4"/>
  <c r="BK189" i="4"/>
  <c r="J161" i="4"/>
  <c r="J188" i="4"/>
  <c r="BK203" i="4"/>
  <c r="J175" i="4"/>
  <c r="J148" i="4"/>
  <c r="J199" i="4"/>
  <c r="J197" i="5"/>
  <c r="BK142" i="5"/>
  <c r="J162" i="5"/>
  <c r="BK194" i="5"/>
  <c r="BK153" i="5"/>
  <c r="J175" i="5"/>
  <c r="J153" i="5"/>
  <c r="BK155" i="5"/>
  <c r="J170" i="6"/>
  <c r="J185" i="6"/>
  <c r="BK162" i="6"/>
  <c r="BK168" i="6"/>
  <c r="J174" i="6"/>
  <c r="BK183" i="6"/>
  <c r="J178" i="6"/>
  <c r="J392" i="7"/>
  <c r="BK352" i="7"/>
  <c r="BK253" i="7"/>
  <c r="J161" i="7"/>
  <c r="BK390" i="7"/>
  <c r="J282" i="7"/>
  <c r="J218" i="7"/>
  <c r="BK136" i="7"/>
  <c r="BK366" i="7"/>
  <c r="J238" i="7"/>
  <c r="BK391" i="7"/>
  <c r="BK276" i="7"/>
  <c r="J213" i="7"/>
  <c r="BK387" i="7"/>
  <c r="J284" i="7"/>
  <c r="J202" i="7"/>
  <c r="BK146" i="7"/>
  <c r="J402" i="7"/>
  <c r="J323" i="7"/>
  <c r="J214" i="7"/>
  <c r="BK151" i="7"/>
  <c r="BK324" i="7"/>
  <c r="J247" i="7"/>
  <c r="J167" i="7"/>
  <c r="J300" i="8"/>
  <c r="J176" i="8"/>
  <c r="BK271" i="8"/>
  <c r="BK183" i="8"/>
  <c r="BK343" i="8"/>
  <c r="BK300" i="8"/>
  <c r="BK147" i="8"/>
  <c r="J327" i="8"/>
  <c r="J301" i="8"/>
  <c r="BK215" i="8"/>
  <c r="BK352" i="8"/>
  <c r="J272" i="8"/>
  <c r="J147" i="8"/>
  <c r="J163" i="8"/>
  <c r="J321" i="8"/>
  <c r="J204" i="8"/>
  <c r="BK318" i="9"/>
  <c r="J277" i="9"/>
  <c r="BK257" i="9"/>
  <c r="BK230" i="9"/>
  <c r="BK211" i="9"/>
  <c r="BK168" i="9"/>
  <c r="BK315" i="9"/>
  <c r="BK296" i="9"/>
  <c r="J270" i="9"/>
  <c r="BK247" i="9"/>
  <c r="BK228" i="9"/>
  <c r="J207" i="9"/>
  <c r="J197" i="9"/>
  <c r="J168" i="9"/>
  <c r="BK325" i="9"/>
  <c r="J305" i="9"/>
  <c r="J271" i="9"/>
  <c r="J231" i="9"/>
  <c r="J206" i="9"/>
  <c r="BK177" i="9"/>
  <c r="BK285" i="9"/>
  <c r="BK262" i="9"/>
  <c r="J248" i="9"/>
  <c r="BK216" i="9"/>
  <c r="BK198" i="9"/>
  <c r="J147" i="9"/>
  <c r="BK298" i="9"/>
  <c r="J279" i="9"/>
  <c r="BK259" i="9"/>
  <c r="BK224" i="9"/>
  <c r="BK201" i="9"/>
  <c r="J187" i="9"/>
  <c r="J138" i="9"/>
  <c r="BK303" i="9"/>
  <c r="BK227" i="9"/>
  <c r="J180" i="9"/>
  <c r="BK136" i="9"/>
  <c r="BK307" i="9"/>
  <c r="J281" i="9"/>
  <c r="BK255" i="9"/>
  <c r="BK192" i="9"/>
  <c r="J162" i="9"/>
  <c r="J316" i="9"/>
  <c r="BK240" i="9"/>
  <c r="BK206" i="9"/>
  <c r="J170" i="9"/>
  <c r="J264" i="10"/>
  <c r="BK206" i="10"/>
  <c r="J140" i="10"/>
  <c r="BK229" i="10"/>
  <c r="BK266" i="10"/>
  <c r="J223" i="10"/>
  <c r="BK175" i="10"/>
  <c r="BK204" i="10"/>
  <c r="BK281" i="10"/>
  <c r="J273" i="10"/>
  <c r="J206" i="10"/>
  <c r="BK274" i="10"/>
  <c r="J204" i="10"/>
  <c r="J254" i="10"/>
  <c r="J165" i="10"/>
  <c r="J124" i="2"/>
  <c r="J176" i="2"/>
  <c r="J204" i="2"/>
  <c r="BK188" i="2"/>
  <c r="BK129" i="2"/>
  <c r="BK163" i="3"/>
  <c r="BK139" i="3"/>
  <c r="J163" i="3"/>
  <c r="BK173" i="3"/>
  <c r="J198" i="3"/>
  <c r="J164" i="3"/>
  <c r="J174" i="3"/>
  <c r="J201" i="4"/>
  <c r="J163" i="4"/>
  <c r="J144" i="4"/>
  <c r="BK194" i="4"/>
  <c r="BK164" i="4"/>
  <c r="J141" i="4"/>
  <c r="BK197" i="4"/>
  <c r="BK168" i="4"/>
  <c r="J143" i="4"/>
  <c r="BK200" i="4"/>
  <c r="BK159" i="4"/>
  <c r="BK133" i="4"/>
  <c r="BK190" i="4"/>
  <c r="BK166" i="4"/>
  <c r="J207" i="4"/>
  <c r="J174" i="4"/>
  <c r="BK201" i="4"/>
  <c r="J156" i="4"/>
  <c r="J213" i="4"/>
  <c r="BK169" i="4"/>
  <c r="BK188" i="5"/>
  <c r="J193" i="5"/>
  <c r="J143" i="5"/>
  <c r="BK143" i="5"/>
  <c r="BK176" i="5"/>
  <c r="J176" i="5"/>
  <c r="J189" i="5"/>
  <c r="J164" i="6"/>
  <c r="J183" i="6"/>
  <c r="BK181" i="6"/>
  <c r="BK166" i="6"/>
  <c r="BK173" i="6"/>
  <c r="J158" i="6"/>
  <c r="BK411" i="7"/>
  <c r="J355" i="7"/>
  <c r="J276" i="7"/>
  <c r="BK183" i="7"/>
  <c r="J138" i="7"/>
  <c r="BK369" i="7"/>
  <c r="BK289" i="7"/>
  <c r="J239" i="7"/>
  <c r="BK404" i="7"/>
  <c r="J310" i="7"/>
  <c r="J253" i="7"/>
  <c r="BK397" i="7"/>
  <c r="J368" i="7"/>
  <c r="BK238" i="7"/>
  <c r="BK399" i="7"/>
  <c r="BK326" i="7"/>
  <c r="BK260" i="7"/>
  <c r="BK138" i="7"/>
  <c r="J351" i="7"/>
  <c r="J258" i="7"/>
  <c r="BK191" i="7"/>
  <c r="BK403" i="7"/>
  <c r="J312" i="7"/>
  <c r="BK265" i="7"/>
  <c r="J162" i="7"/>
  <c r="BK333" i="8"/>
  <c r="BK308" i="8"/>
  <c r="J332" i="8"/>
  <c r="BK309" i="8"/>
  <c r="J225" i="8"/>
  <c r="BK355" i="8"/>
  <c r="BK311" i="8"/>
  <c r="BK239" i="8"/>
  <c r="BK204" i="8"/>
  <c r="J356" i="8"/>
  <c r="BK321" i="8"/>
  <c r="J231" i="8"/>
  <c r="J169" i="8"/>
  <c r="J264" i="8"/>
  <c r="J178" i="8"/>
  <c r="J294" i="8"/>
  <c r="J350" i="8"/>
  <c r="BK213" i="8"/>
  <c r="BK305" i="9"/>
  <c r="BK271" i="9"/>
  <c r="J241" i="9"/>
  <c r="BK226" i="9"/>
  <c r="J193" i="9"/>
  <c r="J153" i="9"/>
  <c r="BK311" i="9"/>
  <c r="BK276" i="9"/>
  <c r="J254" i="9"/>
  <c r="J227" i="9"/>
  <c r="J201" i="9"/>
  <c r="BK176" i="9"/>
  <c r="J323" i="9"/>
  <c r="BK310" i="9"/>
  <c r="J286" i="9"/>
  <c r="J243" i="9"/>
  <c r="BK215" i="9"/>
  <c r="BK140" i="9"/>
  <c r="J299" i="9"/>
  <c r="BK266" i="9"/>
  <c r="BK246" i="9"/>
  <c r="J214" i="9"/>
  <c r="J192" i="9"/>
  <c r="J166" i="9"/>
  <c r="BK323" i="9"/>
  <c r="J283" i="9"/>
  <c r="J261" i="9"/>
  <c r="J216" i="9"/>
  <c r="BK196" i="9"/>
  <c r="J150" i="9"/>
  <c r="BK312" i="9"/>
  <c r="J278" i="9"/>
  <c r="BK245" i="9"/>
  <c r="BK210" i="9"/>
  <c r="BK183" i="9"/>
  <c r="J159" i="9"/>
  <c r="BK316" i="9"/>
  <c r="J285" i="9"/>
  <c r="J259" i="9"/>
  <c r="J198" i="9"/>
  <c r="BK154" i="9"/>
  <c r="J315" i="9"/>
  <c r="J294" i="9"/>
  <c r="BK265" i="9"/>
  <c r="J244" i="9"/>
  <c r="J223" i="9"/>
  <c r="J184" i="9"/>
  <c r="J142" i="9"/>
  <c r="BK262" i="10"/>
  <c r="J188" i="10"/>
  <c r="BK135" i="10"/>
  <c r="J263" i="10"/>
  <c r="J276" i="10"/>
  <c r="J240" i="10"/>
  <c r="J152" i="10"/>
  <c r="BK264" i="10"/>
  <c r="BK177" i="10"/>
  <c r="BK276" i="10"/>
  <c r="J247" i="10"/>
  <c r="BK212" i="10"/>
  <c r="BK152" i="10"/>
  <c r="BK241" i="10"/>
  <c r="BK248" i="10"/>
  <c r="BK284" i="10"/>
  <c r="BK180" i="10"/>
  <c r="T123" i="2" l="1"/>
  <c r="BK128" i="3"/>
  <c r="BK189" i="3"/>
  <c r="J189" i="3"/>
  <c r="J102" i="3" s="1"/>
  <c r="BK131" i="4"/>
  <c r="J131" i="4" s="1"/>
  <c r="J99" i="4" s="1"/>
  <c r="BK152" i="4"/>
  <c r="J152" i="4" s="1"/>
  <c r="J101" i="4" s="1"/>
  <c r="T176" i="4"/>
  <c r="R198" i="4"/>
  <c r="R172" i="5"/>
  <c r="BK156" i="6"/>
  <c r="J156" i="6" s="1"/>
  <c r="J103" i="6" s="1"/>
  <c r="T165" i="6"/>
  <c r="T175" i="6"/>
  <c r="BK210" i="7"/>
  <c r="J210" i="7" s="1"/>
  <c r="J104" i="7" s="1"/>
  <c r="T396" i="7"/>
  <c r="P216" i="8"/>
  <c r="BK263" i="8"/>
  <c r="J263" i="8" s="1"/>
  <c r="J107" i="8" s="1"/>
  <c r="P349" i="8"/>
  <c r="BK149" i="9"/>
  <c r="J149" i="9"/>
  <c r="J102" i="9" s="1"/>
  <c r="T149" i="9"/>
  <c r="R161" i="9"/>
  <c r="R160" i="9" s="1"/>
  <c r="BK162" i="2"/>
  <c r="J162" i="2"/>
  <c r="J100" i="2" s="1"/>
  <c r="P128" i="3"/>
  <c r="R189" i="3"/>
  <c r="BK139" i="4"/>
  <c r="J139" i="4" s="1"/>
  <c r="J100" i="4" s="1"/>
  <c r="BK176" i="4"/>
  <c r="J176" i="4"/>
  <c r="J103" i="4" s="1"/>
  <c r="T187" i="4"/>
  <c r="T195" i="4"/>
  <c r="R211" i="4"/>
  <c r="BK127" i="5"/>
  <c r="R134" i="7"/>
  <c r="T166" i="7"/>
  <c r="R381" i="7"/>
  <c r="R136" i="8"/>
  <c r="T251" i="8"/>
  <c r="R314" i="8"/>
  <c r="BK123" i="2"/>
  <c r="J123" i="2"/>
  <c r="J99" i="2" s="1"/>
  <c r="BK160" i="3"/>
  <c r="J160" i="3"/>
  <c r="J101" i="3" s="1"/>
  <c r="BK199" i="3"/>
  <c r="J199" i="3" s="1"/>
  <c r="J103" i="3" s="1"/>
  <c r="P131" i="4"/>
  <c r="T139" i="4"/>
  <c r="P176" i="4"/>
  <c r="BK195" i="4"/>
  <c r="J195" i="4" s="1"/>
  <c r="J105" i="4" s="1"/>
  <c r="R195" i="4"/>
  <c r="BK211" i="4"/>
  <c r="J211" i="4"/>
  <c r="J108" i="4" s="1"/>
  <c r="P172" i="5"/>
  <c r="R165" i="6"/>
  <c r="P179" i="6"/>
  <c r="BK134" i="7"/>
  <c r="J134" i="7" s="1"/>
  <c r="J102" i="7" s="1"/>
  <c r="T134" i="7"/>
  <c r="P166" i="7"/>
  <c r="BK381" i="7"/>
  <c r="J381" i="7"/>
  <c r="J105" i="7" s="1"/>
  <c r="R216" i="8"/>
  <c r="T263" i="8"/>
  <c r="R349" i="8"/>
  <c r="T133" i="9"/>
  <c r="T132" i="9" s="1"/>
  <c r="P149" i="9"/>
  <c r="BK161" i="9"/>
  <c r="J161" i="9" s="1"/>
  <c r="J104" i="9" s="1"/>
  <c r="T161" i="9"/>
  <c r="T160" i="9" s="1"/>
  <c r="BK288" i="9"/>
  <c r="J288" i="9" s="1"/>
  <c r="J107" i="9" s="1"/>
  <c r="R324" i="9"/>
  <c r="BK134" i="10"/>
  <c r="BK205" i="10"/>
  <c r="J205" i="10" s="1"/>
  <c r="J102" i="10" s="1"/>
  <c r="P123" i="2"/>
  <c r="P160" i="3"/>
  <c r="P199" i="3"/>
  <c r="T152" i="4"/>
  <c r="T171" i="4"/>
  <c r="R187" i="4"/>
  <c r="P195" i="4"/>
  <c r="P211" i="4"/>
  <c r="R127" i="5"/>
  <c r="R126" i="5" s="1"/>
  <c r="R125" i="5" s="1"/>
  <c r="T156" i="6"/>
  <c r="R179" i="6"/>
  <c r="P134" i="7"/>
  <c r="T381" i="7"/>
  <c r="BK136" i="8"/>
  <c r="J136" i="8"/>
  <c r="J102" i="8" s="1"/>
  <c r="BK251" i="8"/>
  <c r="J251" i="8"/>
  <c r="J106" i="8" s="1"/>
  <c r="BK314" i="8"/>
  <c r="J314" i="8" s="1"/>
  <c r="J108" i="8" s="1"/>
  <c r="BK175" i="9"/>
  <c r="BK174" i="9" s="1"/>
  <c r="J174" i="9" s="1"/>
  <c r="J105" i="9" s="1"/>
  <c r="R288" i="9"/>
  <c r="BK329" i="9"/>
  <c r="J329" i="9" s="1"/>
  <c r="J109" i="9" s="1"/>
  <c r="R179" i="10"/>
  <c r="T205" i="10"/>
  <c r="T162" i="2"/>
  <c r="T128" i="3"/>
  <c r="P189" i="3"/>
  <c r="P152" i="4"/>
  <c r="R171" i="4"/>
  <c r="P187" i="4"/>
  <c r="P198" i="4"/>
  <c r="T127" i="5"/>
  <c r="P156" i="6"/>
  <c r="BK175" i="6"/>
  <c r="J175" i="6" s="1"/>
  <c r="J105" i="6" s="1"/>
  <c r="R175" i="6"/>
  <c r="BK166" i="7"/>
  <c r="J166" i="7"/>
  <c r="J103" i="7" s="1"/>
  <c r="R166" i="7"/>
  <c r="P381" i="7"/>
  <c r="T136" i="8"/>
  <c r="P251" i="8"/>
  <c r="P314" i="8"/>
  <c r="P133" i="9"/>
  <c r="P132" i="9"/>
  <c r="R149" i="9"/>
  <c r="P161" i="9"/>
  <c r="P160" i="9"/>
  <c r="P288" i="9"/>
  <c r="T324" i="9"/>
  <c r="R134" i="10"/>
  <c r="P179" i="10"/>
  <c r="R228" i="10"/>
  <c r="R123" i="2"/>
  <c r="R160" i="3"/>
  <c r="T189" i="3"/>
  <c r="R152" i="4"/>
  <c r="R176" i="4"/>
  <c r="BK198" i="4"/>
  <c r="J198" i="4" s="1"/>
  <c r="J106" i="4" s="1"/>
  <c r="P127" i="5"/>
  <c r="P126" i="5"/>
  <c r="P125" i="5"/>
  <c r="AU99" i="1" s="1"/>
  <c r="BK165" i="6"/>
  <c r="J165" i="6" s="1"/>
  <c r="J104" i="6" s="1"/>
  <c r="BK179" i="6"/>
  <c r="J179" i="6" s="1"/>
  <c r="J106" i="6" s="1"/>
  <c r="P210" i="7"/>
  <c r="P133" i="7" s="1"/>
  <c r="P132" i="7" s="1"/>
  <c r="AU103" i="1" s="1"/>
  <c r="P396" i="7"/>
  <c r="BK216" i="8"/>
  <c r="J216" i="8" s="1"/>
  <c r="J103" i="8" s="1"/>
  <c r="R263" i="8"/>
  <c r="T349" i="8"/>
  <c r="P175" i="9"/>
  <c r="P174" i="9" s="1"/>
  <c r="T288" i="9"/>
  <c r="T329" i="9"/>
  <c r="P134" i="10"/>
  <c r="T179" i="10"/>
  <c r="BK228" i="10"/>
  <c r="J228" i="10" s="1"/>
  <c r="J103" i="10" s="1"/>
  <c r="P272" i="10"/>
  <c r="P162" i="2"/>
  <c r="R128" i="3"/>
  <c r="T199" i="3"/>
  <c r="R131" i="4"/>
  <c r="P139" i="4"/>
  <c r="P171" i="4"/>
  <c r="BK172" i="5"/>
  <c r="J172" i="5" s="1"/>
  <c r="J102" i="5" s="1"/>
  <c r="P165" i="6"/>
  <c r="T179" i="6"/>
  <c r="T210" i="7"/>
  <c r="T133" i="7"/>
  <c r="T132" i="7" s="1"/>
  <c r="R396" i="7"/>
  <c r="P136" i="8"/>
  <c r="R251" i="8"/>
  <c r="T314" i="8"/>
  <c r="R133" i="9"/>
  <c r="R132" i="9"/>
  <c r="T175" i="9"/>
  <c r="T174" i="9" s="1"/>
  <c r="P324" i="9"/>
  <c r="R329" i="9"/>
  <c r="BK179" i="10"/>
  <c r="J179" i="10"/>
  <c r="J101" i="10" s="1"/>
  <c r="R205" i="10"/>
  <c r="T228" i="10"/>
  <c r="T272" i="10"/>
  <c r="R162" i="2"/>
  <c r="T160" i="3"/>
  <c r="R199" i="3"/>
  <c r="T131" i="4"/>
  <c r="R139" i="4"/>
  <c r="BK171" i="4"/>
  <c r="J171" i="4"/>
  <c r="J102" i="4" s="1"/>
  <c r="BK187" i="4"/>
  <c r="J187" i="4" s="1"/>
  <c r="J104" i="4" s="1"/>
  <c r="T198" i="4"/>
  <c r="T211" i="4"/>
  <c r="T172" i="5"/>
  <c r="R156" i="6"/>
  <c r="R132" i="6" s="1"/>
  <c r="R131" i="6" s="1"/>
  <c r="P175" i="6"/>
  <c r="R210" i="7"/>
  <c r="R133" i="7"/>
  <c r="R132" i="7" s="1"/>
  <c r="BK396" i="7"/>
  <c r="J396" i="7"/>
  <c r="J106" i="7" s="1"/>
  <c r="T216" i="8"/>
  <c r="P263" i="8"/>
  <c r="BK349" i="8"/>
  <c r="J349" i="8"/>
  <c r="J109" i="8" s="1"/>
  <c r="BK133" i="9"/>
  <c r="J133" i="9"/>
  <c r="J100" i="9" s="1"/>
  <c r="R175" i="9"/>
  <c r="R174" i="9" s="1"/>
  <c r="BK324" i="9"/>
  <c r="J324" i="9"/>
  <c r="J108" i="9" s="1"/>
  <c r="P329" i="9"/>
  <c r="T134" i="10"/>
  <c r="T133" i="10" s="1"/>
  <c r="T132" i="10" s="1"/>
  <c r="P205" i="10"/>
  <c r="P228" i="10"/>
  <c r="BK272" i="10"/>
  <c r="J272" i="10" s="1"/>
  <c r="J104" i="10" s="1"/>
  <c r="R272" i="10"/>
  <c r="BK286" i="10"/>
  <c r="J286" i="10"/>
  <c r="J109" i="10" s="1"/>
  <c r="P286" i="10"/>
  <c r="P285" i="10"/>
  <c r="R286" i="10"/>
  <c r="R285" i="10"/>
  <c r="T286" i="10"/>
  <c r="T285" i="10" s="1"/>
  <c r="BK146" i="9"/>
  <c r="J146" i="9" s="1"/>
  <c r="J101" i="9" s="1"/>
  <c r="BK196" i="5"/>
  <c r="J196" i="5" s="1"/>
  <c r="J103" i="5" s="1"/>
  <c r="BK164" i="5"/>
  <c r="J164" i="5" s="1"/>
  <c r="J101" i="5" s="1"/>
  <c r="BK205" i="3"/>
  <c r="J205" i="3"/>
  <c r="J104" i="3"/>
  <c r="BK209" i="4"/>
  <c r="J209" i="4"/>
  <c r="J107" i="4"/>
  <c r="BK186" i="6"/>
  <c r="J186" i="6"/>
  <c r="J107" i="6" s="1"/>
  <c r="BK412" i="7"/>
  <c r="J412" i="7"/>
  <c r="J108" i="7" s="1"/>
  <c r="BK238" i="8"/>
  <c r="J238" i="8"/>
  <c r="J104" i="8" s="1"/>
  <c r="BK244" i="8"/>
  <c r="J244" i="8" s="1"/>
  <c r="J105" i="8" s="1"/>
  <c r="BK358" i="8"/>
  <c r="J358" i="8" s="1"/>
  <c r="J110" i="8" s="1"/>
  <c r="BK283" i="10"/>
  <c r="J283" i="10" s="1"/>
  <c r="J107" i="10" s="1"/>
  <c r="BK133" i="6"/>
  <c r="BK132" i="6"/>
  <c r="J132" i="6"/>
  <c r="J101" i="6" s="1"/>
  <c r="BK410" i="7"/>
  <c r="J410" i="7"/>
  <c r="J107" i="7" s="1"/>
  <c r="BK280" i="10"/>
  <c r="J280" i="10" s="1"/>
  <c r="J105" i="10" s="1"/>
  <c r="BK290" i="10"/>
  <c r="J290" i="10" s="1"/>
  <c r="J110" i="10" s="1"/>
  <c r="BE223" i="10"/>
  <c r="BE242" i="10"/>
  <c r="BE274" i="10"/>
  <c r="BE276" i="10"/>
  <c r="BE281" i="10"/>
  <c r="BE218" i="10"/>
  <c r="BE254" i="10"/>
  <c r="BE262" i="10"/>
  <c r="BE263" i="10"/>
  <c r="J175" i="9"/>
  <c r="J106" i="9"/>
  <c r="J126" i="10"/>
  <c r="BE160" i="10"/>
  <c r="BE175" i="10"/>
  <c r="BE207" i="10"/>
  <c r="BE212" i="10"/>
  <c r="BE213" i="10"/>
  <c r="BE247" i="10"/>
  <c r="BE261" i="10"/>
  <c r="BE264" i="10"/>
  <c r="BE267" i="10"/>
  <c r="BE278" i="10"/>
  <c r="BE279" i="10"/>
  <c r="BE287" i="10"/>
  <c r="E85" i="10"/>
  <c r="F129" i="10"/>
  <c r="BE180" i="10"/>
  <c r="BE188" i="10"/>
  <c r="BE135" i="10"/>
  <c r="BE140" i="10"/>
  <c r="BE152" i="10"/>
  <c r="BE206" i="10"/>
  <c r="BE229" i="10"/>
  <c r="BE230" i="10"/>
  <c r="BE235" i="10"/>
  <c r="BE241" i="10"/>
  <c r="BE248" i="10"/>
  <c r="BE253" i="10"/>
  <c r="BE259" i="10"/>
  <c r="BK132" i="9"/>
  <c r="J132" i="9"/>
  <c r="J99" i="9" s="1"/>
  <c r="BE145" i="10"/>
  <c r="BE173" i="10"/>
  <c r="BE196" i="10"/>
  <c r="BE277" i="10"/>
  <c r="BE291" i="10"/>
  <c r="BE172" i="10"/>
  <c r="BE177" i="10"/>
  <c r="BE240" i="10"/>
  <c r="BE260" i="10"/>
  <c r="BE266" i="10"/>
  <c r="BE284" i="10"/>
  <c r="BE165" i="10"/>
  <c r="BE170" i="10"/>
  <c r="BE204" i="10"/>
  <c r="BE273" i="10"/>
  <c r="BE288" i="10"/>
  <c r="BK135" i="8"/>
  <c r="J135" i="8" s="1"/>
  <c r="J101" i="8" s="1"/>
  <c r="BE151" i="9"/>
  <c r="BE164" i="9"/>
  <c r="BE181" i="9"/>
  <c r="BE202" i="9"/>
  <c r="BE210" i="9"/>
  <c r="BE211" i="9"/>
  <c r="BE212" i="9"/>
  <c r="BE228" i="9"/>
  <c r="BE238" i="9"/>
  <c r="BE258" i="9"/>
  <c r="BE277" i="9"/>
  <c r="BE310" i="9"/>
  <c r="BE311" i="9"/>
  <c r="BE320" i="9"/>
  <c r="BE321" i="9"/>
  <c r="BE328" i="9"/>
  <c r="BE331" i="9"/>
  <c r="F94" i="9"/>
  <c r="BE140" i="9"/>
  <c r="BE166" i="9"/>
  <c r="BE176" i="9"/>
  <c r="BE177" i="9"/>
  <c r="BE187" i="9"/>
  <c r="BE201" i="9"/>
  <c r="BE209" i="9"/>
  <c r="BE213" i="9"/>
  <c r="BE224" i="9"/>
  <c r="BE234" i="9"/>
  <c r="BE235" i="9"/>
  <c r="BE241" i="9"/>
  <c r="BE243" i="9"/>
  <c r="BE244" i="9"/>
  <c r="BE245" i="9"/>
  <c r="BE261" i="9"/>
  <c r="BE266" i="9"/>
  <c r="BE267" i="9"/>
  <c r="BE271" i="9"/>
  <c r="BE294" i="9"/>
  <c r="BE298" i="9"/>
  <c r="BE299" i="9"/>
  <c r="BE138" i="9"/>
  <c r="BE144" i="9"/>
  <c r="BE153" i="9"/>
  <c r="BE154" i="9"/>
  <c r="BE155" i="9"/>
  <c r="BE162" i="9"/>
  <c r="BE189" i="9"/>
  <c r="BE192" i="9"/>
  <c r="BE204" i="9"/>
  <c r="BE205" i="9"/>
  <c r="BE206" i="9"/>
  <c r="BE214" i="9"/>
  <c r="BE220" i="9"/>
  <c r="BE229" i="9"/>
  <c r="BE231" i="9"/>
  <c r="BE242" i="9"/>
  <c r="BE247" i="9"/>
  <c r="BE253" i="9"/>
  <c r="BE265" i="9"/>
  <c r="BE281" i="9"/>
  <c r="BE283" i="9"/>
  <c r="BE286" i="9"/>
  <c r="BE289" i="9"/>
  <c r="BE305" i="9"/>
  <c r="BE306" i="9"/>
  <c r="BE309" i="9"/>
  <c r="BE313" i="9"/>
  <c r="BE314" i="9"/>
  <c r="BE323" i="9"/>
  <c r="BE157" i="9"/>
  <c r="BE170" i="9"/>
  <c r="BE182" i="9"/>
  <c r="BE183" i="9"/>
  <c r="BE193" i="9"/>
  <c r="BE197" i="9"/>
  <c r="BE198" i="9"/>
  <c r="BE221" i="9"/>
  <c r="BE222" i="9"/>
  <c r="BE225" i="9"/>
  <c r="BE237" i="9"/>
  <c r="BE250" i="9"/>
  <c r="BE251" i="9"/>
  <c r="BE263" i="9"/>
  <c r="BE269" i="9"/>
  <c r="BE270" i="9"/>
  <c r="BE274" i="9"/>
  <c r="BE278" i="9"/>
  <c r="BE300" i="9"/>
  <c r="BE302" i="9"/>
  <c r="BE304" i="9"/>
  <c r="BE312" i="9"/>
  <c r="BE330" i="9"/>
  <c r="E119" i="9"/>
  <c r="BE186" i="9"/>
  <c r="BE196" i="9"/>
  <c r="BE200" i="9"/>
  <c r="BE219" i="9"/>
  <c r="BE230" i="9"/>
  <c r="BE233" i="9"/>
  <c r="BE240" i="9"/>
  <c r="BE252" i="9"/>
  <c r="BE256" i="9"/>
  <c r="BE264" i="9"/>
  <c r="BE268" i="9"/>
  <c r="BE272" i="9"/>
  <c r="BE275" i="9"/>
  <c r="BE276" i="9"/>
  <c r="BE287" i="9"/>
  <c r="BE292" i="9"/>
  <c r="BE308" i="9"/>
  <c r="BE315" i="9"/>
  <c r="BE317" i="9"/>
  <c r="BE318" i="9"/>
  <c r="BE327" i="9"/>
  <c r="BE142" i="9"/>
  <c r="BE159" i="9"/>
  <c r="BE168" i="9"/>
  <c r="BE179" i="9"/>
  <c r="BE180" i="9"/>
  <c r="BE184" i="9"/>
  <c r="BE188" i="9"/>
  <c r="BE190" i="9"/>
  <c r="BE194" i="9"/>
  <c r="BE195" i="9"/>
  <c r="BE207" i="9"/>
  <c r="BE208" i="9"/>
  <c r="BE223" i="9"/>
  <c r="BE226" i="9"/>
  <c r="BE232" i="9"/>
  <c r="BE236" i="9"/>
  <c r="BE246" i="9"/>
  <c r="BE248" i="9"/>
  <c r="BE255" i="9"/>
  <c r="BE257" i="9"/>
  <c r="BE262" i="9"/>
  <c r="BE273" i="9"/>
  <c r="BE279" i="9"/>
  <c r="BE282" i="9"/>
  <c r="BE284" i="9"/>
  <c r="BE295" i="9"/>
  <c r="BE303" i="9"/>
  <c r="J91" i="9"/>
  <c r="BE134" i="9"/>
  <c r="BE136" i="9"/>
  <c r="BE150" i="9"/>
  <c r="BE172" i="9"/>
  <c r="BE215" i="9"/>
  <c r="BE259" i="9"/>
  <c r="BE280" i="9"/>
  <c r="BE301" i="9"/>
  <c r="BE307" i="9"/>
  <c r="BE147" i="9"/>
  <c r="BE178" i="9"/>
  <c r="BE185" i="9"/>
  <c r="BE191" i="9"/>
  <c r="BE199" i="9"/>
  <c r="BE203" i="9"/>
  <c r="BE216" i="9"/>
  <c r="BE217" i="9"/>
  <c r="BE218" i="9"/>
  <c r="BE227" i="9"/>
  <c r="BE239" i="9"/>
  <c r="BE249" i="9"/>
  <c r="BE254" i="9"/>
  <c r="BE260" i="9"/>
  <c r="BE285" i="9"/>
  <c r="BE290" i="9"/>
  <c r="BE291" i="9"/>
  <c r="BE296" i="9"/>
  <c r="BE297" i="9"/>
  <c r="BE316" i="9"/>
  <c r="BE322" i="9"/>
  <c r="BE325" i="9"/>
  <c r="BE326" i="9"/>
  <c r="BK133" i="7"/>
  <c r="BK132" i="7" s="1"/>
  <c r="J132" i="7" s="1"/>
  <c r="J100" i="7" s="1"/>
  <c r="J93" i="8"/>
  <c r="BE178" i="8"/>
  <c r="BE211" i="8"/>
  <c r="BE217" i="8"/>
  <c r="BE252" i="8"/>
  <c r="BE258" i="8"/>
  <c r="BE271" i="8"/>
  <c r="E85" i="8"/>
  <c r="BE206" i="8"/>
  <c r="BE236" i="8"/>
  <c r="BE239" i="8"/>
  <c r="BE245" i="8"/>
  <c r="BE264" i="8"/>
  <c r="BE305" i="8"/>
  <c r="BE307" i="8"/>
  <c r="BE321" i="8"/>
  <c r="BE327" i="8"/>
  <c r="BE332" i="8"/>
  <c r="BE333" i="8"/>
  <c r="BE352" i="8"/>
  <c r="BE354" i="8"/>
  <c r="BE357" i="8"/>
  <c r="F131" i="8"/>
  <c r="BE191" i="8"/>
  <c r="BE225" i="8"/>
  <c r="BE300" i="8"/>
  <c r="BE315" i="8"/>
  <c r="BE320" i="8"/>
  <c r="BE355" i="8"/>
  <c r="BE356" i="8"/>
  <c r="BE137" i="8"/>
  <c r="BE183" i="8"/>
  <c r="BE294" i="8"/>
  <c r="BE308" i="8"/>
  <c r="BE312" i="8"/>
  <c r="BE338" i="8"/>
  <c r="BE142" i="8"/>
  <c r="BE169" i="8"/>
  <c r="BE176" i="8"/>
  <c r="BE189" i="8"/>
  <c r="BE204" i="8"/>
  <c r="BE208" i="8"/>
  <c r="BE215" i="8"/>
  <c r="BE270" i="8"/>
  <c r="BE301" i="8"/>
  <c r="BE302" i="8"/>
  <c r="BE359" i="8"/>
  <c r="BE175" i="8"/>
  <c r="BE179" i="8"/>
  <c r="BE313" i="8"/>
  <c r="BE326" i="8"/>
  <c r="BE152" i="8"/>
  <c r="BE181" i="8"/>
  <c r="BE213" i="8"/>
  <c r="BE272" i="8"/>
  <c r="BE283" i="8"/>
  <c r="BE304" i="8"/>
  <c r="BE306" i="8"/>
  <c r="BE343" i="8"/>
  <c r="BE348" i="8"/>
  <c r="BE350" i="8"/>
  <c r="BE147" i="8"/>
  <c r="BE157" i="8"/>
  <c r="BE163" i="8"/>
  <c r="BE202" i="8"/>
  <c r="BE210" i="8"/>
  <c r="BE223" i="8"/>
  <c r="BE231" i="8"/>
  <c r="BE303" i="8"/>
  <c r="BE309" i="8"/>
  <c r="BE310" i="8"/>
  <c r="BE311" i="8"/>
  <c r="J133" i="6"/>
  <c r="J102" i="6"/>
  <c r="J93" i="7"/>
  <c r="F129" i="7"/>
  <c r="BK131" i="6"/>
  <c r="J131" i="6" s="1"/>
  <c r="J34" i="6" s="1"/>
  <c r="BE136" i="7"/>
  <c r="BE260" i="7"/>
  <c r="BE264" i="7"/>
  <c r="BE284" i="7"/>
  <c r="BE285" i="7"/>
  <c r="BE353" i="7"/>
  <c r="BE384" i="7"/>
  <c r="BE391" i="7"/>
  <c r="BE392" i="7"/>
  <c r="BE401" i="7"/>
  <c r="BE402" i="7"/>
  <c r="BE405" i="7"/>
  <c r="BE135" i="7"/>
  <c r="BE138" i="7"/>
  <c r="BE144" i="7"/>
  <c r="BE146" i="7"/>
  <c r="BE183" i="7"/>
  <c r="BE249" i="7"/>
  <c r="BE274" i="7"/>
  <c r="BE276" i="7"/>
  <c r="BE289" i="7"/>
  <c r="BE356" i="7"/>
  <c r="BE382" i="7"/>
  <c r="BE397" i="7"/>
  <c r="BE164" i="7"/>
  <c r="BE238" i="7"/>
  <c r="BE247" i="7"/>
  <c r="BE253" i="7"/>
  <c r="BE258" i="7"/>
  <c r="BE273" i="7"/>
  <c r="BE290" i="7"/>
  <c r="BE299" i="7"/>
  <c r="BE312" i="7"/>
  <c r="BE323" i="7"/>
  <c r="BE331" i="7"/>
  <c r="BE339" i="7"/>
  <c r="BE351" i="7"/>
  <c r="BE352" i="7"/>
  <c r="BE407" i="7"/>
  <c r="BE413" i="7"/>
  <c r="E85" i="7"/>
  <c r="BE159" i="7"/>
  <c r="BE224" i="7"/>
  <c r="BE235" i="7"/>
  <c r="BE286" i="7"/>
  <c r="BE325" i="7"/>
  <c r="BE326" i="7"/>
  <c r="BE369" i="7"/>
  <c r="BE375" i="7"/>
  <c r="BE376" i="7"/>
  <c r="BE399" i="7"/>
  <c r="BE404" i="7"/>
  <c r="BE411" i="7"/>
  <c r="BE186" i="7"/>
  <c r="BE201" i="7"/>
  <c r="BE202" i="7"/>
  <c r="BE206" i="7"/>
  <c r="BE208" i="7"/>
  <c r="BE211" i="7"/>
  <c r="BE214" i="7"/>
  <c r="BE218" i="7"/>
  <c r="BE236" i="7"/>
  <c r="BE272" i="7"/>
  <c r="BE349" i="7"/>
  <c r="BE355" i="7"/>
  <c r="BE361" i="7"/>
  <c r="BE151" i="7"/>
  <c r="BE161" i="7"/>
  <c r="BE162" i="7"/>
  <c r="BE167" i="7"/>
  <c r="BE172" i="7"/>
  <c r="BE178" i="7"/>
  <c r="BE241" i="7"/>
  <c r="BE266" i="7"/>
  <c r="BE267" i="7"/>
  <c r="BE310" i="7"/>
  <c r="BE330" i="7"/>
  <c r="BE368" i="7"/>
  <c r="BE385" i="7"/>
  <c r="BE408" i="7"/>
  <c r="BE153" i="7"/>
  <c r="BE154" i="7"/>
  <c r="BE177" i="7"/>
  <c r="BE191" i="7"/>
  <c r="BE213" i="7"/>
  <c r="BE239" i="7"/>
  <c r="BE265" i="7"/>
  <c r="BE268" i="7"/>
  <c r="BE282" i="7"/>
  <c r="BE287" i="7"/>
  <c r="BE306" i="7"/>
  <c r="BE324" i="7"/>
  <c r="BE327" i="7"/>
  <c r="BE328" i="7"/>
  <c r="BE366" i="7"/>
  <c r="BE387" i="7"/>
  <c r="BE388" i="7"/>
  <c r="BE390" i="7"/>
  <c r="BE403" i="7"/>
  <c r="BE409" i="7"/>
  <c r="BE169" i="6"/>
  <c r="BE177" i="6"/>
  <c r="BE181" i="6"/>
  <c r="J127" i="5"/>
  <c r="J100" i="5"/>
  <c r="F96" i="6"/>
  <c r="J125" i="6"/>
  <c r="BE157" i="6"/>
  <c r="BE158" i="6"/>
  <c r="BE159" i="6"/>
  <c r="BE160" i="6"/>
  <c r="BE162" i="6"/>
  <c r="BE164" i="6"/>
  <c r="BE167" i="6"/>
  <c r="BE172" i="6"/>
  <c r="BE176" i="6"/>
  <c r="F95" i="6"/>
  <c r="J96" i="6"/>
  <c r="BE163" i="6"/>
  <c r="BE170" i="6"/>
  <c r="BE178" i="6"/>
  <c r="BE180" i="6"/>
  <c r="J95" i="6"/>
  <c r="E117" i="6"/>
  <c r="BE134" i="6"/>
  <c r="BE161" i="6"/>
  <c r="BE166" i="6"/>
  <c r="BE168" i="6"/>
  <c r="BE173" i="6"/>
  <c r="BE184" i="6"/>
  <c r="BE171" i="6"/>
  <c r="BE174" i="6"/>
  <c r="BE182" i="6"/>
  <c r="BE183" i="6"/>
  <c r="BE185" i="6"/>
  <c r="BE187" i="6"/>
  <c r="E85" i="5"/>
  <c r="F122" i="5"/>
  <c r="BE135" i="5"/>
  <c r="BE153" i="5"/>
  <c r="BE188" i="5"/>
  <c r="BE194" i="5"/>
  <c r="BE143" i="5"/>
  <c r="BE146" i="5"/>
  <c r="BE184" i="5"/>
  <c r="BE186" i="5"/>
  <c r="BE191" i="5"/>
  <c r="BE177" i="5"/>
  <c r="BE144" i="5"/>
  <c r="BE162" i="5"/>
  <c r="BE173" i="5"/>
  <c r="BE174" i="5"/>
  <c r="BE175" i="5"/>
  <c r="BE176" i="5"/>
  <c r="BE187" i="5"/>
  <c r="BE189" i="5"/>
  <c r="BE192" i="5"/>
  <c r="BE193" i="5"/>
  <c r="BE197" i="5"/>
  <c r="J119" i="5"/>
  <c r="BE142" i="5"/>
  <c r="BK130" i="4"/>
  <c r="J130" i="4"/>
  <c r="J98" i="4"/>
  <c r="BE128" i="5"/>
  <c r="BE155" i="5"/>
  <c r="BE190" i="5"/>
  <c r="BE165" i="5"/>
  <c r="BE195" i="5"/>
  <c r="J94" i="4"/>
  <c r="BE147" i="4"/>
  <c r="BE153" i="4"/>
  <c r="BE185" i="4"/>
  <c r="BE201" i="4"/>
  <c r="BE202" i="4"/>
  <c r="E118" i="4"/>
  <c r="BE135" i="4"/>
  <c r="BE144" i="4"/>
  <c r="BE145" i="4"/>
  <c r="BE158" i="4"/>
  <c r="BE162" i="4"/>
  <c r="BE165" i="4"/>
  <c r="BE178" i="4"/>
  <c r="BE179" i="4"/>
  <c r="BE182" i="4"/>
  <c r="BE189" i="4"/>
  <c r="BE205" i="4"/>
  <c r="J93" i="4"/>
  <c r="F127" i="4"/>
  <c r="BE148" i="4"/>
  <c r="BE149" i="4"/>
  <c r="BE150" i="4"/>
  <c r="BE163" i="4"/>
  <c r="BE170" i="4"/>
  <c r="BE172" i="4"/>
  <c r="BE180" i="4"/>
  <c r="BE181" i="4"/>
  <c r="BE183" i="4"/>
  <c r="BE197" i="4"/>
  <c r="BE200" i="4"/>
  <c r="BE214" i="4"/>
  <c r="BE215" i="4"/>
  <c r="F93" i="4"/>
  <c r="J124" i="4"/>
  <c r="BE134" i="4"/>
  <c r="BE141" i="4"/>
  <c r="BE142" i="4"/>
  <c r="BE169" i="4"/>
  <c r="BE184" i="4"/>
  <c r="BE188" i="4"/>
  <c r="BE206" i="4"/>
  <c r="BE207" i="4"/>
  <c r="BE212" i="4"/>
  <c r="BE213" i="4"/>
  <c r="BE164" i="4"/>
  <c r="BE173" i="4"/>
  <c r="BE174" i="4"/>
  <c r="BE175" i="4"/>
  <c r="BE177" i="4"/>
  <c r="BE186" i="4"/>
  <c r="BE194" i="4"/>
  <c r="BE137" i="4"/>
  <c r="BE140" i="4"/>
  <c r="BE146" i="4"/>
  <c r="BE151" i="4"/>
  <c r="BE154" i="4"/>
  <c r="BE155" i="4"/>
  <c r="BE192" i="4"/>
  <c r="BE193" i="4"/>
  <c r="BE203" i="4"/>
  <c r="BE210" i="4"/>
  <c r="BE216" i="4"/>
  <c r="J128" i="3"/>
  <c r="J100" i="3" s="1"/>
  <c r="BE136" i="4"/>
  <c r="BE143" i="4"/>
  <c r="BE166" i="4"/>
  <c r="BE167" i="4"/>
  <c r="BE168" i="4"/>
  <c r="BE190" i="4"/>
  <c r="BE191" i="4"/>
  <c r="BE199" i="4"/>
  <c r="BE208" i="4"/>
  <c r="BE132" i="4"/>
  <c r="BE133" i="4"/>
  <c r="BE138" i="4"/>
  <c r="BE156" i="4"/>
  <c r="BE157" i="4"/>
  <c r="BE159" i="4"/>
  <c r="BE160" i="4"/>
  <c r="BE161" i="4"/>
  <c r="BE196" i="4"/>
  <c r="BE204" i="4"/>
  <c r="BE167" i="3"/>
  <c r="BE179" i="3"/>
  <c r="BE161" i="3"/>
  <c r="BE163" i="3"/>
  <c r="BE165" i="3"/>
  <c r="BE174" i="3"/>
  <c r="BE200" i="3"/>
  <c r="BE201" i="3"/>
  <c r="E85" i="3"/>
  <c r="F94" i="3"/>
  <c r="J120" i="3"/>
  <c r="BE129" i="3"/>
  <c r="BE134" i="3"/>
  <c r="BE139" i="3"/>
  <c r="BE140" i="3"/>
  <c r="BE147" i="3"/>
  <c r="BE158" i="3"/>
  <c r="BK122" i="2"/>
  <c r="J122" i="2" s="1"/>
  <c r="J32" i="2" s="1"/>
  <c r="BE155" i="3"/>
  <c r="BE162" i="3"/>
  <c r="BE164" i="3"/>
  <c r="BE172" i="3"/>
  <c r="BE190" i="3"/>
  <c r="BE193" i="3"/>
  <c r="BE198" i="3"/>
  <c r="BE184" i="3"/>
  <c r="BE203" i="3"/>
  <c r="BE157" i="3"/>
  <c r="BE204" i="3"/>
  <c r="BE206" i="3"/>
  <c r="BE148" i="3"/>
  <c r="BE150" i="3"/>
  <c r="BE173" i="3"/>
  <c r="BE196" i="3"/>
  <c r="F94" i="2"/>
  <c r="BE163" i="2"/>
  <c r="BE124" i="2"/>
  <c r="BE129" i="2"/>
  <c r="BE133" i="2"/>
  <c r="BE137" i="2"/>
  <c r="BE161" i="2"/>
  <c r="BE181" i="2"/>
  <c r="BE193" i="2"/>
  <c r="E85" i="2"/>
  <c r="BE143" i="2"/>
  <c r="BE146" i="2"/>
  <c r="BE149" i="2"/>
  <c r="BE169" i="2"/>
  <c r="BE176" i="2"/>
  <c r="J91" i="2"/>
  <c r="BE188" i="2"/>
  <c r="BE204" i="2"/>
  <c r="BE152" i="2"/>
  <c r="BE198" i="2"/>
  <c r="BE189" i="2"/>
  <c r="F37" i="2"/>
  <c r="BB96" i="1"/>
  <c r="F37" i="3"/>
  <c r="BB97" i="1"/>
  <c r="F38" i="5"/>
  <c r="BC99" i="1"/>
  <c r="F39" i="7"/>
  <c r="BB103" i="1" s="1"/>
  <c r="F37" i="9"/>
  <c r="BB105" i="1"/>
  <c r="AS95" i="1"/>
  <c r="AS94" i="1"/>
  <c r="J36" i="3"/>
  <c r="AW97" i="1"/>
  <c r="F38" i="4"/>
  <c r="BC98" i="1" s="1"/>
  <c r="F39" i="6"/>
  <c r="BB101" i="1"/>
  <c r="BB100" i="1" s="1"/>
  <c r="AX100" i="1" s="1"/>
  <c r="J38" i="8"/>
  <c r="AW104" i="1" s="1"/>
  <c r="F36" i="9"/>
  <c r="BA105" i="1" s="1"/>
  <c r="F38" i="2"/>
  <c r="BC96" i="1"/>
  <c r="F37" i="4"/>
  <c r="BB98" i="1"/>
  <c r="F40" i="6"/>
  <c r="BC101" i="1" s="1"/>
  <c r="BC100" i="1" s="1"/>
  <c r="AY100" i="1" s="1"/>
  <c r="F40" i="8"/>
  <c r="BC104" i="1" s="1"/>
  <c r="F39" i="8"/>
  <c r="BB104" i="1" s="1"/>
  <c r="J36" i="10"/>
  <c r="AW106" i="1"/>
  <c r="F38" i="10"/>
  <c r="BC106" i="1"/>
  <c r="F38" i="3"/>
  <c r="BC97" i="1" s="1"/>
  <c r="F36" i="5"/>
  <c r="BA99" i="1" s="1"/>
  <c r="J36" i="5"/>
  <c r="AW99" i="1"/>
  <c r="F38" i="6"/>
  <c r="BA101" i="1"/>
  <c r="BA100" i="1"/>
  <c r="AW100" i="1" s="1"/>
  <c r="J38" i="7"/>
  <c r="AW103" i="1" s="1"/>
  <c r="F39" i="9"/>
  <c r="BD105" i="1"/>
  <c r="F36" i="2"/>
  <c r="BA96" i="1"/>
  <c r="F36" i="4"/>
  <c r="BA98" i="1" s="1"/>
  <c r="F37" i="5"/>
  <c r="BB99" i="1" s="1"/>
  <c r="F38" i="7"/>
  <c r="BA103" i="1"/>
  <c r="F38" i="9"/>
  <c r="BC105" i="1"/>
  <c r="F36" i="3"/>
  <c r="BA97" i="1" s="1"/>
  <c r="F39" i="4"/>
  <c r="BD98" i="1" s="1"/>
  <c r="F41" i="6"/>
  <c r="BD101" i="1"/>
  <c r="BD100" i="1" s="1"/>
  <c r="F40" i="7"/>
  <c r="BC103" i="1"/>
  <c r="J36" i="9"/>
  <c r="AW105" i="1"/>
  <c r="F39" i="2"/>
  <c r="BD96" i="1"/>
  <c r="J36" i="4"/>
  <c r="AW98" i="1"/>
  <c r="J38" i="6"/>
  <c r="AW101" i="1" s="1"/>
  <c r="F38" i="8"/>
  <c r="BA104" i="1" s="1"/>
  <c r="F41" i="8"/>
  <c r="BD104" i="1"/>
  <c r="F39" i="10"/>
  <c r="BD106" i="1"/>
  <c r="J36" i="2"/>
  <c r="AW96" i="1" s="1"/>
  <c r="F39" i="3"/>
  <c r="BD97" i="1" s="1"/>
  <c r="F39" i="5"/>
  <c r="BD99" i="1"/>
  <c r="F41" i="7"/>
  <c r="BD103" i="1"/>
  <c r="F36" i="10"/>
  <c r="BA106" i="1" s="1"/>
  <c r="F37" i="10"/>
  <c r="BB106" i="1" s="1"/>
  <c r="P133" i="10" l="1"/>
  <c r="P132" i="10" s="1"/>
  <c r="AU106" i="1" s="1"/>
  <c r="R127" i="3"/>
  <c r="R126" i="3" s="1"/>
  <c r="P131" i="9"/>
  <c r="AU105" i="1" s="1"/>
  <c r="T127" i="3"/>
  <c r="T126" i="3" s="1"/>
  <c r="P122" i="2"/>
  <c r="AU96" i="1"/>
  <c r="R133" i="10"/>
  <c r="R132" i="10" s="1"/>
  <c r="T130" i="4"/>
  <c r="R130" i="4"/>
  <c r="T135" i="8"/>
  <c r="T134" i="8" s="1"/>
  <c r="P132" i="6"/>
  <c r="P131" i="6"/>
  <c r="AU101" i="1"/>
  <c r="R131" i="9"/>
  <c r="R122" i="2"/>
  <c r="R135" i="8"/>
  <c r="R134" i="8" s="1"/>
  <c r="P127" i="3"/>
  <c r="P126" i="3" s="1"/>
  <c r="AU97" i="1" s="1"/>
  <c r="P135" i="8"/>
  <c r="P134" i="8" s="1"/>
  <c r="AU104" i="1" s="1"/>
  <c r="AU102" i="1" s="1"/>
  <c r="T126" i="5"/>
  <c r="T125" i="5" s="1"/>
  <c r="T132" i="6"/>
  <c r="T131" i="6" s="1"/>
  <c r="T131" i="9"/>
  <c r="BK127" i="3"/>
  <c r="J127" i="3" s="1"/>
  <c r="J99" i="3" s="1"/>
  <c r="BK133" i="10"/>
  <c r="J133" i="10" s="1"/>
  <c r="J99" i="10" s="1"/>
  <c r="P130" i="4"/>
  <c r="AU98" i="1"/>
  <c r="BK126" i="5"/>
  <c r="J126" i="5" s="1"/>
  <c r="J99" i="5" s="1"/>
  <c r="T122" i="2"/>
  <c r="J134" i="10"/>
  <c r="J100" i="10" s="1"/>
  <c r="BK160" i="9"/>
  <c r="J160" i="9"/>
  <c r="J103" i="9"/>
  <c r="BK282" i="10"/>
  <c r="J282" i="10"/>
  <c r="J106" i="10" s="1"/>
  <c r="BK285" i="10"/>
  <c r="J285" i="10" s="1"/>
  <c r="J108" i="10" s="1"/>
  <c r="BK134" i="8"/>
  <c r="J134" i="8"/>
  <c r="J133" i="7"/>
  <c r="J101" i="7"/>
  <c r="AG101" i="1"/>
  <c r="AN101" i="1" s="1"/>
  <c r="J100" i="6"/>
  <c r="AG96" i="1"/>
  <c r="J98" i="2"/>
  <c r="F35" i="4"/>
  <c r="AZ98" i="1" s="1"/>
  <c r="BD102" i="1"/>
  <c r="BC102" i="1"/>
  <c r="AY102" i="1" s="1"/>
  <c r="F35" i="10"/>
  <c r="AZ106" i="1" s="1"/>
  <c r="F35" i="3"/>
  <c r="AZ97" i="1"/>
  <c r="J32" i="4"/>
  <c r="AG98" i="1"/>
  <c r="J37" i="6"/>
  <c r="AV101" i="1" s="1"/>
  <c r="AT101" i="1" s="1"/>
  <c r="J34" i="8"/>
  <c r="AG104" i="1"/>
  <c r="J35" i="9"/>
  <c r="AV105" i="1"/>
  <c r="AT105" i="1" s="1"/>
  <c r="J35" i="4"/>
  <c r="AV98" i="1" s="1"/>
  <c r="AT98" i="1" s="1"/>
  <c r="BA102" i="1"/>
  <c r="AW102" i="1"/>
  <c r="J37" i="8"/>
  <c r="AV104" i="1"/>
  <c r="AT104" i="1" s="1"/>
  <c r="AU100" i="1"/>
  <c r="F35" i="2"/>
  <c r="AZ96" i="1" s="1"/>
  <c r="F35" i="5"/>
  <c r="AZ99" i="1" s="1"/>
  <c r="J34" i="7"/>
  <c r="AG103" i="1"/>
  <c r="F35" i="9"/>
  <c r="AZ105" i="1" s="1"/>
  <c r="J35" i="3"/>
  <c r="AV97" i="1" s="1"/>
  <c r="AT97" i="1" s="1"/>
  <c r="F37" i="6"/>
  <c r="AZ101" i="1"/>
  <c r="AZ100" i="1"/>
  <c r="AV100" i="1" s="1"/>
  <c r="AT100" i="1" s="1"/>
  <c r="BB102" i="1"/>
  <c r="AX102" i="1" s="1"/>
  <c r="J35" i="10"/>
  <c r="AV106" i="1" s="1"/>
  <c r="AT106" i="1" s="1"/>
  <c r="J35" i="2"/>
  <c r="AV96" i="1" s="1"/>
  <c r="AT96" i="1" s="1"/>
  <c r="AN96" i="1" s="1"/>
  <c r="J35" i="5"/>
  <c r="AV99" i="1" s="1"/>
  <c r="AT99" i="1" s="1"/>
  <c r="F37" i="8"/>
  <c r="AZ104" i="1"/>
  <c r="AG100" i="1"/>
  <c r="F37" i="7"/>
  <c r="AZ103" i="1" s="1"/>
  <c r="J37" i="7"/>
  <c r="AV103" i="1" s="1"/>
  <c r="AT103" i="1" s="1"/>
  <c r="BK131" i="9" l="1"/>
  <c r="J131" i="9" s="1"/>
  <c r="BK126" i="3"/>
  <c r="J126" i="3" s="1"/>
  <c r="J98" i="3" s="1"/>
  <c r="BK125" i="5"/>
  <c r="J125" i="5"/>
  <c r="J98" i="5" s="1"/>
  <c r="BK132" i="10"/>
  <c r="J132" i="10"/>
  <c r="J98" i="10"/>
  <c r="AN104" i="1"/>
  <c r="J100" i="8"/>
  <c r="AN103" i="1"/>
  <c r="J43" i="8"/>
  <c r="AN100" i="1"/>
  <c r="J43" i="7"/>
  <c r="J43" i="6"/>
  <c r="AN98" i="1"/>
  <c r="J41" i="4"/>
  <c r="J41" i="2"/>
  <c r="AU95" i="1"/>
  <c r="AU94" i="1" s="1"/>
  <c r="AG102" i="1"/>
  <c r="BB95" i="1"/>
  <c r="AX95" i="1" s="1"/>
  <c r="BD95" i="1"/>
  <c r="BD94" i="1" s="1"/>
  <c r="W33" i="1" s="1"/>
  <c r="AZ102" i="1"/>
  <c r="AV102" i="1" s="1"/>
  <c r="AT102" i="1" s="1"/>
  <c r="BA95" i="1"/>
  <c r="AW95" i="1" s="1"/>
  <c r="BC95" i="1"/>
  <c r="BC94" i="1" s="1"/>
  <c r="W32" i="1" s="1"/>
  <c r="J32" i="9" l="1"/>
  <c r="AG105" i="1" s="1"/>
  <c r="AN105" i="1" s="1"/>
  <c r="J98" i="9"/>
  <c r="J41" i="9"/>
  <c r="AN102" i="1"/>
  <c r="J32" i="5"/>
  <c r="AG99" i="1"/>
  <c r="AN99" i="1"/>
  <c r="J32" i="10"/>
  <c r="AG106" i="1" s="1"/>
  <c r="J32" i="3"/>
  <c r="AG97" i="1"/>
  <c r="AN97" i="1"/>
  <c r="AY95" i="1"/>
  <c r="AY94" i="1"/>
  <c r="BA94" i="1"/>
  <c r="AW94" i="1"/>
  <c r="AK30" i="1" s="1"/>
  <c r="AZ95" i="1"/>
  <c r="AZ94" i="1" s="1"/>
  <c r="W29" i="1" s="1"/>
  <c r="BB94" i="1"/>
  <c r="AX94" i="1"/>
  <c r="J41" i="3" l="1"/>
  <c r="J41" i="10"/>
  <c r="J41" i="5"/>
  <c r="AN106" i="1"/>
  <c r="AG95" i="1"/>
  <c r="W30" i="1"/>
  <c r="W31" i="1"/>
  <c r="AV94" i="1"/>
  <c r="AK29" i="1" s="1"/>
  <c r="AV95" i="1"/>
  <c r="AT95" i="1" s="1"/>
  <c r="AN95" i="1" s="1"/>
  <c r="AG94" i="1" l="1"/>
  <c r="AK26" i="1"/>
  <c r="AT94" i="1"/>
  <c r="AN94" i="1" s="1"/>
  <c r="AK35" i="1" l="1"/>
</calcChain>
</file>

<file path=xl/sharedStrings.xml><?xml version="1.0" encoding="utf-8"?>
<sst xmlns="http://schemas.openxmlformats.org/spreadsheetml/2006/main" count="15553" uniqueCount="2238">
  <si>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</si>
  <si>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</si>
  <si>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</si>
  <si>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</si>
  <si>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</si>
  <si>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</si>
  <si>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</si>
  <si>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</si>
  <si>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</si>
  <si>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</si>
  <si>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</si>
  <si>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</si>
  <si>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</si>
  <si>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</si>
  <si>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</si>
  <si>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</si>
  <si>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</si>
  <si>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</si>
  <si>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</si>
  <si>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</si>
  <si>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</si>
  <si>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</si>
  <si>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</si>
  <si>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</si>
  <si>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</si>
  <si>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</si>
  <si>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</si>
  <si>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</si>
  <si>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</si>
  <si>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</si>
  <si>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</si>
  <si>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</si>
  <si>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</si>
  <si>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</si>
  <si>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</si>
  <si>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</si>
  <si>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</si>
  <si>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</si>
  <si>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</si>
  <si>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</si>
  <si>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</si>
  <si>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</si>
  <si>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</si>
  <si>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</si>
  <si>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</si>
  <si>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</si>
  <si>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</si>
  <si>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</si>
  <si>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</si>
  <si>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</si>
  <si>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</si>
  <si>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</si>
  <si>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</si>
  <si>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</si>
  <si>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</si>
  <si>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</si>
  <si>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</si>
  <si>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</si>
  <si>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</si>
  <si>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</si>
  <si>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</si>
  <si>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</si>
  <si>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</si>
  <si>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</si>
  <si>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</si>
  <si>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</si>
  <si>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</si>
  <si>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</si>
  <si>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</si>
  <si>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</si>
  <si>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</si>
  <si>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</si>
  <si>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</si>
  <si>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</si>
  <si>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</si>
  <si>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</si>
  <si>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</si>
  <si>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</si>
  <si>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</si>
  <si>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</si>
  <si>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</si>
  <si>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Etapa 1</t>
  </si>
  <si>
    <t>STA</t>
  </si>
  <si>
    <t>1</t>
  </si>
  <si>
    <t>{d0899e62-a00d-4c96-9995-adeafbd6bad1}</t>
  </si>
  <si>
    <t>2</t>
  </si>
  <si>
    <t>/</t>
  </si>
  <si>
    <t>Ostatní a vedlejší náklady</t>
  </si>
  <si>
    <t>Soupis</t>
  </si>
  <si>
    <t>{6fee2483-9f21-4747-81fe-aafd18669858}</t>
  </si>
  <si>
    <t>SO 101 - Úpravy pozemních komunikací</t>
  </si>
  <si>
    <t>{0a26b08c-5d1a-4b6f-a3ac-61441a91c049}</t>
  </si>
  <si>
    <t>SO 301 - Zavlažovací systém</t>
  </si>
  <si>
    <t>{35a163f3-7ed3-4ea0-9316-9d65a87d3de4}</t>
  </si>
  <si>
    <t>3</t>
  </si>
  <si>
    <t>SO 302 - Přípojky vodovodu</t>
  </si>
  <si>
    <t>{37b88239-3f7a-43cf-bd77-b45a5aa2458f}</t>
  </si>
  <si>
    <t>4</t>
  </si>
  <si>
    <t>SO 402 – Přípojka NN zavlažovacího systému</t>
  </si>
  <si>
    <t>{3204f317-fa97-4d27-9238-c6088f465d58}</t>
  </si>
  <si>
    <t>4.1</t>
  </si>
  <si>
    <t>Lokalita B</t>
  </si>
  <si>
    <t>{41295052-0e46-466e-bed8-63ad8b15ceb7}</t>
  </si>
  <si>
    <t>5</t>
  </si>
  <si>
    <t>SO 651 - Tramvajová trať</t>
  </si>
  <si>
    <t>{bbcc806b-f1ed-4d81-8bbd-da6ecaa21322}</t>
  </si>
  <si>
    <t>5.1</t>
  </si>
  <si>
    <t>Tramvajový svršek</t>
  </si>
  <si>
    <t>{1da9a08f-5332-4156-a2fc-81ce5c6b6bb3}</t>
  </si>
  <si>
    <t>5.2</t>
  </si>
  <si>
    <t>Tramvajový spodek</t>
  </si>
  <si>
    <t>{899949da-1017-48b3-afd3-69ea192f1986}</t>
  </si>
  <si>
    <t>6</t>
  </si>
  <si>
    <t>SO 652 - Úpravy trakčního vedení</t>
  </si>
  <si>
    <t>{25e716cb-4f60-4662-8838-3610c7e856c2}</t>
  </si>
  <si>
    <t>7</t>
  </si>
  <si>
    <t>SO 653 - Úprava tramvajových nástupišť</t>
  </si>
  <si>
    <t>{292fdfc5-d545-4a89-94fc-a5d0bfc35227}</t>
  </si>
  <si>
    <t>KRYCÍ LIST SOUPISU PRACÍ</t>
  </si>
  <si>
    <t>Objekt:</t>
  </si>
  <si>
    <t>A - Etapa 1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</si>
  <si>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</si>
  <si>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</si>
  <si>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</si>
  <si>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</si>
  <si>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</si>
  <si>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</si>
  <si>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</si>
  <si>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</si>
  <si>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</si>
  <si>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</si>
  <si>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</si>
  <si>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</si>
  <si>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</si>
  <si>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</si>
  <si>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</si>
  <si>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</si>
  <si>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</si>
  <si>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</si>
  <si>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</si>
  <si>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</si>
  <si>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</si>
  <si>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</si>
  <si>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</si>
  <si>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</si>
  <si>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</si>
  <si>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</si>
  <si>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</si>
  <si>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</si>
  <si>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</si>
  <si>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</si>
  <si>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1505428956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</si>
  <si>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</si>
  <si>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</si>
  <si>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</si>
  <si>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</si>
  <si>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</si>
  <si>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</si>
  <si>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-1301463915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</si>
  <si>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</si>
  <si>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</si>
  <si>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</si>
  <si>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-1088615253</t>
  </si>
  <si>
    <t>"Zajištění čištěná komunikací po celou dobu realiazce stavby"</t>
  </si>
  <si>
    <t>R012</t>
  </si>
  <si>
    <t>Vytýčení stavby</t>
  </si>
  <si>
    <t>-523424759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</si>
  <si>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</si>
  <si>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</si>
  <si>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</si>
  <si>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</si>
  <si>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</si>
  <si>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</si>
  <si>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567161579</t>
  </si>
  <si>
    <t>"Zhotovotel zajistí kropení proti poletujícímu prachu vzniklým stavebními procesy</t>
  </si>
  <si>
    <t>R108</t>
  </si>
  <si>
    <t>Billboard pro zajištění publicity dle dotačních požadavků</t>
  </si>
  <si>
    <t>kus</t>
  </si>
  <si>
    <t>879519777</t>
  </si>
  <si>
    <t>"Zhotovitel zajistí výrobu. montáž a následnou demontáž billboardu dle požadavků ROP</t>
  </si>
  <si>
    <t>R110</t>
  </si>
  <si>
    <t>Pamětní deska pro zajištění publicity dle doatčních požadavků</t>
  </si>
  <si>
    <t>Kus</t>
  </si>
  <si>
    <t>299524593</t>
  </si>
  <si>
    <t>"Zhotovitel zajistí výrobu a montáž pamětní desky dle požadavků ROP</t>
  </si>
  <si>
    <t>8</t>
  </si>
  <si>
    <t>VRN-01</t>
  </si>
  <si>
    <t>Vybudování, provoz a likvidace staveniště</t>
  </si>
  <si>
    <t>1207864300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</si>
  <si>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</si>
  <si>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</si>
  <si>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</si>
  <si>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</si>
  <si>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</si>
  <si>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</si>
  <si>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</si>
  <si>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</si>
  <si>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</si>
  <si>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1978436850</t>
  </si>
  <si>
    <t>OST</t>
  </si>
  <si>
    <t>Ostatní</t>
  </si>
  <si>
    <t>10</t>
  </si>
  <si>
    <t>R004</t>
  </si>
  <si>
    <t>Dočasné dopravní značení</t>
  </si>
  <si>
    <t>-254790780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</si>
  <si>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</si>
  <si>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</si>
  <si>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</si>
  <si>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</si>
  <si>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</si>
  <si>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</si>
  <si>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-114308234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</si>
  <si>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</si>
  <si>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</si>
  <si>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</si>
  <si>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</si>
  <si>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</si>
  <si>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</si>
  <si>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2107297634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</si>
  <si>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</si>
  <si>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</si>
  <si>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</si>
  <si>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</si>
  <si>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</si>
  <si>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-1477395814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</si>
  <si>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</si>
  <si>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</si>
  <si>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</si>
  <si>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</si>
  <si>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</si>
  <si>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</si>
  <si>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</si>
  <si>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1788919006</t>
  </si>
  <si>
    <t>R016</t>
  </si>
  <si>
    <t>Dočasné zajištění kabelů ve výkopu, dočasné zajištění potrubí</t>
  </si>
  <si>
    <t>722638151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</si>
  <si>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</si>
  <si>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</si>
  <si>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</si>
  <si>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</si>
  <si>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1821149302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</si>
  <si>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</si>
  <si>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</si>
  <si>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</si>
  <si>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</si>
  <si>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</si>
  <si>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744288599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</si>
  <si>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</si>
  <si>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</si>
  <si>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</si>
  <si>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</si>
  <si>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</si>
  <si>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</si>
  <si>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-1426088939</t>
  </si>
  <si>
    <t>1 -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</si>
  <si>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</si>
  <si>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</si>
  <si>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</si>
  <si>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</si>
  <si>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</si>
  <si>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</si>
  <si>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</si>
  <si>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</si>
  <si>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</si>
  <si>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</si>
  <si>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</si>
  <si>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</si>
  <si>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</si>
  <si>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</si>
  <si>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</si>
  <si>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</si>
  <si>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53,00</t>
  </si>
  <si>
    <t>113154113</t>
  </si>
  <si>
    <t>Frézování živičného krytu tl 50 mm pruh š 0,5 m pl do 500 m2 bez překážek v trase</t>
  </si>
  <si>
    <t>-351515587</t>
  </si>
  <si>
    <t>27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</si>
  <si>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</si>
  <si>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</si>
  <si>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</si>
  <si>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</si>
  <si>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</si>
  <si>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</si>
  <si>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</si>
  <si>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</si>
  <si>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53,00*0,24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</si>
  <si>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</si>
  <si>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</si>
  <si>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</si>
  <si>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</si>
  <si>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</si>
  <si>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</si>
  <si>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</si>
  <si>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</si>
  <si>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22,71*1,80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</si>
  <si>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</si>
  <si>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</si>
  <si>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</si>
  <si>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</si>
  <si>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</si>
  <si>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</si>
  <si>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</si>
  <si>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</si>
  <si>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</si>
  <si>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</si>
  <si>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</si>
  <si>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</si>
  <si>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</si>
  <si>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</si>
  <si>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</si>
  <si>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</si>
  <si>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</si>
  <si>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</si>
  <si>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</si>
  <si>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</si>
  <si>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</si>
  <si>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</si>
  <si>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</si>
  <si>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</si>
  <si>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</si>
  <si>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</si>
  <si>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</si>
  <si>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</si>
  <si>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</si>
  <si>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</si>
  <si>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</si>
  <si>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</si>
  <si>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</si>
  <si>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27,000*2</t>
  </si>
  <si>
    <t>577134031</t>
  </si>
  <si>
    <t>Asfaltový beton vrstva obrusná ACO 11+ (ABS) tř. I tl 40 mm š do 1,5 m z modifikovaného asfaltu</t>
  </si>
  <si>
    <t>-1092492297</t>
  </si>
  <si>
    <t>17,50+9,50</t>
  </si>
  <si>
    <t>577155032</t>
  </si>
  <si>
    <t>Asfaltový beton vrstva ložní ACL 16+ (ABVH) tl 60 mm š do 1,5 m z modifikovaného asfaltu</t>
  </si>
  <si>
    <t>-870845710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</si>
  <si>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</si>
  <si>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</si>
  <si>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</si>
  <si>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</si>
  <si>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</si>
  <si>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</si>
  <si>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</si>
  <si>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5,00+5,00+11,00+6,00+26,00-12,00</t>
  </si>
  <si>
    <t>20</t>
  </si>
  <si>
    <t>59245224</t>
  </si>
  <si>
    <t>dlažba zámková reliéfní červené barvy tl. 80 mm</t>
  </si>
  <si>
    <t>207449940</t>
  </si>
  <si>
    <t>3,00+3,00+6,00</t>
  </si>
  <si>
    <t>599141111</t>
  </si>
  <si>
    <t>Vyplnění spár mezi silničními dílci živičnou zálivkou</t>
  </si>
  <si>
    <t>m</t>
  </si>
  <si>
    <t>1867998968</t>
  </si>
  <si>
    <t>58,00</t>
  </si>
  <si>
    <t>Ostatní konstrukce a práce, bourání</t>
  </si>
  <si>
    <t>22</t>
  </si>
  <si>
    <t>915211121</t>
  </si>
  <si>
    <t>Vodorovné dopravní značení dělící čáry přerušované š 125 mm bílý plast</t>
  </si>
  <si>
    <t>-940095341</t>
  </si>
  <si>
    <t>"V2b</t>
  </si>
  <si>
    <t>26,00+46,00</t>
  </si>
  <si>
    <t>23</t>
  </si>
  <si>
    <t>915221121</t>
  </si>
  <si>
    <t>Vodorovné dopravní značení vodící čáry přerušované š 250 mm bílý plast</t>
  </si>
  <si>
    <t>-1750786720</t>
  </si>
  <si>
    <t>47,00</t>
  </si>
  <si>
    <t>24</t>
  </si>
  <si>
    <t>915611111</t>
  </si>
  <si>
    <t>Předznačení vodorovného liniového značení</t>
  </si>
  <si>
    <t>1368650773</t>
  </si>
  <si>
    <t>72,00+47,00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</si>
  <si>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</si>
  <si>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</si>
  <si>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</si>
  <si>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</si>
  <si>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</si>
  <si>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</si>
  <si>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</si>
  <si>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</si>
  <si>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</si>
  <si>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</si>
  <si>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997221559</t>
  </si>
  <si>
    <t>Příplatek ZKD 1 km u vodorovné dopravy suti ze sypkých materiálů</t>
  </si>
  <si>
    <t>-1293345557</t>
  </si>
  <si>
    <t>24,148*9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</si>
  <si>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</si>
  <si>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</si>
  <si>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</si>
  <si>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</si>
  <si>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</si>
  <si>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</si>
  <si>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</si>
  <si>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</si>
  <si>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</si>
  <si>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</si>
  <si>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</si>
  <si>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</si>
  <si>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</si>
  <si>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</si>
  <si>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</si>
  <si>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</si>
  <si>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</si>
  <si>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</si>
  <si>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</si>
  <si>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</si>
  <si>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</si>
  <si>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</si>
  <si>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</si>
  <si>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</si>
  <si>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</si>
  <si>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</si>
  <si>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</si>
  <si>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</si>
  <si>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Pol11</t>
  </si>
  <si>
    <t>Řízený protlak č.1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</si>
  <si>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</si>
  <si>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</si>
  <si>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</si>
  <si>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</si>
  <si>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</si>
  <si>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</si>
  <si>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</si>
  <si>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</si>
  <si>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</si>
  <si>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</si>
  <si>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</si>
  <si>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</si>
  <si>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</si>
  <si>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</si>
  <si>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</si>
  <si>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</si>
  <si>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</si>
  <si>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</si>
  <si>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</si>
  <si>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</si>
  <si>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</si>
  <si>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</si>
  <si>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</si>
  <si>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</si>
  <si>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</si>
  <si>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</si>
  <si>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</si>
  <si>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</si>
  <si>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</si>
  <si>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</si>
  <si>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</si>
  <si>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</si>
  <si>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</si>
  <si>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</si>
  <si>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</si>
  <si>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</si>
  <si>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</si>
  <si>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</si>
  <si>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</si>
  <si>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</si>
  <si>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</si>
  <si>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</si>
  <si>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</si>
  <si>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</si>
  <si>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</si>
  <si>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</si>
  <si>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</si>
  <si>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</si>
  <si>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Pol60</t>
  </si>
  <si>
    <t>Řídicí jednotka modulární pro 4-24 sekcí, umístění v interiéru, ovládací napětí AC-24 V, součástí je transformátor 220 V</t>
  </si>
  <si>
    <t>46</t>
  </si>
  <si>
    <t>Pol104</t>
  </si>
  <si>
    <t>Modul- rozšíření řídicí jednotky o 8 stanic</t>
  </si>
  <si>
    <t>48</t>
  </si>
  <si>
    <t>Pol62</t>
  </si>
  <si>
    <t>Baterie 9 V</t>
  </si>
  <si>
    <t>50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</si>
  <si>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</si>
  <si>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</si>
  <si>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</si>
  <si>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</si>
  <si>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</si>
  <si>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</si>
  <si>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</si>
  <si>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</si>
  <si>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</si>
  <si>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</si>
  <si>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</si>
  <si>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</si>
  <si>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</si>
  <si>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</si>
  <si>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</si>
  <si>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</si>
  <si>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</si>
  <si>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</si>
  <si>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</si>
  <si>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</si>
  <si>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</si>
  <si>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Pol67</t>
  </si>
  <si>
    <t>termostat 0/+60°C, NO CHLAZENÍ</t>
  </si>
  <si>
    <t>68</t>
  </si>
  <si>
    <t>31</t>
  </si>
  <si>
    <t>Pol68</t>
  </si>
  <si>
    <t>Ventilátor s filtrem FF 018 AC 230V, 55m3/h, IP55 125x125mm</t>
  </si>
  <si>
    <t>70</t>
  </si>
  <si>
    <t>Pol69</t>
  </si>
  <si>
    <t>Termostat 0/+60°C, NC</t>
  </si>
  <si>
    <t>72</t>
  </si>
  <si>
    <t>33</t>
  </si>
  <si>
    <t>Pol70</t>
  </si>
  <si>
    <t>Těleso topné polovodičové HG 140 100W AC/DC 110-250V</t>
  </si>
  <si>
    <t>74</t>
  </si>
  <si>
    <t>Pol71</t>
  </si>
  <si>
    <t>Proudový chránič s nadproudovou ochranou</t>
  </si>
  <si>
    <t>76</t>
  </si>
  <si>
    <t>35</t>
  </si>
  <si>
    <t>Pol72</t>
  </si>
  <si>
    <t>Soklová zásuvka</t>
  </si>
  <si>
    <t>78</t>
  </si>
  <si>
    <t>SKL000188818</t>
  </si>
  <si>
    <t>LTN-16C-1 Jistič</t>
  </si>
  <si>
    <t>80</t>
  </si>
  <si>
    <t>37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</si>
  <si>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</si>
  <si>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</si>
  <si>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</si>
  <si>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</si>
  <si>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</si>
  <si>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Pol108</t>
  </si>
  <si>
    <t>Elektromagnetický ventil 1" vnější závit, cívka AC-24 V, bez regulace průtoku, pracovní tlak do 12 bar</t>
  </si>
  <si>
    <t>84</t>
  </si>
  <si>
    <t>39</t>
  </si>
  <si>
    <t>Pol109</t>
  </si>
  <si>
    <t>Elektromagnetický ventil, 1" vnitřní závit, cívka AC-24 V, s  regulací průtoku, pracovní tlak do 16 bar</t>
  </si>
  <si>
    <t>86</t>
  </si>
  <si>
    <t>Pol110</t>
  </si>
  <si>
    <t>Regulátor tlaku pro ventily P220 a P150</t>
  </si>
  <si>
    <t>88</t>
  </si>
  <si>
    <t>41</t>
  </si>
  <si>
    <t>Pol111</t>
  </si>
  <si>
    <t>Vodovzdorný konektor zaklapávací</t>
  </si>
  <si>
    <t>90</t>
  </si>
  <si>
    <t>D5</t>
  </si>
  <si>
    <t>Závlahové prvky</t>
  </si>
  <si>
    <t>42</t>
  </si>
  <si>
    <t>Pol112</t>
  </si>
  <si>
    <t>Postřikovač, výška 100 mm (4"), stand. tlak (1,4 - 5,2 bar), s protivandalovým ventilem</t>
  </si>
  <si>
    <t>92</t>
  </si>
  <si>
    <t>43</t>
  </si>
  <si>
    <t>Pol113</t>
  </si>
  <si>
    <t>Tryska s pevnou výsečí dostřik 3,0 m, 90°, vnější závit</t>
  </si>
  <si>
    <t>94</t>
  </si>
  <si>
    <t>44</t>
  </si>
  <si>
    <t>Pol114</t>
  </si>
  <si>
    <t>Tryska s pevnou výsečí dostřik 3,0 m, 180°, vnější závit</t>
  </si>
  <si>
    <t>96</t>
  </si>
  <si>
    <t>45</t>
  </si>
  <si>
    <t>Pol115</t>
  </si>
  <si>
    <t>Tryska s pevnou výsečí dostřik 4,5 m, 90°, vnější závit</t>
  </si>
  <si>
    <t>98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</si>
  <si>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</si>
  <si>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</si>
  <si>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</si>
  <si>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</si>
  <si>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</si>
  <si>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</si>
  <si>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</si>
  <si>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</si>
  <si>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</si>
  <si>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</si>
  <si>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</si>
  <si>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</si>
  <si>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</si>
  <si>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</si>
  <si>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</si>
  <si>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</si>
  <si>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</si>
  <si>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</si>
  <si>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</si>
  <si>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</si>
  <si>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</si>
  <si>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</si>
  <si>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</si>
  <si>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52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</si>
  <si>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</si>
  <si>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</si>
  <si>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</si>
  <si>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</si>
  <si>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</si>
  <si>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</si>
  <si>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</si>
  <si>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</si>
  <si>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</si>
  <si>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</si>
  <si>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</si>
  <si>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</si>
  <si>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</si>
  <si>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</si>
  <si>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</si>
  <si>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</si>
  <si>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</si>
  <si>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</si>
  <si>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</si>
  <si>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</si>
  <si>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</si>
  <si>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</si>
  <si>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</si>
  <si>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</si>
  <si>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</si>
  <si>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</si>
  <si>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</si>
  <si>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</si>
  <si>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</si>
  <si>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</si>
  <si>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</si>
  <si>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</si>
  <si>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</si>
  <si>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</si>
  <si>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</si>
  <si>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</si>
  <si>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</si>
  <si>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</si>
  <si>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</si>
  <si>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</si>
  <si>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</si>
  <si>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</si>
  <si>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</si>
  <si>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</si>
  <si>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</si>
  <si>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</si>
  <si>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</si>
  <si>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</si>
  <si>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</si>
  <si>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</si>
  <si>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</si>
  <si>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</si>
  <si>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</si>
  <si>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</si>
  <si>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</si>
  <si>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</si>
  <si>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</si>
  <si>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</si>
  <si>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</si>
  <si>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</si>
  <si>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</si>
  <si>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</si>
  <si>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</si>
  <si>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</si>
  <si>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</si>
  <si>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</si>
  <si>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</si>
  <si>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</si>
  <si>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</si>
  <si>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</si>
  <si>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</si>
  <si>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</si>
  <si>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</si>
  <si>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</si>
  <si>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</si>
  <si>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</si>
  <si>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</si>
  <si>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</si>
  <si>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</si>
  <si>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</si>
  <si>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</si>
  <si>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</si>
  <si>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</si>
  <si>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</si>
  <si>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</si>
  <si>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</si>
  <si>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</si>
  <si>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</si>
  <si>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</si>
  <si>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</si>
  <si>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</si>
  <si>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</si>
  <si>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</si>
  <si>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</si>
  <si>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</si>
  <si>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</si>
  <si>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</si>
  <si>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</si>
  <si>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</si>
  <si>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</si>
  <si>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691735434</t>
  </si>
  <si>
    <t>"Podélné profily</t>
  </si>
  <si>
    <t>"Uložení vodovodního potrubí</t>
  </si>
  <si>
    <t>"VODOVODNÍ PŘÍPOJKA B</t>
  </si>
  <si>
    <t>5,00*0,60*1,60</t>
  </si>
  <si>
    <t>151101101</t>
  </si>
  <si>
    <t>Zřízení příložného pažení a rozepření stěn rýh hl do 2 m</t>
  </si>
  <si>
    <t>-971944723</t>
  </si>
  <si>
    <t>5,00*1,60*2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</si>
  <si>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</si>
  <si>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</si>
  <si>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</si>
  <si>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</si>
  <si>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</si>
  <si>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</si>
  <si>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</si>
  <si>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4,80*1,80</t>
  </si>
  <si>
    <t>174151101</t>
  </si>
  <si>
    <t>Zásyp jam, šachet rýh nebo kolem objektů sypaninou se zhutněním</t>
  </si>
  <si>
    <t>-1667293420</t>
  </si>
  <si>
    <t>5,00*0,60*(1,60-0,10-0,40)</t>
  </si>
  <si>
    <t>58344197</t>
  </si>
  <si>
    <t>štěrkodrť frakce 0/63</t>
  </si>
  <si>
    <t>1561097007</t>
  </si>
  <si>
    <t>3,30*2,00</t>
  </si>
  <si>
    <t>175151101</t>
  </si>
  <si>
    <t>Obsypání potrubí strojně sypaninou bez prohození, uloženou do 3 m</t>
  </si>
  <si>
    <t>-781436845</t>
  </si>
  <si>
    <t>5,00*0,60*0,40</t>
  </si>
  <si>
    <t>58337331</t>
  </si>
  <si>
    <t>štěrkopísek frakce 0/22</t>
  </si>
  <si>
    <t>-255002780</t>
  </si>
  <si>
    <t>1,20*2,00</t>
  </si>
  <si>
    <t>Vodorovné konstrukce</t>
  </si>
  <si>
    <t>451573111</t>
  </si>
  <si>
    <t>Lože pod potrubí otevřený výkop ze štěrkopísku</t>
  </si>
  <si>
    <t>-1595500897</t>
  </si>
  <si>
    <t>5,00*0,60*0,10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</si>
  <si>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</si>
  <si>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</si>
  <si>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</si>
  <si>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</si>
  <si>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</si>
  <si>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</si>
  <si>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</si>
  <si>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</si>
  <si>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</si>
  <si>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</si>
  <si>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</si>
  <si>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</si>
  <si>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</si>
  <si>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</si>
  <si>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</si>
  <si>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</si>
  <si>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5,00</t>
  </si>
  <si>
    <t>28613173</t>
  </si>
  <si>
    <t>potrubí vodovodní PE100 RC SDR11 63x5,8mm</t>
  </si>
  <si>
    <t>607198732</t>
  </si>
  <si>
    <t>5*1,015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</si>
  <si>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</si>
  <si>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</si>
  <si>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</si>
  <si>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</si>
  <si>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</si>
  <si>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</si>
  <si>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</si>
  <si>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</si>
  <si>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</si>
  <si>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</si>
  <si>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</si>
  <si>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</si>
  <si>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</si>
  <si>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</si>
  <si>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</si>
  <si>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</si>
  <si>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</si>
  <si>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</si>
  <si>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</si>
  <si>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</si>
  <si>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</si>
  <si>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</si>
  <si>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</si>
  <si>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</si>
  <si>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</si>
  <si>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</si>
  <si>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</si>
  <si>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</si>
  <si>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</si>
  <si>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</si>
  <si>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</si>
  <si>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</si>
  <si>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</si>
  <si>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4 - SO 402 – Přípojka NN zavlažovacího systému</t>
  </si>
  <si>
    <t>Úroveň 3:</t>
  </si>
  <si>
    <t>4.1 - Lokalita B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</si>
  <si>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</si>
  <si>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</si>
  <si>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</si>
  <si>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</si>
  <si>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</si>
  <si>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</si>
  <si>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</si>
  <si>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</si>
  <si>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</si>
  <si>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</si>
  <si>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</si>
  <si>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</si>
  <si>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</si>
  <si>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</si>
  <si>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</si>
  <si>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</si>
  <si>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</si>
  <si>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</si>
  <si>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</si>
  <si>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</si>
  <si>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</si>
  <si>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</si>
  <si>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</si>
  <si>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</si>
  <si>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</si>
  <si>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</si>
  <si>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</si>
  <si>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</si>
  <si>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</si>
  <si>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</si>
  <si>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</si>
  <si>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</si>
  <si>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</si>
  <si>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</si>
  <si>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</si>
  <si>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</si>
  <si>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</si>
  <si>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</si>
  <si>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</si>
  <si>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</si>
  <si>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</si>
  <si>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</si>
  <si>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</si>
  <si>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</si>
  <si>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</si>
  <si>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</si>
  <si>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Pol36a</t>
  </si>
  <si>
    <t>Ukončení kabelu do 5x10mm2</t>
  </si>
  <si>
    <t>594709757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</si>
  <si>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</si>
  <si>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</si>
  <si>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</si>
  <si>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</si>
  <si>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</si>
  <si>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</si>
  <si>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</si>
  <si>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</si>
  <si>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</si>
  <si>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Pol39a</t>
  </si>
  <si>
    <t>Kabel CYKY-J 5x10mm2, vedeno v zemi v kabelové chráničce</t>
  </si>
  <si>
    <t>-1370369032</t>
  </si>
  <si>
    <t>Pol38a</t>
  </si>
  <si>
    <t>Kabel CYKY-J 5x10mm2</t>
  </si>
  <si>
    <t>539279706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</si>
  <si>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</si>
  <si>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</si>
  <si>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</si>
  <si>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</si>
  <si>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</si>
  <si>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</si>
  <si>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</si>
  <si>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</si>
  <si>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</si>
  <si>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</si>
  <si>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</si>
  <si>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</si>
  <si>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</si>
  <si>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</si>
  <si>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</si>
  <si>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</si>
  <si>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</si>
  <si>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</si>
  <si>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</si>
  <si>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</si>
  <si>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</si>
  <si>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</si>
  <si>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</si>
  <si>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</si>
  <si>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</si>
  <si>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</si>
  <si>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</si>
  <si>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</si>
  <si>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</si>
  <si>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</si>
  <si>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</si>
  <si>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</si>
  <si>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</si>
  <si>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</si>
  <si>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5 - SO 651 - Tramvajová trať</t>
  </si>
  <si>
    <t>5.1 -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</si>
  <si>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</si>
  <si>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</si>
  <si>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</si>
  <si>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</si>
  <si>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</si>
  <si>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714*0,015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</si>
  <si>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</si>
  <si>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</si>
  <si>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</si>
  <si>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</si>
  <si>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(62,00+88,0*2)*3,00</t>
  </si>
  <si>
    <t>10371500</t>
  </si>
  <si>
    <t>substrát pro trávníky</t>
  </si>
  <si>
    <t>-94177375</t>
  </si>
  <si>
    <t>714,000*0,60</t>
  </si>
  <si>
    <t>181311106</t>
  </si>
  <si>
    <t>Rozprostření ornice tl vrstvy do 400 mm v rovině nebo ve svahu do 1:5 ručně</t>
  </si>
  <si>
    <t>-1708109382</t>
  </si>
  <si>
    <t>1723,00-0,70*(95,00*2,00+44,00*2,00)</t>
  </si>
  <si>
    <t>orniční zemina v podobě směsi s komunálním kompostem obohacená přípravkem s funkcí absorpce vody</t>
  </si>
  <si>
    <t>829619996</t>
  </si>
  <si>
    <t>1528,40*0,35*1,80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</si>
  <si>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</si>
  <si>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</si>
  <si>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</si>
  <si>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</si>
  <si>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</si>
  <si>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</si>
  <si>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1723,00</t>
  </si>
  <si>
    <t>1-01</t>
  </si>
  <si>
    <t>koberec extenzivní zeleň, sedový rozchodník, 7-druhový</t>
  </si>
  <si>
    <t>-1735262749</t>
  </si>
  <si>
    <t>709,30+3329,98</t>
  </si>
  <si>
    <t>182303111</t>
  </si>
  <si>
    <t>Doplnění zeminy nebo substrátu</t>
  </si>
  <si>
    <t>1108843816</t>
  </si>
  <si>
    <t>10321002</t>
  </si>
  <si>
    <t>substrát extenzivní trávníkový</t>
  </si>
  <si>
    <t>-9982313</t>
  </si>
  <si>
    <t>4039,28*0,058 'Přepočtené koeficientem množství</t>
  </si>
  <si>
    <t>1-02</t>
  </si>
  <si>
    <t>hydrogel</t>
  </si>
  <si>
    <t>896719335</t>
  </si>
  <si>
    <t>234,278*3</t>
  </si>
  <si>
    <t>Zakládání</t>
  </si>
  <si>
    <t>273321611</t>
  </si>
  <si>
    <t>Základové desky ze ŽB tř. C30/37-XC2, XD3, XF3, XA1 (CZ) – Dmax22-CI 0,4-S3</t>
  </si>
  <si>
    <t>-1374592560</t>
  </si>
  <si>
    <t>(12,00+51,00+100,00+21,00+246,00)*0,40</t>
  </si>
  <si>
    <t>273351121</t>
  </si>
  <si>
    <t>Zřízení bednění základových desek</t>
  </si>
  <si>
    <t>-754602759</t>
  </si>
  <si>
    <t>(35,00+47,00+42,00+60,00+81,00)*0,40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</si>
  <si>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</si>
  <si>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</si>
  <si>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</si>
  <si>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</si>
  <si>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</si>
  <si>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</si>
  <si>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(12,00+51,00+100,00+21,00+246,00)*2*7,90/1000</t>
  </si>
  <si>
    <t>274313711</t>
  </si>
  <si>
    <t>Základové pásy z betonu tř. C 20/25</t>
  </si>
  <si>
    <t>-406244770</t>
  </si>
  <si>
    <t>"závěrná zídka</t>
  </si>
  <si>
    <t>26,00*0,45*0,45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</si>
  <si>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</si>
  <si>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</si>
  <si>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</si>
  <si>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</si>
  <si>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6,055*0,70*0,425*2*296</t>
  </si>
  <si>
    <t>0,70*0,80*0,325*2*296</t>
  </si>
  <si>
    <t>274351121</t>
  </si>
  <si>
    <t>Zřízení bednění základových pasů rovného</t>
  </si>
  <si>
    <t>2076210622</t>
  </si>
  <si>
    <t>6,075*0,425*2*296</t>
  </si>
  <si>
    <t>0,70*0,425*4*296</t>
  </si>
  <si>
    <t>0,80*0,325*4*296</t>
  </si>
  <si>
    <t>1,00*0,425*4*296</t>
  </si>
  <si>
    <t>2,675*0,425*2*296</t>
  </si>
  <si>
    <t>26,00*0,45*2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</si>
  <si>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</si>
  <si>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</si>
  <si>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</si>
  <si>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</si>
  <si>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</si>
  <si>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</si>
  <si>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477,90/1000*491</t>
  </si>
  <si>
    <t>38,40/1000*10</t>
  </si>
  <si>
    <t>2-01</t>
  </si>
  <si>
    <t>Polystyrénová deska 0,70x0,40m tl. 10mm</t>
  </si>
  <si>
    <t>-1949237018</t>
  </si>
  <si>
    <t>4*296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</si>
  <si>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</si>
  <si>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</si>
  <si>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</si>
  <si>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</si>
  <si>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</si>
  <si>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</si>
  <si>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940,00*2*2-41,00*2*2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</si>
  <si>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</si>
  <si>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</si>
  <si>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</si>
  <si>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</si>
  <si>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</si>
  <si>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</si>
  <si>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940*2/0,675*2</t>
  </si>
  <si>
    <t>"zaokrouhleno</t>
  </si>
  <si>
    <t>5571</t>
  </si>
  <si>
    <t>511532111</t>
  </si>
  <si>
    <t>Kolejové lože z kameniva hrubého drceného</t>
  </si>
  <si>
    <t>580707976</t>
  </si>
  <si>
    <t>"PŘECHODOVÁ OBLAST</t>
  </si>
  <si>
    <t>48,00*3,70*0,15</t>
  </si>
  <si>
    <t>512502121</t>
  </si>
  <si>
    <t>Odstranění kolejového lože z kameniva po rozebrání koleje</t>
  </si>
  <si>
    <t>-805150230</t>
  </si>
  <si>
    <t>"KOLEJE</t>
  </si>
  <si>
    <t>953,00*2*3,75*0,15</t>
  </si>
  <si>
    <t>"VÝHYBKY A KŘIŽOVATKY</t>
  </si>
  <si>
    <t>(22,00*2+21,00)*3,75*0,15</t>
  </si>
  <si>
    <t>"ODSTRANĚNÍ PODKLADNÍCH VRSTEV</t>
  </si>
  <si>
    <t>953,00*2*1,40*0,23</t>
  </si>
  <si>
    <t>514471111</t>
  </si>
  <si>
    <t>Prolití kolejového lože pryskyřicí</t>
  </si>
  <si>
    <t>-1711276724</t>
  </si>
  <si>
    <t>5-20</t>
  </si>
  <si>
    <t>Montovaný žlábek, D+M</t>
  </si>
  <si>
    <t>1005940161</t>
  </si>
  <si>
    <t>(87,00*2+62,00)*2</t>
  </si>
  <si>
    <t>5-22</t>
  </si>
  <si>
    <t>Příplatek za zřízení bezstykové koleje</t>
  </si>
  <si>
    <t>234503630</t>
  </si>
  <si>
    <t>5-23</t>
  </si>
  <si>
    <t>Přechodová kolejnice S49/57R1, D+M</t>
  </si>
  <si>
    <t>-2139761224</t>
  </si>
  <si>
    <t>4,00*2*4</t>
  </si>
  <si>
    <t>523851013</t>
  </si>
  <si>
    <t>Zřízení koleje stykované ze žlábkových kolejnic na nových pražcích z betonu předpjatého 650 mm</t>
  </si>
  <si>
    <t>-1899818728</t>
  </si>
  <si>
    <t>"KŘIŽOVATKA SOKOLOVSKÁ</t>
  </si>
  <si>
    <t>13,93+23,76+2,00+2,00</t>
  </si>
  <si>
    <t>43765101.</t>
  </si>
  <si>
    <t>kolejnice železniční žlábková 57R1</t>
  </si>
  <si>
    <t>27552924</t>
  </si>
  <si>
    <t>(13,93+23,76+2,00+2,00)*2*0,05654</t>
  </si>
  <si>
    <t>59211897R</t>
  </si>
  <si>
    <t>betonový pražec B03DP-07P</t>
  </si>
  <si>
    <t>-75688063</t>
  </si>
  <si>
    <t>41,68/0,675</t>
  </si>
  <si>
    <t>523862011</t>
  </si>
  <si>
    <t>Zřízení koleje bezstykové z širokopatních kolejnic na betonové desce nebo prahu</t>
  </si>
  <si>
    <t>522374407</t>
  </si>
  <si>
    <t>907,81+908,88</t>
  </si>
  <si>
    <t>43765101</t>
  </si>
  <si>
    <t>kolejnice železniční širokopatní tvaru 49 E1 (S49) jakost R260</t>
  </si>
  <si>
    <t>485162099</t>
  </si>
  <si>
    <t>1816,69*2*0,04943</t>
  </si>
  <si>
    <t>43794350R</t>
  </si>
  <si>
    <t>pružná svěrka SKL21KLT</t>
  </si>
  <si>
    <t>1796781380</t>
  </si>
  <si>
    <t>(940,00*2)/0,675*4</t>
  </si>
  <si>
    <t>11141</t>
  </si>
  <si>
    <t>5-02</t>
  </si>
  <si>
    <t>ochranná plystová krytka svěrky</t>
  </si>
  <si>
    <t>-934040230</t>
  </si>
  <si>
    <t>5-03</t>
  </si>
  <si>
    <t>vrtule Ss35Cz</t>
  </si>
  <si>
    <t>-724468223</t>
  </si>
  <si>
    <t>5-04</t>
  </si>
  <si>
    <t>podložka ULS 7</t>
  </si>
  <si>
    <t>667710434</t>
  </si>
  <si>
    <t>5-05</t>
  </si>
  <si>
    <t>úhlová vodící vložka WFP 14k</t>
  </si>
  <si>
    <t>-1427556186</t>
  </si>
  <si>
    <t>5-06</t>
  </si>
  <si>
    <t>pryžová podložka ZW 900AT-600</t>
  </si>
  <si>
    <t>612788887</t>
  </si>
  <si>
    <t>(940,00*2)/0,675*2</t>
  </si>
  <si>
    <t>5-07</t>
  </si>
  <si>
    <t>polastová podkladnice ULP SF 125 1:20</t>
  </si>
  <si>
    <t>-902027390</t>
  </si>
  <si>
    <t>5-08</t>
  </si>
  <si>
    <t>plastová hmoždina SDu 26</t>
  </si>
  <si>
    <t>-673635503</t>
  </si>
  <si>
    <t>5-24</t>
  </si>
  <si>
    <t>Ostranění bokovnic</t>
  </si>
  <si>
    <t>-2110780551</t>
  </si>
  <si>
    <t>555,00*8</t>
  </si>
  <si>
    <t>526001011</t>
  </si>
  <si>
    <t>Rozebrání koleje ze žlábkových kolejnic na pražcích bez výplně boků kolejnic</t>
  </si>
  <si>
    <t>1066810531</t>
  </si>
  <si>
    <t>1880+48</t>
  </si>
  <si>
    <t>"včetně rozchodnic, propojek atd</t>
  </si>
  <si>
    <t>533801011</t>
  </si>
  <si>
    <t>Montáž výhybky jednoduché, oboustranné nebo obloukové na nových pražcích dřevěných</t>
  </si>
  <si>
    <t>1908416930</t>
  </si>
  <si>
    <t>22,00+22,00</t>
  </si>
  <si>
    <t>5-12</t>
  </si>
  <si>
    <t>výhybka J-57R1-15°30'-R100/50/49-15196-1435</t>
  </si>
  <si>
    <t>753653115</t>
  </si>
  <si>
    <t>5-13</t>
  </si>
  <si>
    <t>výhybka J-57R1-17°07'17.00''-100/50/41.257-15113-1435</t>
  </si>
  <si>
    <t>152854463</t>
  </si>
  <si>
    <t>60814840</t>
  </si>
  <si>
    <t>pražec dřevěný výhybkový impregnovaný olejem DB 150/260mm</t>
  </si>
  <si>
    <t>-654399543</t>
  </si>
  <si>
    <t>533801013</t>
  </si>
  <si>
    <t>Montáž křižovatky přímé nebo obloukové na nových pražcích dřevěných</t>
  </si>
  <si>
    <t>-113884140</t>
  </si>
  <si>
    <t>21,00</t>
  </si>
  <si>
    <t>5-15</t>
  </si>
  <si>
    <t>kolej. Křižovatka K-57R1-26°25'49''-R34735-1435</t>
  </si>
  <si>
    <t>1277173305</t>
  </si>
  <si>
    <t>535000311</t>
  </si>
  <si>
    <t>Rozebrání kolejového rozvětvení na pražcích betonových</t>
  </si>
  <si>
    <t>-1054268547</t>
  </si>
  <si>
    <t>"VÝHYBKY</t>
  </si>
  <si>
    <t>"KŘÍŽOVATKY</t>
  </si>
  <si>
    <t>541301111</t>
  </si>
  <si>
    <t>Odstranění dřevěných pražců pod kolejí rozchod 1435 mm</t>
  </si>
  <si>
    <t>1315068341</t>
  </si>
  <si>
    <t>(13,83+23,76+10)/0,675</t>
  </si>
  <si>
    <t>541301112</t>
  </si>
  <si>
    <t>Odstranění pražců z betonu předpjatého pod kolejí rozchod 1435 mm</t>
  </si>
  <si>
    <t>1735777312</t>
  </si>
  <si>
    <t>953*2/0,675</t>
  </si>
  <si>
    <t>2824</t>
  </si>
  <si>
    <t>542191111</t>
  </si>
  <si>
    <t>Ohýbání kolejnic o hmotnosti do 50 kg/m</t>
  </si>
  <si>
    <t>278615976</t>
  </si>
  <si>
    <t>(2,00+2,00)*2</t>
  </si>
  <si>
    <t>543191111</t>
  </si>
  <si>
    <t>Směrové a výškové vyrovnání koleje automatickou podbíječkou</t>
  </si>
  <si>
    <t>1189064861</t>
  </si>
  <si>
    <t>48,00</t>
  </si>
  <si>
    <t>546891212</t>
  </si>
  <si>
    <t>Osazení skříně pro výhybky vč. seřízení</t>
  </si>
  <si>
    <t>-576292923</t>
  </si>
  <si>
    <t>elektrická výhybková skříň</t>
  </si>
  <si>
    <t>591999222</t>
  </si>
  <si>
    <t>5-21</t>
  </si>
  <si>
    <t>mechanická výhybková skříň</t>
  </si>
  <si>
    <t>-1616240224</t>
  </si>
  <si>
    <t>548111111</t>
  </si>
  <si>
    <t>Svár žlábkových kolejnic elektrický bez příložky</t>
  </si>
  <si>
    <t>-1190592234</t>
  </si>
  <si>
    <t>548133111</t>
  </si>
  <si>
    <t>Řez příčný žlábkové kolejnice pilou</t>
  </si>
  <si>
    <t>-1536785383</t>
  </si>
  <si>
    <t>548965011</t>
  </si>
  <si>
    <t>Obroušení povrchu temena hlavy nových žlábkových kolejnic při souvislé úpravě koleje</t>
  </si>
  <si>
    <t>323640391</t>
  </si>
  <si>
    <t>940,00*2*2</t>
  </si>
  <si>
    <t>548965091</t>
  </si>
  <si>
    <t>Jízda brousícího vozu na pracoviště a zpět</t>
  </si>
  <si>
    <t>km</t>
  </si>
  <si>
    <t>361091892</t>
  </si>
  <si>
    <t>564861114</t>
  </si>
  <si>
    <t>Podklad ze štěrkodrtě ŠD 0-32, prům. tl 230 mm</t>
  </si>
  <si>
    <t>-1079397219</t>
  </si>
  <si>
    <t>1880,00*3,75</t>
  </si>
  <si>
    <t>"PŘECHDODOVÁ OBLAST</t>
  </si>
  <si>
    <t>48,00*3,75</t>
  </si>
  <si>
    <t>Podklad ze štěrkodrtě ŠD 0-32 tl 300 mm</t>
  </si>
  <si>
    <t>-1769315953</t>
  </si>
  <si>
    <t>"ZATRAVNĚNÍ</t>
  </si>
  <si>
    <t>1723,00-0,80*(95,00*2,00+44,00*2,00)</t>
  </si>
  <si>
    <t>(62,00+88,00*2)*2,10*2</t>
  </si>
  <si>
    <t>-2065260298</t>
  </si>
  <si>
    <t>17,00+5,00</t>
  </si>
  <si>
    <t>-2057852098</t>
  </si>
  <si>
    <t>573211109</t>
  </si>
  <si>
    <t>Postřik živičný spojovací z asfaltu v množství 0,50 kg/m2</t>
  </si>
  <si>
    <t>1891268046</t>
  </si>
  <si>
    <t>-1021264448</t>
  </si>
  <si>
    <t>189,00+100,00+47,00+17,00+5,00</t>
  </si>
  <si>
    <t>Asfaltový beton vrstva ložní ACL 16+ modifikovaný tl 60 mm</t>
  </si>
  <si>
    <t>778400062</t>
  </si>
  <si>
    <t>581111111</t>
  </si>
  <si>
    <t>Podkladní beton PB C12/15 - X0, tl. 100mm</t>
  </si>
  <si>
    <t>-182875293</t>
  </si>
  <si>
    <t>(899,00*2)*2,50</t>
  </si>
  <si>
    <t>581121214</t>
  </si>
  <si>
    <t>Podkladní beton C25/30-XF3 tl. 140mm</t>
  </si>
  <si>
    <t>1200217209</t>
  </si>
  <si>
    <t>12,00+51,00+100,00+21,00+246,00</t>
  </si>
  <si>
    <t>596211110</t>
  </si>
  <si>
    <t>Kladení zámkové dlažby komunikací pro pěší tl 60 mm skupiny A pl do 50 m2</t>
  </si>
  <si>
    <t>1421859499</t>
  </si>
  <si>
    <t>3,00+4,00+4,00+4,00</t>
  </si>
  <si>
    <t>59245015</t>
  </si>
  <si>
    <t>dlažba zámková tl. 60mm přírodní</t>
  </si>
  <si>
    <t>-1942030728</t>
  </si>
  <si>
    <t>77</t>
  </si>
  <si>
    <t>596412213</t>
  </si>
  <si>
    <t>Kladení dlažby z vegetačních tvárnic pozemních komunikací tl 80 mm přes 300 m2</t>
  </si>
  <si>
    <t>-1720481858</t>
  </si>
  <si>
    <t>59246016</t>
  </si>
  <si>
    <t>dlažba plošná betonová vegetační 200x200mm tl. 80mm přírodní</t>
  </si>
  <si>
    <t>92902244</t>
  </si>
  <si>
    <t>79</t>
  </si>
  <si>
    <t>62900514</t>
  </si>
  <si>
    <t>34,00*4</t>
  </si>
  <si>
    <t>916431111-1</t>
  </si>
  <si>
    <t>Osazení závěrné zídky do betonového lože tl 150 mm</t>
  </si>
  <si>
    <t>-54180342</t>
  </si>
  <si>
    <t>4,00*2+4,25*2+4,75*2</t>
  </si>
  <si>
    <t>81</t>
  </si>
  <si>
    <t>59212810-1</t>
  </si>
  <si>
    <t>zídka závěrná betonová  300x350mm</t>
  </si>
  <si>
    <t>1674500591</t>
  </si>
  <si>
    <t>919112232</t>
  </si>
  <si>
    <t>Řezání spár pro vytvoření komůrky š 20 mm hl 30 mm pro těsnící zálivku v živičném krytu</t>
  </si>
  <si>
    <t>-1176723828</t>
  </si>
  <si>
    <t>139,00+58,00+62,00+23,00+23,00</t>
  </si>
  <si>
    <t>83</t>
  </si>
  <si>
    <t>919121131</t>
  </si>
  <si>
    <t>Těsnění spár zálivkou za studena pro komůrky š 20 mm hl 30 mm s těsnicím profilem</t>
  </si>
  <si>
    <t>1409406071</t>
  </si>
  <si>
    <t>919131121</t>
  </si>
  <si>
    <t>Nerezový smykový trn d22mm s klecí umožňující podélný pohyb</t>
  </si>
  <si>
    <t>560231663</t>
  </si>
  <si>
    <t>296*4</t>
  </si>
  <si>
    <t>85</t>
  </si>
  <si>
    <t>-277478504</t>
  </si>
  <si>
    <t>R92190001</t>
  </si>
  <si>
    <t xml:space="preserve">Montáž kompletní - úrovňový přechod pryžový </t>
  </si>
  <si>
    <t>-1217641306</t>
  </si>
  <si>
    <t>87</t>
  </si>
  <si>
    <t>43784-9</t>
  </si>
  <si>
    <t>konstrukce přejezdová pryžová provoz pěší</t>
  </si>
  <si>
    <t>-145384135</t>
  </si>
  <si>
    <t>(2*4+2*8,5+2*4,75)*3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</si>
  <si>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</si>
  <si>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</si>
  <si>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1591375546</t>
  </si>
  <si>
    <t>706,00+6,035+3114,135+10,212</t>
  </si>
  <si>
    <t>89</t>
  </si>
  <si>
    <t>1008900235</t>
  </si>
  <si>
    <t>3836,382*9 'Přepočtené koeficientem množství</t>
  </si>
  <si>
    <t>997221655</t>
  </si>
  <si>
    <t>1482888667</t>
  </si>
  <si>
    <t>91</t>
  </si>
  <si>
    <t>997013813</t>
  </si>
  <si>
    <t>Poplatek za uložení na skládce (skládkovné) stavebního odpadu z plastických hmot kód odpadu 17 02 03</t>
  </si>
  <si>
    <t>-1787631696</t>
  </si>
  <si>
    <t>997241611</t>
  </si>
  <si>
    <t>Nakládání nebo překládání vybouraných hmot</t>
  </si>
  <si>
    <t>-2106456238</t>
  </si>
  <si>
    <t>93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</si>
  <si>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</si>
  <si>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</si>
  <si>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</si>
  <si>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</si>
  <si>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</si>
  <si>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</si>
  <si>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314,043*5 'Přepočtené koeficientem množství</t>
  </si>
  <si>
    <t>95</t>
  </si>
  <si>
    <t>997-3</t>
  </si>
  <si>
    <t>Odkup užitých kolejnic</t>
  </si>
  <si>
    <t>330322826</t>
  </si>
  <si>
    <t>997-4</t>
  </si>
  <si>
    <t>Odkup užitých betonových pražců</t>
  </si>
  <si>
    <t>-258431303</t>
  </si>
  <si>
    <t>97</t>
  </si>
  <si>
    <t>998-5</t>
  </si>
  <si>
    <t>Uložení dřevěných pražců na skládce nebezpečného odpadu</t>
  </si>
  <si>
    <t>1860114318</t>
  </si>
  <si>
    <t>998243011</t>
  </si>
  <si>
    <t>Přesun hmot pro železniční svršek městských drah</t>
  </si>
  <si>
    <t>858530878</t>
  </si>
  <si>
    <t>99</t>
  </si>
  <si>
    <t>OST-50</t>
  </si>
  <si>
    <t>Úprava signálních plánů</t>
  </si>
  <si>
    <t>905045004</t>
  </si>
  <si>
    <t>5.2 -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</si>
  <si>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</si>
  <si>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</si>
  <si>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</si>
  <si>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1843318542</t>
  </si>
  <si>
    <t>112,00</t>
  </si>
  <si>
    <t>113107243</t>
  </si>
  <si>
    <t>Odstranění podkladu živičného tl 150 mm strojně pl přes 200 m2</t>
  </si>
  <si>
    <t>1461539862</t>
  </si>
  <si>
    <t>209,00+51,00+100,00+84,00+9,00+16,00</t>
  </si>
  <si>
    <t>122452516</t>
  </si>
  <si>
    <t>Odkopávky a prokopávky zapažené pro silnice a dálnice v hornině třídy těžitelnosti II objem do 5000 m3 strojně</t>
  </si>
  <si>
    <t>867496668</t>
  </si>
  <si>
    <t>953,00*2*0,87</t>
  </si>
  <si>
    <t>122452516-2</t>
  </si>
  <si>
    <t>Odkopávky a prokopávky zapažené pro silnice a dálnice v hornině třídy těžitelnosti II objem do 5000 m3 strojně - výměnná vrstva</t>
  </si>
  <si>
    <t>1627722628</t>
  </si>
  <si>
    <t>(940,00*2)*3,75*0,50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</si>
  <si>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</si>
  <si>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</si>
  <si>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</si>
  <si>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</si>
  <si>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(971,00*2)*0,40*0,40</t>
  </si>
  <si>
    <t>132354203</t>
  </si>
  <si>
    <t>Hloubení zapažených rýh š do 2000 mm v hornině třídy těžitelnosti II, skupiny 4 objem do 100 m3</t>
  </si>
  <si>
    <t>1662018121</t>
  </si>
  <si>
    <t>"PŘÍPOJKA DN 150</t>
  </si>
  <si>
    <t>(3,00*15)*1,00*1,50</t>
  </si>
  <si>
    <t>-400726155</t>
  </si>
  <si>
    <t>(3,00*15)*1,50*2</t>
  </si>
  <si>
    <t>630043548</t>
  </si>
  <si>
    <t>-1916051374</t>
  </si>
  <si>
    <t>1658,22+310,72+67,50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</si>
  <si>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</si>
  <si>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</si>
  <si>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</si>
  <si>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</si>
  <si>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2036,44*1,80</t>
  </si>
  <si>
    <t>171201221-1</t>
  </si>
  <si>
    <t>Poplatek za uložení na skládce (skládkovné) zeminy a kamení kód odpadu 17 05 04 - výměnná vrstva</t>
  </si>
  <si>
    <t>-1686775672</t>
  </si>
  <si>
    <t>3525,00*1,80</t>
  </si>
  <si>
    <t>-1409576421</t>
  </si>
  <si>
    <t>(3,00*15)*1,00*(1,50-0,10-0,50)</t>
  </si>
  <si>
    <t>193503556</t>
  </si>
  <si>
    <t>40,50*2,00</t>
  </si>
  <si>
    <t>-117765134</t>
  </si>
  <si>
    <t>(3,00*15)*1,00*0,50</t>
  </si>
  <si>
    <t>Mezisoučet</t>
  </si>
  <si>
    <t>1068531318</t>
  </si>
  <si>
    <t>22,50*2,00</t>
  </si>
  <si>
    <t>58343911</t>
  </si>
  <si>
    <t>kamenivo drcené hrubé frakce 11/22</t>
  </si>
  <si>
    <t>252949392</t>
  </si>
  <si>
    <t>310,72*2,00</t>
  </si>
  <si>
    <t>175151201</t>
  </si>
  <si>
    <t>Obsypání objektu nad přilehlým původním terénem sypaninou bez prohození, uloženou do 3 m strojně</t>
  </si>
  <si>
    <t>-1096182917</t>
  </si>
  <si>
    <t>4039,28*0,32</t>
  </si>
  <si>
    <t>58337344</t>
  </si>
  <si>
    <t>hlinitý štěrkopísek</t>
  </si>
  <si>
    <t>-1400141260</t>
  </si>
  <si>
    <t>1292,57*2,00</t>
  </si>
  <si>
    <t>181152302</t>
  </si>
  <si>
    <t>Úprava pláně se zhutněním 45Mpa</t>
  </si>
  <si>
    <t>-1474792296</t>
  </si>
  <si>
    <t>711491173</t>
  </si>
  <si>
    <t>Provedení izolace proti tlakové vodě vodorovné z nopové folie</t>
  </si>
  <si>
    <t>1874654947</t>
  </si>
  <si>
    <t>4039,28*2</t>
  </si>
  <si>
    <t>28323005</t>
  </si>
  <si>
    <t>fólie profilovaná (nopová)</t>
  </si>
  <si>
    <t>1065313044</t>
  </si>
  <si>
    <t>8078,56*1,2 'Přepočtené koeficientem množství</t>
  </si>
  <si>
    <t>1-03</t>
  </si>
  <si>
    <t>Hydroakumulační textilie, D+M</t>
  </si>
  <si>
    <t>-123228173</t>
  </si>
  <si>
    <t>211971121</t>
  </si>
  <si>
    <t>Zřízení opláštění žeber nebo trativodů geotextilií v rýze nebo zářezu sklonu přes 1:2 š do 2,5 m</t>
  </si>
  <si>
    <t>-591854680</t>
  </si>
  <si>
    <t>0,40*4*(971,00*2)</t>
  </si>
  <si>
    <t>69311081</t>
  </si>
  <si>
    <t>geotextilie netkaná separační, ochranná, filtrační, drenážní PES 300g/m2</t>
  </si>
  <si>
    <t>-44227316</t>
  </si>
  <si>
    <t>3107,2*1,02 'Přepočtené koeficientem množství</t>
  </si>
  <si>
    <t>212752401</t>
  </si>
  <si>
    <t>Trativod z drenážních trubek korugovaných PE-HD SN 8 perforace 360° včetně lože otevřený výkop DN 100 pro liniové stavby</t>
  </si>
  <si>
    <t>-2110109737</t>
  </si>
  <si>
    <t>971,00*2</t>
  </si>
  <si>
    <t>213141112</t>
  </si>
  <si>
    <t>Zřízení vrstvy z geotextilie v rovině nebo ve sklonu do 1:5 š do 6 m</t>
  </si>
  <si>
    <t>-1929762455</t>
  </si>
  <si>
    <t>1723,00+4039,00</t>
  </si>
  <si>
    <t>69311010</t>
  </si>
  <si>
    <t>geotextilie tkaná separační, filtrační, výztužná PP pevnost v tahu 80kN/m</t>
  </si>
  <si>
    <t>1703599587</t>
  </si>
  <si>
    <t>5762*1,15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</si>
  <si>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</si>
  <si>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</si>
  <si>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</si>
  <si>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</si>
  <si>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</si>
  <si>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3,14*0,60*0,60*2,00*15-3,14*0,50*0,50*2,00*15</t>
  </si>
  <si>
    <t>-1426421693</t>
  </si>
  <si>
    <t>(3,00*15)*1,00*0,10</t>
  </si>
  <si>
    <t>564871111</t>
  </si>
  <si>
    <t>Podklad ze štěrkodrtě ŠD 0-32 tl 250 mm</t>
  </si>
  <si>
    <t>-1398587054</t>
  </si>
  <si>
    <t>"KORIDOR PRO PŘECHÁZENÍ</t>
  </si>
  <si>
    <t>(2*4+2*8,5+2*4,75)*3*1,20*2</t>
  </si>
  <si>
    <t>564871111-1</t>
  </si>
  <si>
    <t>Podklad ze štěrkodrtě ŠD 0-63 tl 250 mm - výměnná vrstva</t>
  </si>
  <si>
    <t>16611043</t>
  </si>
  <si>
    <t>940,00*2*3,75*2</t>
  </si>
  <si>
    <t>871315241</t>
  </si>
  <si>
    <t>Kanalizační potrubí z tvrdého PVC vícevrstvé tuhost třídy SN12 DN 150</t>
  </si>
  <si>
    <t>-59712353</t>
  </si>
  <si>
    <t>3,00*15</t>
  </si>
  <si>
    <t>877310440</t>
  </si>
  <si>
    <t>Montáž šachtových vložek na kanalizačním potrubí z PP trub korugovaných DN 150</t>
  </si>
  <si>
    <t>-1246647094</t>
  </si>
  <si>
    <t>28617480</t>
  </si>
  <si>
    <t>vložka šachtová kanalizace PP korugované DN 150</t>
  </si>
  <si>
    <t>147765867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</si>
  <si>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</si>
  <si>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</si>
  <si>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</si>
  <si>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</si>
  <si>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</si>
  <si>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</si>
  <si>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</si>
  <si>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</si>
  <si>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</si>
  <si>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</si>
  <si>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</si>
  <si>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</si>
  <si>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</si>
  <si>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</si>
  <si>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45,00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</si>
  <si>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</si>
  <si>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</si>
  <si>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</si>
  <si>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</si>
  <si>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</si>
  <si>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</si>
  <si>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</si>
  <si>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</si>
  <si>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</si>
  <si>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</si>
  <si>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</si>
  <si>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</si>
  <si>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</si>
  <si>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</si>
  <si>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</si>
  <si>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894411311</t>
  </si>
  <si>
    <t>Osazení betonových nebo železobetonových dílců pro šachty skruží rovných</t>
  </si>
  <si>
    <t>500390730</t>
  </si>
  <si>
    <t>59224162</t>
  </si>
  <si>
    <t>skruž kanalizační s ocelovými stupadly 100x100x12cm</t>
  </si>
  <si>
    <t>160594627</t>
  </si>
  <si>
    <t>59224161</t>
  </si>
  <si>
    <t>skruž kanalizační s ocelovými stupadly 100x50x12cm</t>
  </si>
  <si>
    <t>465379019</t>
  </si>
  <si>
    <t>59224160</t>
  </si>
  <si>
    <t>skruž kanalizační s ocelovými stupadly 100x25x12cm</t>
  </si>
  <si>
    <t>-1572147240</t>
  </si>
  <si>
    <t>59224348</t>
  </si>
  <si>
    <t>těsnění elastomerové pro spojení šachetních dílů DN 1000</t>
  </si>
  <si>
    <t>-67028104</t>
  </si>
  <si>
    <t>894412411</t>
  </si>
  <si>
    <t>Osazení betonových nebo železobetonových dílců pro šachty skruží přechodových</t>
  </si>
  <si>
    <t>-138555287</t>
  </si>
  <si>
    <t>59224167</t>
  </si>
  <si>
    <t>skruž betonová přechodová 62,5/100x60x12cm, stupadla poplastovaná</t>
  </si>
  <si>
    <t>2117926341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</si>
  <si>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</si>
  <si>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</si>
  <si>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</si>
  <si>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</si>
  <si>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</si>
  <si>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</si>
  <si>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</si>
  <si>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</si>
  <si>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</si>
  <si>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</si>
  <si>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</si>
  <si>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</si>
  <si>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</si>
  <si>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</si>
  <si>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</si>
  <si>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899104112</t>
  </si>
  <si>
    <t>Osazení poklopů litinových nebo ocelových včetně rámů pro třídu zatížení D400, E600</t>
  </si>
  <si>
    <t>-2053377421</t>
  </si>
  <si>
    <t>59224660</t>
  </si>
  <si>
    <t>poklop šachtový betonová výplň+litina 785(610)x16mm D400 bez odvětrání</t>
  </si>
  <si>
    <t>-1950737329</t>
  </si>
  <si>
    <t>911121111</t>
  </si>
  <si>
    <t>Montáž zábradlí ocelového přichyceného vruty do betonového podkladu</t>
  </si>
  <si>
    <t>1064017023</t>
  </si>
  <si>
    <t>86,00+70,00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</si>
  <si>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</si>
  <si>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</si>
  <si>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</si>
  <si>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</si>
  <si>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</si>
  <si>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</si>
  <si>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</si>
  <si>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</si>
  <si>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</si>
  <si>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</si>
  <si>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</si>
  <si>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</si>
  <si>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</si>
  <si>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</si>
  <si>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198,00+260,00+134,00+68,00+282,00+264,00+36,00+138,00+78,00+51,00+87,00+62,00+66,00+51,00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</si>
  <si>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</si>
  <si>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</si>
  <si>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</si>
  <si>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</si>
  <si>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</si>
  <si>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</si>
  <si>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940,00*2*5,00</t>
  </si>
  <si>
    <t>922111523</t>
  </si>
  <si>
    <t>Pryžová antivibrační rohož tl. 25mm</t>
  </si>
  <si>
    <t>1270853749</t>
  </si>
  <si>
    <t>899,00*2*3,00</t>
  </si>
  <si>
    <t>966005111</t>
  </si>
  <si>
    <t>Rozebrání a odstranění silničního zábradlí se sloupky osazenými s betonovými patkami</t>
  </si>
  <si>
    <t>77637694</t>
  </si>
  <si>
    <t>100+86+443+266</t>
  </si>
  <si>
    <t>977151124</t>
  </si>
  <si>
    <t>Jádrové vrty diamantovými korunkami do D 180 mm do stavebních materiálů</t>
  </si>
  <si>
    <t>907365105</t>
  </si>
  <si>
    <t>22,796+46,696+148,204+31,325</t>
  </si>
  <si>
    <t>249,021*9 'Přepočtené koeficientem množství</t>
  </si>
  <si>
    <t>-1322702557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</si>
  <si>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</si>
  <si>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</si>
  <si>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</si>
  <si>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</si>
  <si>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</si>
  <si>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</si>
  <si>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</si>
  <si>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998243011-1</t>
  </si>
  <si>
    <t>Přesun hmot pro železniční spodek městských drah</t>
  </si>
  <si>
    <t>6 - SO 652 - Úpravy trakčního vedení</t>
  </si>
  <si>
    <t>PSV - Práce a dodávky PSV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</si>
  <si>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</si>
  <si>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</si>
  <si>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</si>
  <si>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</si>
  <si>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</si>
  <si>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</si>
  <si>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</si>
  <si>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-1502290266</t>
  </si>
  <si>
    <t>((2*2*0,2)*0)+((1,4*2)*8)+((1,4*1,4)*24)</t>
  </si>
  <si>
    <t>274311128</t>
  </si>
  <si>
    <t>Základové pasy, prahy, věnce a ostruhy z betonu prostého C 30/37</t>
  </si>
  <si>
    <t>-7688228</t>
  </si>
  <si>
    <t>0,2*32</t>
  </si>
  <si>
    <t>275313811</t>
  </si>
  <si>
    <t>Základové patky z betonu tř. C 25/30 XA1</t>
  </si>
  <si>
    <t>-1010271924</t>
  </si>
  <si>
    <t>((2*2*2,2)*0)+((1,4*2*2,4)*8)+((1,4*1,4*2,4)*24)</t>
  </si>
  <si>
    <t>28611162</t>
  </si>
  <si>
    <t>trubka kanalizační PVC DN 500x3000 mm SN8</t>
  </si>
  <si>
    <t>1555992717</t>
  </si>
  <si>
    <t>32*2,5</t>
  </si>
  <si>
    <t>275351121</t>
  </si>
  <si>
    <t>Zřízení bednění základových patek</t>
  </si>
  <si>
    <t>-926021068</t>
  </si>
  <si>
    <t>((((1,4*2,4)*2)+((2*2,4)*2))*8)+(((1,4*2,4)*4)*24)</t>
  </si>
  <si>
    <t>275351122</t>
  </si>
  <si>
    <t>Odstranění bednění základových patek</t>
  </si>
  <si>
    <t>-262275984</t>
  </si>
  <si>
    <t>961044111</t>
  </si>
  <si>
    <t>Bourání základů z betonu prostého</t>
  </si>
  <si>
    <t>2017778203</t>
  </si>
  <si>
    <t>(1,8*1,8*2)*39</t>
  </si>
  <si>
    <t>997013501</t>
  </si>
  <si>
    <t>Odvoz suti a vybouraných hmot na skládku nebo meziskládku do 1 km se složením</t>
  </si>
  <si>
    <t>-1879576846</t>
  </si>
  <si>
    <t>997013509</t>
  </si>
  <si>
    <t>Příplatek k odvozu suti a vybouraných hmot na skládku ZKD 1 km přes 1 km</t>
  </si>
  <si>
    <t>-1386481295</t>
  </si>
  <si>
    <t>505,44*10 'Přepočtené koeficientem množství</t>
  </si>
  <si>
    <t>997013861</t>
  </si>
  <si>
    <t>Poplatek za uložení stavebního odpadu na recyklační skládce (skládkovné) z prostého betonu kód odpadu 17 01 01</t>
  </si>
  <si>
    <t>1433536201</t>
  </si>
  <si>
    <t>997013871</t>
  </si>
  <si>
    <t>Poplatek za uložení stavebního odpadu na recyklační skládce (skládkovné) směsného stavebního a demoličního kód odpadu  17 09 04</t>
  </si>
  <si>
    <t>-1514662822</t>
  </si>
  <si>
    <t>997013873</t>
  </si>
  <si>
    <t>Poplatek za uložení stavebního odpadu na recyklační skládce (skládkovné) zeminy a kamení zatříděného do Katalogu odpadů pod kódem 17 05 04</t>
  </si>
  <si>
    <t>289180778</t>
  </si>
  <si>
    <t>((700*0,4*0,4)+((1,4*2*2)*8)+((1,4*1,4*2)*24))*2</t>
  </si>
  <si>
    <t>997221612</t>
  </si>
  <si>
    <t>Nakládání vybouraných hmot na dopravní prostředky pro vodorovnou dopravu</t>
  </si>
  <si>
    <t>1037350944</t>
  </si>
  <si>
    <t>997221612.1</t>
  </si>
  <si>
    <t>-1085820920</t>
  </si>
  <si>
    <t>PSV</t>
  </si>
  <si>
    <t>Práce a dodávky PSV</t>
  </si>
  <si>
    <t>783</t>
  </si>
  <si>
    <t>Dokončovací práce - nátěry</t>
  </si>
  <si>
    <t>783306809</t>
  </si>
  <si>
    <t>Odstranění nátěru ze zámečnických konstrukcí okartáčováním</t>
  </si>
  <si>
    <t>-666357932</t>
  </si>
  <si>
    <t>((2*3,14*0,15)*8,5)*17</t>
  </si>
  <si>
    <t>783314201</t>
  </si>
  <si>
    <t>Základní antikorozní jednonásobný syntetický standardní nátěr zámečnických konstrukcí</t>
  </si>
  <si>
    <t>542441339</t>
  </si>
  <si>
    <t>783315101</t>
  </si>
  <si>
    <t>Mezinátěr jednonásobný syntetický standardní zámečnických konstrukcí</t>
  </si>
  <si>
    <t>-1422450648</t>
  </si>
  <si>
    <t>(((2*3,14*0,15)*8,5)*2)*17</t>
  </si>
  <si>
    <t>783317101</t>
  </si>
  <si>
    <t>Krycí jednonásobný syntetický standardní nátěr zámečnických konstrukcí</t>
  </si>
  <si>
    <t>-385320950</t>
  </si>
  <si>
    <t>R500</t>
  </si>
  <si>
    <t>Nátěr antiplakát do výšky 1,8m</t>
  </si>
  <si>
    <t>-461306117</t>
  </si>
  <si>
    <t>((2*3,14*0,15)*1,8)*36</t>
  </si>
  <si>
    <t>Mechanismy pro nátěry trakčních stožárů</t>
  </si>
  <si>
    <t>h</t>
  </si>
  <si>
    <t>1589843612</t>
  </si>
  <si>
    <t>5*17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</si>
  <si>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</si>
  <si>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</si>
  <si>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</si>
  <si>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</si>
  <si>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</si>
  <si>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-1374403118</t>
  </si>
  <si>
    <t>Montáž trakčního stožáru včetně dopravy a mechanizace potřebné pro osazení</t>
  </si>
  <si>
    <t>1564199491</t>
  </si>
  <si>
    <t>Stožár trakční typ HEB320 - žárově zinkovaný 10m, ocel S355JR, pro vetknutí do základu 1,5m, vrcholový tah 30kN, s předvrtanými otvory, s uzavíracím nátěrem, včetně dopravy</t>
  </si>
  <si>
    <t>256</t>
  </si>
  <si>
    <t>-1535526222</t>
  </si>
  <si>
    <t>Stožár trakční typ HEB220 - žárově zinkovaný 10m, ocel S355JR, pro vetknutí do základu 1,5m, vrcholový tah 14kN, s předvrtanými otvory, s uzavíracím nátěrem, včetně dopravy</t>
  </si>
  <si>
    <t>123075855</t>
  </si>
  <si>
    <t>Demontáž a odvoz rušeného trakčního stožáru</t>
  </si>
  <si>
    <t>907754552</t>
  </si>
  <si>
    <t>R01</t>
  </si>
  <si>
    <t>Montáž kardanu na stožár</t>
  </si>
  <si>
    <t>1766546450</t>
  </si>
  <si>
    <t>R02</t>
  </si>
  <si>
    <t>Kardan páskovací  pro lano na kulatý stožár</t>
  </si>
  <si>
    <t>1751172513</t>
  </si>
  <si>
    <t>R2</t>
  </si>
  <si>
    <t>Kardan šroubovací na HEB stožár horizontální pro lano</t>
  </si>
  <si>
    <t>-1073119139</t>
  </si>
  <si>
    <t>R3</t>
  </si>
  <si>
    <t>Kardan šroubovací na HEB stožár horizontální pro výložník</t>
  </si>
  <si>
    <t>-1190524903</t>
  </si>
  <si>
    <t>404452611</t>
  </si>
  <si>
    <t>páska upínací  Bandimex 19 mm typ 206</t>
  </si>
  <si>
    <t>-1463732215</t>
  </si>
  <si>
    <t>404452612</t>
  </si>
  <si>
    <t>spona upínací Bandimex 19mm typ 256 (bal. 100 kusů)</t>
  </si>
  <si>
    <t>100 kus</t>
  </si>
  <si>
    <t>-1392219969</t>
  </si>
  <si>
    <t>210030604</t>
  </si>
  <si>
    <t>Montáž ramen izolovaných do D 83 mm délky do 8 m</t>
  </si>
  <si>
    <t>1509144585</t>
  </si>
  <si>
    <t>R04</t>
  </si>
  <si>
    <t>TRAM komplet - výložník sklolaminátový jednoduchý 3,5m včetně uchycení na stožár jednoduchým vyvěšením</t>
  </si>
  <si>
    <t>908240580</t>
  </si>
  <si>
    <t>R121</t>
  </si>
  <si>
    <t>Oko posuné pro 1x55 s příložkou</t>
  </si>
  <si>
    <t>-721850118</t>
  </si>
  <si>
    <t>RM02</t>
  </si>
  <si>
    <t>Montáž minorokového delta závěsu s bočním držákem troleje na lano nebo na výložník</t>
  </si>
  <si>
    <t>-460175540</t>
  </si>
  <si>
    <t>R07</t>
  </si>
  <si>
    <t>TRAM komplet - minorokový delta závěs 3m s bočním držákem na výložník pr.55</t>
  </si>
  <si>
    <t>1289990875</t>
  </si>
  <si>
    <t>R08</t>
  </si>
  <si>
    <t>TRAM komplet - minorokový delta závěs 3m s bočním držákem na lano</t>
  </si>
  <si>
    <t>1748853002</t>
  </si>
  <si>
    <t>210030355</t>
  </si>
  <si>
    <t>Montáž držáku bočního izolovaného s ramenem otočného izolátoru závěsu troleje na lano nebo na výložník</t>
  </si>
  <si>
    <t>-837275936</t>
  </si>
  <si>
    <t>R231</t>
  </si>
  <si>
    <t>TRAM komplet - boční držák na lano s hákem</t>
  </si>
  <si>
    <t>591951669</t>
  </si>
  <si>
    <t>R24</t>
  </si>
  <si>
    <t>Montáž - pevný závěs na lano</t>
  </si>
  <si>
    <t>-66595076</t>
  </si>
  <si>
    <t>R25</t>
  </si>
  <si>
    <t>Pevný závěs trolejového drátu na lano</t>
  </si>
  <si>
    <t>2028290364</t>
  </si>
  <si>
    <t>R89</t>
  </si>
  <si>
    <t>Pevný závěs trolejového drátu s dvojitou svorkou na lano</t>
  </si>
  <si>
    <t>-428316223</t>
  </si>
  <si>
    <t>R33</t>
  </si>
  <si>
    <t>Montáž ukončení převěsového lana s izolátorem</t>
  </si>
  <si>
    <t>-774027858</t>
  </si>
  <si>
    <t>R09</t>
  </si>
  <si>
    <t>TRAM komplet - izolované spojení lan N35 smyčkovým izolátorem silikonovým 25kN</t>
  </si>
  <si>
    <t>-1912039661</t>
  </si>
  <si>
    <t>R093</t>
  </si>
  <si>
    <t>Ukončení lana N35 s izolátorem</t>
  </si>
  <si>
    <t>1994902767</t>
  </si>
  <si>
    <t>R094</t>
  </si>
  <si>
    <t>Ukončení lana N35 s izolátorem a napínacím šroubem</t>
  </si>
  <si>
    <t>370325126</t>
  </si>
  <si>
    <t>210030131</t>
  </si>
  <si>
    <t>Montáž pevného kotvení Cu troleje do 150 mm2</t>
  </si>
  <si>
    <t>-2056455105</t>
  </si>
  <si>
    <t>R10</t>
  </si>
  <si>
    <t>TRAM komplet - pevné kotvení trol. drátu 120mm2</t>
  </si>
  <si>
    <t>1338362029</t>
  </si>
  <si>
    <t>210030141</t>
  </si>
  <si>
    <t>Kotvení Cu troleje závažím 1x1125 kp</t>
  </si>
  <si>
    <t>1959601598</t>
  </si>
  <si>
    <t>R11</t>
  </si>
  <si>
    <t>Pohyblivé kotvení Cu 120 na na přišroubování HEB stožár pro drát 120mm2, na tah 11,25kN - komlet</t>
  </si>
  <si>
    <t>-664943511</t>
  </si>
  <si>
    <t>210030312</t>
  </si>
  <si>
    <t>Křížení trolejí pro pantograf 2 pevných</t>
  </si>
  <si>
    <t>1475484690</t>
  </si>
  <si>
    <t>R13</t>
  </si>
  <si>
    <t>Výměnné pole na lano s kladkou</t>
  </si>
  <si>
    <t>910113780</t>
  </si>
  <si>
    <t>R14</t>
  </si>
  <si>
    <t>Kabelové propojení trolejí v křížení 120mm2</t>
  </si>
  <si>
    <t>401092878</t>
  </si>
  <si>
    <t>RM04</t>
  </si>
  <si>
    <t>Montáž pevného bodu TRAM na výložníku</t>
  </si>
  <si>
    <t>1807878712</t>
  </si>
  <si>
    <t>R15</t>
  </si>
  <si>
    <t>TRAM pevný bod na výložník</t>
  </si>
  <si>
    <t>1611687439</t>
  </si>
  <si>
    <t>210030482</t>
  </si>
  <si>
    <t>Montáž děliče úsekového 750 V pro trakční vedení</t>
  </si>
  <si>
    <t>299484897</t>
  </si>
  <si>
    <t>R90</t>
  </si>
  <si>
    <t>TRAM komplet - dělič na výložník včetně vyvěšení - TRAM 09-600/Ri120</t>
  </si>
  <si>
    <t>543820523</t>
  </si>
  <si>
    <t>210030641</t>
  </si>
  <si>
    <t>Montáž odpojovače s pákovým pohonem</t>
  </si>
  <si>
    <t>-1659443658</t>
  </si>
  <si>
    <t>R17</t>
  </si>
  <si>
    <t>Odpojovač táhlový ruční na HEB stožár na přišroubování, pro napájecí bod, typ U, 3000A</t>
  </si>
  <si>
    <t>-1947359960</t>
  </si>
  <si>
    <t>R18</t>
  </si>
  <si>
    <t>Odpojovač táhlový ruční na HEB stožár na přišroubování, pro úsekové dělení, typ U, 3000A</t>
  </si>
  <si>
    <t>448424729</t>
  </si>
  <si>
    <t>R38</t>
  </si>
  <si>
    <t>Montáž PSP svodiče přepětí pro dělič</t>
  </si>
  <si>
    <t>861419464</t>
  </si>
  <si>
    <t>R19</t>
  </si>
  <si>
    <t>TRAM komplet - bleskojistka dvojitá se svodičem PSP pro TRAM včetně ukolejnění</t>
  </si>
  <si>
    <t>-520053947</t>
  </si>
  <si>
    <t>R39</t>
  </si>
  <si>
    <t>Montáž růžkové bleskojistky pro napájecí bod</t>
  </si>
  <si>
    <t>-483958561</t>
  </si>
  <si>
    <t>R20</t>
  </si>
  <si>
    <t>TRAM komplet - růžková bleskojistka včetně ukolejnění</t>
  </si>
  <si>
    <t>-1446748354</t>
  </si>
  <si>
    <t>R21</t>
  </si>
  <si>
    <t>Montáž skříňky ukolejnění ke kolejnici</t>
  </si>
  <si>
    <t>-724140242</t>
  </si>
  <si>
    <t>R22</t>
  </si>
  <si>
    <t>Skříňka připojení ukolejnění na kolejnici</t>
  </si>
  <si>
    <t>2015088363</t>
  </si>
  <si>
    <t>R23</t>
  </si>
  <si>
    <t>Montáž ukolejnění</t>
  </si>
  <si>
    <t>466225349</t>
  </si>
  <si>
    <t>Ukolejňovací materiál na stožáru</t>
  </si>
  <si>
    <t>-222926246</t>
  </si>
  <si>
    <t>741120105</t>
  </si>
  <si>
    <t>Montáž vodič Cu izolovaný plný a laněný s PVC pláštěm žíla 50-70 mm2 zatažený (CY, CHAH-R(V))</t>
  </si>
  <si>
    <t>-697661191</t>
  </si>
  <si>
    <t>34142162</t>
  </si>
  <si>
    <t>vodič silový s Cu jádrem 50mm2</t>
  </si>
  <si>
    <t>2105370578</t>
  </si>
  <si>
    <t>210030492</t>
  </si>
  <si>
    <t>Proudové propojení trolejí kabelem Cu 185 mm2</t>
  </si>
  <si>
    <t>-1519845079</t>
  </si>
  <si>
    <t>R27</t>
  </si>
  <si>
    <t>TRAM komplet - kabelové propojení trolejí na výložník</t>
  </si>
  <si>
    <t>339124286</t>
  </si>
  <si>
    <t>R28</t>
  </si>
  <si>
    <t>Montáž kabelového propojení "odpojovač - trolej", na výložník, pro 1 trolej</t>
  </si>
  <si>
    <t>-818122514</t>
  </si>
  <si>
    <t>R29</t>
  </si>
  <si>
    <t>TRAM komplet - kabelové propojení "odpojovač - trolej" na výložník, pro 1 trolej, kabel CHBU 185mm2</t>
  </si>
  <si>
    <t>-96487491</t>
  </si>
  <si>
    <t>210030753</t>
  </si>
  <si>
    <t>Montáž ocelových lan Pz do průřezu 50 mm2</t>
  </si>
  <si>
    <t>-1774000011</t>
  </si>
  <si>
    <t>R30</t>
  </si>
  <si>
    <t>Ocelové nerezové lano 35mm2</t>
  </si>
  <si>
    <t>1688868603</t>
  </si>
  <si>
    <t>210030761</t>
  </si>
  <si>
    <t>Montáž troleje Cu průřezu do 150 mm2</t>
  </si>
  <si>
    <t>1838121981</t>
  </si>
  <si>
    <t>R32</t>
  </si>
  <si>
    <t>Trolejový drát vysokopevnostní Cu-ETP 120mm2</t>
  </si>
  <si>
    <t>1263778299</t>
  </si>
  <si>
    <t>R35</t>
  </si>
  <si>
    <t xml:space="preserve">Montáž drobného trolejového materiálu a pomocného materiálu </t>
  </si>
  <si>
    <t>2058592535</t>
  </si>
  <si>
    <t>R36</t>
  </si>
  <si>
    <t>Drobný trolejový a pomocný materiál</t>
  </si>
  <si>
    <t>-1971972565</t>
  </si>
  <si>
    <t>999000000</t>
  </si>
  <si>
    <t>ostatní materiál</t>
  </si>
  <si>
    <t>Kč</t>
  </si>
  <si>
    <t>665958262</t>
  </si>
  <si>
    <t>Ocelová konstrukce pro uchycení skříní na HEB stožáry - svařenec, pasovina, závitové tyče</t>
  </si>
  <si>
    <t>147203759</t>
  </si>
  <si>
    <t>R100</t>
  </si>
  <si>
    <t>Úpravy na stávajícím trolejovém vedení - četa pracovníků+vozidlo</t>
  </si>
  <si>
    <t>429418441</t>
  </si>
  <si>
    <t>R101</t>
  </si>
  <si>
    <t>Demontáž trolejového vedení - četa pracovníků+vozidlo</t>
  </si>
  <si>
    <t>304220976</t>
  </si>
  <si>
    <t>Demontáž táhlových odpojovačů - četa pracovníků+vozidlo</t>
  </si>
  <si>
    <t>1609688640</t>
  </si>
  <si>
    <t>R252</t>
  </si>
  <si>
    <t>Montáž skříně řízení a vytápění tramvajových výhybek</t>
  </si>
  <si>
    <t>1866069053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</si>
  <si>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</si>
  <si>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</si>
  <si>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-2081788219</t>
  </si>
  <si>
    <t>R250</t>
  </si>
  <si>
    <t>Montáž kompletní sady kabeláže ovládání a topení výhybky</t>
  </si>
  <si>
    <t>1384243034</t>
  </si>
  <si>
    <t>R161</t>
  </si>
  <si>
    <t>kompletní sada kabeláže, smyček a BSV zařízení pro řízení a vytápění výhybky dle standardu provozovatele</t>
  </si>
  <si>
    <t>-12887675</t>
  </si>
  <si>
    <t>R304</t>
  </si>
  <si>
    <t>Montáž nadzemního sdělovacího propojovacího kabelu pro ovládání topení</t>
  </si>
  <si>
    <t>-265649438</t>
  </si>
  <si>
    <t>R305</t>
  </si>
  <si>
    <t>Kabel sdělovací s Cu jádrem 8x1mm</t>
  </si>
  <si>
    <t>2075913752</t>
  </si>
  <si>
    <t>R310</t>
  </si>
  <si>
    <t>Montáž skříně osvětlení nástuní hrany</t>
  </si>
  <si>
    <t>-1312448465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</si>
  <si>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</si>
  <si>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85296528</t>
  </si>
  <si>
    <t>741210121</t>
  </si>
  <si>
    <t>Montáž rozváděčů litinových, hliníkových nebo plastových - skříněk do 10 kg</t>
  </si>
  <si>
    <t>1792426465</t>
  </si>
  <si>
    <t>R402</t>
  </si>
  <si>
    <t>Pojistková skříňka s přívodem z troleje na stožár</t>
  </si>
  <si>
    <t>666594051</t>
  </si>
  <si>
    <t>R403</t>
  </si>
  <si>
    <t>Varistrová bleskojistka ve skříni</t>
  </si>
  <si>
    <t>612684962</t>
  </si>
  <si>
    <t>R205</t>
  </si>
  <si>
    <t>Montáž kompletu datové smyčky a indikátoru do koleje</t>
  </si>
  <si>
    <t>-2025285140</t>
  </si>
  <si>
    <t>R404</t>
  </si>
  <si>
    <t>BSV antena se zesilovačem v ose koleje - dle standardu DPO</t>
  </si>
  <si>
    <t>-565548731</t>
  </si>
  <si>
    <t>R222</t>
  </si>
  <si>
    <t>Indukční smyčka v ose koleje - dle standardu DPO</t>
  </si>
  <si>
    <t>-38984440</t>
  </si>
  <si>
    <t>100</t>
  </si>
  <si>
    <t>R230</t>
  </si>
  <si>
    <t>Topná tyč ke kolejnici - 750V/800W, délka 2,8m, průměr 9mm</t>
  </si>
  <si>
    <t>1174413089</t>
  </si>
  <si>
    <t>101</t>
  </si>
  <si>
    <t>R206</t>
  </si>
  <si>
    <t>Montáž kovové skříňky připojení kabelu na kolejnici</t>
  </si>
  <si>
    <t>1585235518</t>
  </si>
  <si>
    <t>210800411</t>
  </si>
  <si>
    <t>Montáž vodiče Cu izolovaný plný a laněný s PVC pláštěm do 1 kV žíla 0,15 až 16 mm2 zatažený (CY, CHAH-R(V))</t>
  </si>
  <si>
    <t>-798017611</t>
  </si>
  <si>
    <t>103</t>
  </si>
  <si>
    <t>341421550</t>
  </si>
  <si>
    <t>vodič silový s Cu jádrem NSGAFOU 1x2,50 mm2 nebo ekvivalent</t>
  </si>
  <si>
    <t>865394229</t>
  </si>
  <si>
    <t>34121044</t>
  </si>
  <si>
    <t>kabel sdělovací s Cu jádrem 2x2x0,5mm</t>
  </si>
  <si>
    <t>-1661331342</t>
  </si>
  <si>
    <t>105</t>
  </si>
  <si>
    <t>341421580</t>
  </si>
  <si>
    <t>vodič silový s Cu jádrem CYA H07 V-K 10 mm2 nebo ekvivalent</t>
  </si>
  <si>
    <t>-2100961260</t>
  </si>
  <si>
    <t>009</t>
  </si>
  <si>
    <t xml:space="preserve">Kabel jednožilový měděný slaněný 1x6mm2 </t>
  </si>
  <si>
    <t>1775256046</t>
  </si>
  <si>
    <t>107</t>
  </si>
  <si>
    <t>34111006</t>
  </si>
  <si>
    <t>kabel silový s Cu jádrem 1 kV 2x2,5mm2</t>
  </si>
  <si>
    <t>-1298107001</t>
  </si>
  <si>
    <t>122602652</t>
  </si>
  <si>
    <t>109</t>
  </si>
  <si>
    <t>0002</t>
  </si>
  <si>
    <t>Montáž kabelové spojky</t>
  </si>
  <si>
    <t>-1234648511</t>
  </si>
  <si>
    <t>00001</t>
  </si>
  <si>
    <t>Kabelová spojka 03/1x500mm2</t>
  </si>
  <si>
    <t>-1043760222</t>
  </si>
  <si>
    <t>111</t>
  </si>
  <si>
    <t>210100297</t>
  </si>
  <si>
    <t>Ukončení vodičů izolovaných nastřelením kabelového oka s páskou průřezu žíly do 500 mm2</t>
  </si>
  <si>
    <t>-1207913702</t>
  </si>
  <si>
    <t>34567340</t>
  </si>
  <si>
    <t>oko kabelové Al 1 - 10 kV lisovací plná 500 x 16</t>
  </si>
  <si>
    <t>1289926240</t>
  </si>
  <si>
    <t>113</t>
  </si>
  <si>
    <t>590711190</t>
  </si>
  <si>
    <t>pěna pistolová Maxx FM343 nízkoexpanzní celoroční 850 ml</t>
  </si>
  <si>
    <t>1256880138</t>
  </si>
  <si>
    <t>R96</t>
  </si>
  <si>
    <t>Demontáž Al kabelů jednožilových 500mm2</t>
  </si>
  <si>
    <t>1805240919</t>
  </si>
  <si>
    <t>115</t>
  </si>
  <si>
    <t>210900607</t>
  </si>
  <si>
    <t>Montáž vodičů Al izolovaných plných a laněných žíla 500 mm2 uložených volně (AY, AYY)</t>
  </si>
  <si>
    <t>1671217744</t>
  </si>
  <si>
    <t>R98</t>
  </si>
  <si>
    <t>Vyvedení kabelů napájecího bodu na trakční stožár, včetně upevnění na stožár</t>
  </si>
  <si>
    <t>1042289464</t>
  </si>
  <si>
    <t>117</t>
  </si>
  <si>
    <t>210950203</t>
  </si>
  <si>
    <t>Příplatek na zatahování kabelů hmotnosti do 4 kg do tvárnicových tras a kolektorů</t>
  </si>
  <si>
    <t>1893399984</t>
  </si>
  <si>
    <t>341150201</t>
  </si>
  <si>
    <t>kabel silový s Al jádrem 6-AYKCY 1x500mm2</t>
  </si>
  <si>
    <t>-1524674617</t>
  </si>
  <si>
    <t>119</t>
  </si>
  <si>
    <t>210800423</t>
  </si>
  <si>
    <t>Montáž vodiče Cu izolovaný plný a laněný s PVC pláštěm do 1 kV žíla 240 až 300 mm2 zatažený (CY, CHAH-R(V))</t>
  </si>
  <si>
    <t>306696656</t>
  </si>
  <si>
    <t>34111206</t>
  </si>
  <si>
    <t>kabel silový jednožilový s Cu jádrem 1x240mm2</t>
  </si>
  <si>
    <t>-957709188</t>
  </si>
  <si>
    <t>121</t>
  </si>
  <si>
    <t>1719037509</t>
  </si>
  <si>
    <t>34140842</t>
  </si>
  <si>
    <t>vodič izolovaný s Cu jádrem 4mm2</t>
  </si>
  <si>
    <t>-1588970918</t>
  </si>
  <si>
    <t>123</t>
  </si>
  <si>
    <t>210100295</t>
  </si>
  <si>
    <t>Ukončení vodičů izolovaných nastřelením kabelového oka s páskou průřezu žíly do 300 mm2</t>
  </si>
  <si>
    <t>-1119264911</t>
  </si>
  <si>
    <t>34567142</t>
  </si>
  <si>
    <t>oko kabelové Cu 1 - 36 kV lisovací 240 x 12</t>
  </si>
  <si>
    <t>722788930</t>
  </si>
  <si>
    <t>125</t>
  </si>
  <si>
    <t>345670140</t>
  </si>
  <si>
    <t>oko kabelové Cu lisovací lehčené 1,5 x 3 KU-L</t>
  </si>
  <si>
    <t>-1594685558</t>
  </si>
  <si>
    <t>345671270</t>
  </si>
  <si>
    <t>oko kabelové Cu 1 - 36 kV lisovací 50 x 12 KU</t>
  </si>
  <si>
    <t>-1215091984</t>
  </si>
  <si>
    <t>127</t>
  </si>
  <si>
    <t>343432410</t>
  </si>
  <si>
    <t>trubka smršťovací tenkostěnná tl bez lepidla GTI102,0/51,0</t>
  </si>
  <si>
    <t>-1471869339</t>
  </si>
  <si>
    <t>210190011</t>
  </si>
  <si>
    <t>Montáž trakční skříně včetně osazení a zapojení</t>
  </si>
  <si>
    <t>-1958537805</t>
  </si>
  <si>
    <t>129</t>
  </si>
  <si>
    <t>357120002</t>
  </si>
  <si>
    <t>Trakční kabelová skříň zpětná 600V DC pro odsávací bod komplet - 2 odpojovače, včetně základku, š. 600, hl. 320, v. 1140 + základový díl</t>
  </si>
  <si>
    <t>-1168148854</t>
  </si>
  <si>
    <t>R202</t>
  </si>
  <si>
    <t>Montáž skříňky připojení kabelu na kolejnici, včetně připojení kabelu</t>
  </si>
  <si>
    <t>-697631385</t>
  </si>
  <si>
    <t>131</t>
  </si>
  <si>
    <t>R105</t>
  </si>
  <si>
    <t>Skříňka pro připojení kabelu ke kolejnici dle standardu provozovatele</t>
  </si>
  <si>
    <t>391976760</t>
  </si>
  <si>
    <t>154255401</t>
  </si>
  <si>
    <t>ochranný profil ocelový U ohýbaný  60x60mm</t>
  </si>
  <si>
    <t>-2027746823</t>
  </si>
  <si>
    <t>46-M</t>
  </si>
  <si>
    <t>Zemní práce při extr.mont.pracích</t>
  </si>
  <si>
    <t>133</t>
  </si>
  <si>
    <t>460010022</t>
  </si>
  <si>
    <t>Vytyčení trasy vedení kabelového podzemního podél silnice</t>
  </si>
  <si>
    <t>757034250</t>
  </si>
  <si>
    <t>460030001</t>
  </si>
  <si>
    <t>Sejmutí ornice ručně v hornině třídy 1, vrstva tloušťky do 15 cm</t>
  </si>
  <si>
    <t>1214003792</t>
  </si>
  <si>
    <t>135</t>
  </si>
  <si>
    <t>460030011</t>
  </si>
  <si>
    <t>Sejmutí drnu jakékoliv tloušťky</t>
  </si>
  <si>
    <t>384898658</t>
  </si>
  <si>
    <t>460050804</t>
  </si>
  <si>
    <t>Hloubení nezapažených jam pro stožáry ostatních typů ručně v hornině tř 4</t>
  </si>
  <si>
    <t>1006461347</t>
  </si>
  <si>
    <t>((1,4*2*2)*8)+((1,4*1,4*2)*24)+((19*1)*0)</t>
  </si>
  <si>
    <t>137</t>
  </si>
  <si>
    <t>460070754</t>
  </si>
  <si>
    <t>Hloubení nezapažených jam pro ostatní konstrukce ručně v hornině tř 4</t>
  </si>
  <si>
    <t>710392116</t>
  </si>
  <si>
    <t>460150234</t>
  </si>
  <si>
    <t>Hloubení kabelových zapažených i nezapažených rýh ručně š 50 cm, hl 50 cm, v hornině tř 4</t>
  </si>
  <si>
    <t>-1170758340</t>
  </si>
  <si>
    <t>139</t>
  </si>
  <si>
    <t>460150264</t>
  </si>
  <si>
    <t>Hloubení kabelových zapažených i nezapažených rýh ručně š 50 cm, hl 80 cm, v hornině tř 4</t>
  </si>
  <si>
    <t>-247715643</t>
  </si>
  <si>
    <t>460260001</t>
  </si>
  <si>
    <t>Zatažení lana do kanálu nebo tvárnicové trasy</t>
  </si>
  <si>
    <t>-1727847865</t>
  </si>
  <si>
    <t>141</t>
  </si>
  <si>
    <t>460300001</t>
  </si>
  <si>
    <t>Zásyp jam nebo rýh strojně včetně zhutnění v zástavbě</t>
  </si>
  <si>
    <t>-399841950</t>
  </si>
  <si>
    <t>460310103</t>
  </si>
  <si>
    <t>Řízený zemní protlak strojně v hornině tř 1 až 4 hloubky do 6 m vnějšího průměru do 110 mm</t>
  </si>
  <si>
    <t>-85393534</t>
  </si>
  <si>
    <t>143</t>
  </si>
  <si>
    <t>28610002</t>
  </si>
  <si>
    <t>trubka tlaková hrdlovaná vodovodní PVC dl 6m DN 100</t>
  </si>
  <si>
    <t>-33792836</t>
  </si>
  <si>
    <t>460421014</t>
  </si>
  <si>
    <t>Lože kabelů z písku nebo štěrkopísku tl 5 cm nad kabel, zakryté cihlami, š lože do 60 cm</t>
  </si>
  <si>
    <t>115901868</t>
  </si>
  <si>
    <t>145</t>
  </si>
  <si>
    <t>460510054</t>
  </si>
  <si>
    <t>Kabelové prostupy z trub plastových do rýhy bez obsypu, průměru do 10 cm</t>
  </si>
  <si>
    <t>1237569225</t>
  </si>
  <si>
    <t>460520174</t>
  </si>
  <si>
    <t>Montáž trubek ochranných plastových ohebných do 110 mm uložených do rýhy</t>
  </si>
  <si>
    <t>117742125</t>
  </si>
  <si>
    <t>147</t>
  </si>
  <si>
    <t>34571355</t>
  </si>
  <si>
    <t>trubka elektroinstalační ohebná dvouplášťová korugovaná D 94/110 mm, HDPE+LDPE</t>
  </si>
  <si>
    <t>1391125526</t>
  </si>
  <si>
    <t>34571354</t>
  </si>
  <si>
    <t>trubka elektroinstalační ohebná dvouplášťová korugovaná D 75/90 mm, HDPE+LDPE</t>
  </si>
  <si>
    <t>-253749929</t>
  </si>
  <si>
    <t>149</t>
  </si>
  <si>
    <t>34571352</t>
  </si>
  <si>
    <t>trubka elektroinstalační ohebná dvouplášťová korugovaná D 52/63 mm, HDPE+LDPE</t>
  </si>
  <si>
    <t>-1343221165</t>
  </si>
  <si>
    <t>34571110</t>
  </si>
  <si>
    <t>trubka elektroinstalační pancéřová pevná z PH D 35/40 mm, délka 3m</t>
  </si>
  <si>
    <t>1876436564</t>
  </si>
  <si>
    <t>151</t>
  </si>
  <si>
    <t>460510104</t>
  </si>
  <si>
    <t>Kabelové prostupy z trub plastových pod koleje do pískového lože, průměru do 10 cm</t>
  </si>
  <si>
    <t>830843733</t>
  </si>
  <si>
    <t>460510311</t>
  </si>
  <si>
    <t>Multikanály plastové do rýhy s obsypem z písku bez výkopových prací 4-cestné</t>
  </si>
  <si>
    <t>-1063676730</t>
  </si>
  <si>
    <t>153</t>
  </si>
  <si>
    <t>34573007</t>
  </si>
  <si>
    <t>multikanál kabelovodu z HDPE základní 4ti komorový</t>
  </si>
  <si>
    <t>175983549</t>
  </si>
  <si>
    <t>34573001</t>
  </si>
  <si>
    <t>multikanál kabelovodu ohybový 4 komorový z HDPE s odklonem 9°/265 mm</t>
  </si>
  <si>
    <t>1847520539</t>
  </si>
  <si>
    <t>155</t>
  </si>
  <si>
    <t>34573008</t>
  </si>
  <si>
    <t>multikanál kabelovodu meziprvek 4 komorový z HDPE</t>
  </si>
  <si>
    <t>696439976</t>
  </si>
  <si>
    <t>34573009</t>
  </si>
  <si>
    <t>multikanál kabelovodu adaptér 4 komorový z HDPE</t>
  </si>
  <si>
    <t>-1177979514</t>
  </si>
  <si>
    <t>157</t>
  </si>
  <si>
    <t>460521111</t>
  </si>
  <si>
    <t>Těleso trubkového kabelovodu z prostého betonu C16/20 v otevřeném výkopu</t>
  </si>
  <si>
    <t>1763234818</t>
  </si>
  <si>
    <t>460521911</t>
  </si>
  <si>
    <t>Čištění a kalibrování tělesa kabelovodu</t>
  </si>
  <si>
    <t>656842555</t>
  </si>
  <si>
    <t>159</t>
  </si>
  <si>
    <t>460560234</t>
  </si>
  <si>
    <t>Zásyp rýh ručně šířky 50 cm, hloubky 50 cm, z horniny třídy 4</t>
  </si>
  <si>
    <t>-1437981534</t>
  </si>
  <si>
    <t>460560264</t>
  </si>
  <si>
    <t>Zásyp rýh ručně šířky 50 cm, hloubky 80 cm, z horniny třídy 4</t>
  </si>
  <si>
    <t>-1751026619</t>
  </si>
  <si>
    <t>161</t>
  </si>
  <si>
    <t>460600021</t>
  </si>
  <si>
    <t>Vodorovné přemístění horniny jakékoliv třídy do 50 m</t>
  </si>
  <si>
    <t>-42604079</t>
  </si>
  <si>
    <t>(700*0,4*0,4)+((1,4*2*2)*8)+((1,4*1,4*2)*24)</t>
  </si>
  <si>
    <t>460600061</t>
  </si>
  <si>
    <t>Odvoz suti a vybouraných hmot do 1 km</t>
  </si>
  <si>
    <t>-492940985</t>
  </si>
  <si>
    <t>163</t>
  </si>
  <si>
    <t>460600071</t>
  </si>
  <si>
    <t>Příplatek k odvozu suti a vybouraných hmot za každý další 1 km</t>
  </si>
  <si>
    <t>1464063844</t>
  </si>
  <si>
    <t>164</t>
  </si>
  <si>
    <t>460620007</t>
  </si>
  <si>
    <t>Zatravnění včetně zalití vodou na rovině</t>
  </si>
  <si>
    <t>807843644</t>
  </si>
  <si>
    <t>165</t>
  </si>
  <si>
    <t>460620014</t>
  </si>
  <si>
    <t>Provizorní úprava terénu se zhutněním, v hornině tř 4</t>
  </si>
  <si>
    <t>-1876774054</t>
  </si>
  <si>
    <t>HZS</t>
  </si>
  <si>
    <t>Hodinové zúčtovací sazby</t>
  </si>
  <si>
    <t>166</t>
  </si>
  <si>
    <t>HZS02</t>
  </si>
  <si>
    <t>Hodinová zúčtovací sazba technik odborný - manipulace, zajištění, přepnutí veřejného osvětlení</t>
  </si>
  <si>
    <t>-1636745575</t>
  </si>
  <si>
    <t>167</t>
  </si>
  <si>
    <t>HZS4212</t>
  </si>
  <si>
    <t>Hodinová zúčtovací sazba revizní technik specialista</t>
  </si>
  <si>
    <t>-568820669</t>
  </si>
  <si>
    <t>168</t>
  </si>
  <si>
    <t>HZS01</t>
  </si>
  <si>
    <t>Hodinová zúčtovací sazba technik odborný - manipulace na síti, zajištění, přepnutí vedení</t>
  </si>
  <si>
    <t>1881633115</t>
  </si>
  <si>
    <t>169</t>
  </si>
  <si>
    <t>HZS4222</t>
  </si>
  <si>
    <t>Hodinová zúčtovací sazba geodet specialista</t>
  </si>
  <si>
    <t>2030131352</t>
  </si>
  <si>
    <t>170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</si>
  <si>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</si>
  <si>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</si>
  <si>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</si>
  <si>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-1408719792</t>
  </si>
  <si>
    <t>171</t>
  </si>
  <si>
    <t>R901</t>
  </si>
  <si>
    <t>Zpracování statického posudku</t>
  </si>
  <si>
    <t>-512146928</t>
  </si>
  <si>
    <t>7 - SO 653 - Úprava tramvajových nástupišť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</si>
  <si>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</si>
  <si>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</si>
  <si>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</si>
  <si>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</si>
  <si>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</si>
  <si>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286,00+282,00</t>
  </si>
  <si>
    <t>113107182</t>
  </si>
  <si>
    <t>Odstranění podkladu živičného tl 100 mm strojně pl přes 50 do 200 m2</t>
  </si>
  <si>
    <t>-746793716</t>
  </si>
  <si>
    <t>197,00</t>
  </si>
  <si>
    <t>113107222</t>
  </si>
  <si>
    <t>Odstranění podkladu z kameniva drceného tl 200 mm strojně pl přes 200 m2</t>
  </si>
  <si>
    <t>-1291064723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</si>
  <si>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</si>
  <si>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</si>
  <si>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</si>
  <si>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</si>
  <si>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</si>
  <si>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</si>
  <si>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"PŘÍSTŘEŠEK TŘÍMODULOVÝ</t>
  </si>
  <si>
    <t>0,75*1,10*0,90*2</t>
  </si>
  <si>
    <t>0,50*0,50*0,90*3</t>
  </si>
  <si>
    <t>122351103</t>
  </si>
  <si>
    <t>Odkopávky a prokopávky nezapažené v hornině třídy těžitelnosti II, skupiny 4 objem do 100 m3 strojně</t>
  </si>
  <si>
    <t>933477904</t>
  </si>
  <si>
    <t>(286,00+282,00+197,00)*0,05</t>
  </si>
  <si>
    <t>122351104-1</t>
  </si>
  <si>
    <t>Odkopávky a prokopávky nezapažené v hornině třídy těžitelnosti II, skupiny 4 objem do 500 m3 strojně - výmenná vrstva</t>
  </si>
  <si>
    <t>1612897987</t>
  </si>
  <si>
    <t>(197,00+287,00+283,00)*0,30</t>
  </si>
  <si>
    <t>465726849</t>
  </si>
  <si>
    <t>10,35+38,25</t>
  </si>
  <si>
    <t>-1185656986</t>
  </si>
  <si>
    <t>951059220</t>
  </si>
  <si>
    <t>48,60*1,80</t>
  </si>
  <si>
    <t>-1350415974</t>
  </si>
  <si>
    <t>230,10*1,80</t>
  </si>
  <si>
    <t>181951114</t>
  </si>
  <si>
    <t>Úprava pláně v hornině třídy těžitelnosti II, skupiny 4 a 5 se zhutněním</t>
  </si>
  <si>
    <t>-1639427542</t>
  </si>
  <si>
    <t>197,00+287,00+283,00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</si>
  <si>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</si>
  <si>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</si>
  <si>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</si>
  <si>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</si>
  <si>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</si>
  <si>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0,75*1,10*0,10*2</t>
  </si>
  <si>
    <t>0,50*0,50*0,10*3</t>
  </si>
  <si>
    <t>Základové patky z betonu tř. C 25/30 - XC2, XF2</t>
  </si>
  <si>
    <t>1833694756</t>
  </si>
  <si>
    <t>0,75*1,10*0,60*4*2</t>
  </si>
  <si>
    <t>0,50*0,50*0,60*5*2</t>
  </si>
  <si>
    <t>0,75*1,10*0,60*2</t>
  </si>
  <si>
    <t>0,50*0,50*0,60*3</t>
  </si>
  <si>
    <t>-222050520</t>
  </si>
  <si>
    <t>(0,75+1,10)*2*0,60*4*2</t>
  </si>
  <si>
    <t>0,50*4*0,60*5*2</t>
  </si>
  <si>
    <t>(0,75+1,10)*2*0,60*2</t>
  </si>
  <si>
    <t>0,50*4*0,60*3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</si>
  <si>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</si>
  <si>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</si>
  <si>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</si>
  <si>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</si>
  <si>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</si>
  <si>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</si>
  <si>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291629745</t>
  </si>
  <si>
    <t>-647151170</t>
  </si>
  <si>
    <t>197,00+287,00+283,00-59,00-35,20</t>
  </si>
  <si>
    <t>59245203</t>
  </si>
  <si>
    <t>dlažba zámková červené barvy tl. 80mm</t>
  </si>
  <si>
    <t>-724814142</t>
  </si>
  <si>
    <t>20,00+20,00+19,00</t>
  </si>
  <si>
    <t>1319592152</t>
  </si>
  <si>
    <t>6,00+1,40+3,30+2,90+2,80+3,10+1,60+3,20+2,90+1,60+3,30+3,10</t>
  </si>
  <si>
    <t>-2010564240</t>
  </si>
  <si>
    <t>zábradlí s výplní (dle PD)</t>
  </si>
  <si>
    <t>-1241473621</t>
  </si>
  <si>
    <t>69,00+86,00+10,00+15,00+11,00+14,00+86,00+10,00-105,00</t>
  </si>
  <si>
    <t>9-06</t>
  </si>
  <si>
    <t>zábradlí se skleněnou výplní</t>
  </si>
  <si>
    <t>2073354016</t>
  </si>
  <si>
    <t>35,00*3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</si>
  <si>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</si>
  <si>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</si>
  <si>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</si>
  <si>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</si>
  <si>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</si>
  <si>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</si>
  <si>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</si>
  <si>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12,00+15,00+5,00+10,00+5,00</t>
  </si>
  <si>
    <t>59217031</t>
  </si>
  <si>
    <t>obrubník betonový silniční 1000x150x250mm</t>
  </si>
  <si>
    <t>378064833</t>
  </si>
  <si>
    <t>1205884365</t>
  </si>
  <si>
    <t>69,00+82,00+82,00</t>
  </si>
  <si>
    <t>-229805999</t>
  </si>
  <si>
    <t>916431111</t>
  </si>
  <si>
    <t>Osazení bezbariérového betonového obrubníku do betonového lože tl 150 mm</t>
  </si>
  <si>
    <t>961182832</t>
  </si>
  <si>
    <t>64,0+67,50+67,50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</si>
  <si>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</si>
  <si>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</si>
  <si>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</si>
  <si>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</si>
  <si>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</si>
  <si>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</si>
  <si>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9-31</t>
  </si>
  <si>
    <t>Přístřešek třímodulový DPO dle PD, vč. dopravy a montáže</t>
  </si>
  <si>
    <t>-909119503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</si>
  <si>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</si>
  <si>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</si>
  <si>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</si>
  <si>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</si>
  <si>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</si>
  <si>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</si>
  <si>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</si>
  <si>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</si>
  <si>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</si>
  <si>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2*3</t>
  </si>
  <si>
    <t>749101301</t>
  </si>
  <si>
    <t>koš odpadkový kovový dle standardu DPO</t>
  </si>
  <si>
    <t>409918007</t>
  </si>
  <si>
    <t>1422652509</t>
  </si>
  <si>
    <t>302,00</t>
  </si>
  <si>
    <t>-723370994</t>
  </si>
  <si>
    <t>-1124760995</t>
  </si>
  <si>
    <t>423,44*9 'Přepočtené koeficientem množství</t>
  </si>
  <si>
    <t>526278001</t>
  </si>
  <si>
    <t>-629007057</t>
  </si>
  <si>
    <t>2061596261</t>
  </si>
  <si>
    <t>1398470120</t>
  </si>
  <si>
    <t>-227414693</t>
  </si>
  <si>
    <t>742</t>
  </si>
  <si>
    <t>Elektroinstalace - slaboproud</t>
  </si>
  <si>
    <t>742-01</t>
  </si>
  <si>
    <t>Přeložka optického kabelu VŠB</t>
  </si>
  <si>
    <t>-372100536</t>
  </si>
  <si>
    <t>R0022</t>
  </si>
  <si>
    <t>Montáž zemního směrového LED svítidla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</si>
  <si>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</si>
  <si>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</si>
  <si>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</si>
  <si>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</si>
  <si>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63,00+67,00+67,00</t>
  </si>
  <si>
    <t>22-M</t>
  </si>
  <si>
    <t>Montáže technologických zařízení pro dopravní stavby</t>
  </si>
  <si>
    <t>22-M-1</t>
  </si>
  <si>
    <t>Protlak chráničky kabelů PE DN 100 délky 26m (11m+15m) vč. nutných zemních prací, veškereho materiálu, odvozu  alikvidace vzniklého odpadu, vč, dodávky chráničky</t>
  </si>
  <si>
    <t>-2108019179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</si>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</sst>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 - SO 101 - Úpravy pozem..."/>
      <sheetName val="2 - SO 301 - Zavlažovací ..."/>
      <sheetName val="3 - SO 302 - Přípojky vod..."/>
      <sheetName val="4.1 - Lokalita B"/>
      <sheetName val="5.1 - Tramvajový svršek"/>
      <sheetName val="5.2 - Tramvajový spodek"/>
      <sheetName val="6 - SO 652 - Úpravy trakč..."/>
      <sheetName val="7 - SO 653 - Úprava tramv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18" sqref="A18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2220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2221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2222</v>
      </c>
      <c r="C27" s="328"/>
      <c r="D27" s="328" t="s">
        <v>2223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2224</v>
      </c>
      <c r="C29" s="328"/>
      <c r="D29" s="328" t="s">
        <v>2225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2226</v>
      </c>
      <c r="C31" s="328"/>
      <c r="D31" s="328" t="s">
        <v>2227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2228</v>
      </c>
      <c r="C33" s="328"/>
      <c r="D33" s="328" t="s">
        <v>2229</v>
      </c>
      <c r="E33" s="329"/>
      <c r="F33" s="329"/>
      <c r="G33" s="329"/>
    </row>
    <row r="44" spans="2:7" ht="15">
      <c r="B44" s="330" t="s">
        <v>2230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2231</v>
      </c>
      <c r="C46" s="330"/>
      <c r="D46" s="330" t="s">
        <v>2232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2233</v>
      </c>
      <c r="C48" s="330"/>
      <c r="D48" s="330" t="s">
        <v>2234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2235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2236</v>
      </c>
      <c r="C54" s="330"/>
      <c r="D54" s="334" t="s">
        <v>2237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1493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ROUND(J131,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ROUND((SUM(BE131:BE331)),  2)</f>
        <v>0</v>
      </c>
      <c r="G35" s="35"/>
      <c r="H35" s="35"/>
      <c r="I35" s="131">
        <v>0.21</v>
      </c>
      <c r="J35" s="130">
        <f>ROUND(((SUM(BE131:BE331))*I35),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ROUND((SUM(BF131:BF331)),  2)</f>
        <v>0</v>
      </c>
      <c r="G36" s="35"/>
      <c r="H36" s="35"/>
      <c r="I36" s="131">
        <v>0.15</v>
      </c>
      <c r="J36" s="130">
        <f>ROUND(((SUM(BF131:BF331))*I36),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ROUND((SUM(BG131:BG331)),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ROUND((SUM(BH131:BH331)),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ROUND((SUM(BI131:BI331)),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J131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J132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873</v>
      </c>
      <c r="E100" s="229"/>
      <c r="F100" s="229"/>
      <c r="G100" s="229"/>
      <c r="H100" s="229"/>
      <c r="I100" s="229"/>
      <c r="J100" s="230">
        <f>J133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258</v>
      </c>
      <c r="E101" s="229"/>
      <c r="F101" s="229"/>
      <c r="G101" s="229"/>
      <c r="H101" s="229"/>
      <c r="I101" s="229"/>
      <c r="J101" s="230">
        <f>J146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259</v>
      </c>
      <c r="E102" s="229"/>
      <c r="F102" s="229"/>
      <c r="G102" s="229"/>
      <c r="H102" s="229"/>
      <c r="I102" s="229"/>
      <c r="J102" s="230">
        <f>J149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1494</v>
      </c>
      <c r="E103" s="157"/>
      <c r="F103" s="157"/>
      <c r="G103" s="157"/>
      <c r="H103" s="157"/>
      <c r="I103" s="157"/>
      <c r="J103" s="158">
        <f>J160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1495</v>
      </c>
      <c r="E104" s="229"/>
      <c r="F104" s="229"/>
      <c r="G104" s="229"/>
      <c r="H104" s="229"/>
      <c r="I104" s="229"/>
      <c r="J104" s="230">
        <f>J161</f>
        <v>0</v>
      </c>
      <c r="K104" s="105"/>
      <c r="L104" s="231"/>
    </row>
    <row r="105" spans="1:47" s="9" customFormat="1" ht="24.95" customHeight="1">
      <c r="B105" s="154"/>
      <c r="C105" s="155"/>
      <c r="D105" s="156" t="s">
        <v>1496</v>
      </c>
      <c r="E105" s="157"/>
      <c r="F105" s="157"/>
      <c r="G105" s="157"/>
      <c r="H105" s="157"/>
      <c r="I105" s="157"/>
      <c r="J105" s="158">
        <f>J174</f>
        <v>0</v>
      </c>
      <c r="K105" s="155"/>
      <c r="L105" s="159"/>
    </row>
    <row r="106" spans="1:47" s="14" customFormat="1" ht="19.899999999999999" customHeight="1">
      <c r="B106" s="227"/>
      <c r="C106" s="105"/>
      <c r="D106" s="228" t="s">
        <v>1497</v>
      </c>
      <c r="E106" s="229"/>
      <c r="F106" s="229"/>
      <c r="G106" s="229"/>
      <c r="H106" s="229"/>
      <c r="I106" s="229"/>
      <c r="J106" s="230">
        <f>J175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1498</v>
      </c>
      <c r="E107" s="229"/>
      <c r="F107" s="229"/>
      <c r="G107" s="229"/>
      <c r="H107" s="229"/>
      <c r="I107" s="229"/>
      <c r="J107" s="230">
        <f>J288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1499</v>
      </c>
      <c r="E108" s="157"/>
      <c r="F108" s="157"/>
      <c r="G108" s="157"/>
      <c r="H108" s="157"/>
      <c r="I108" s="157"/>
      <c r="J108" s="158">
        <f>J324</f>
        <v>0</v>
      </c>
      <c r="K108" s="155"/>
      <c r="L108" s="159"/>
    </row>
    <row r="109" spans="1:47" s="9" customFormat="1" ht="24.95" customHeight="1">
      <c r="B109" s="154"/>
      <c r="C109" s="155"/>
      <c r="D109" s="156" t="s">
        <v>129</v>
      </c>
      <c r="E109" s="157"/>
      <c r="F109" s="157"/>
      <c r="G109" s="157"/>
      <c r="H109" s="157"/>
      <c r="I109" s="157"/>
      <c r="J109" s="158">
        <f>J329</f>
        <v>0</v>
      </c>
      <c r="K109" s="155"/>
      <c r="L109" s="159"/>
    </row>
    <row r="110" spans="1:47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130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0" t="str">
        <f>E7</f>
        <v>PD – PJD na ul. Opavská</v>
      </c>
      <c r="F119" s="321"/>
      <c r="G119" s="321"/>
      <c r="H119" s="321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1" customFormat="1" ht="12" customHeight="1">
      <c r="B120" s="22"/>
      <c r="C120" s="30" t="s">
        <v>119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0" t="s">
        <v>120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121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E11</f>
        <v>6 - SO 652 - Úpravy trakčního vedení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F14</f>
        <v>Ostrava</v>
      </c>
      <c r="G125" s="37"/>
      <c r="H125" s="37"/>
      <c r="I125" s="30" t="s">
        <v>22</v>
      </c>
      <c r="J125" s="67" t="str">
        <f>IF(J14="","",J14)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E17</f>
        <v>DPO, a.s.</v>
      </c>
      <c r="G127" s="37"/>
      <c r="H127" s="37"/>
      <c r="I127" s="30" t="s">
        <v>30</v>
      </c>
      <c r="J127" s="33" t="str">
        <f>E23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IF(E20="","",E20)</f>
        <v>Vyplň údaj</v>
      </c>
      <c r="G128" s="37"/>
      <c r="H128" s="37"/>
      <c r="I128" s="30" t="s">
        <v>33</v>
      </c>
      <c r="J128" s="33" t="str">
        <f>E26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P132+P160+P174+P324+P329</f>
        <v>0</v>
      </c>
      <c r="Q131" s="80"/>
      <c r="R131" s="169">
        <f>R132+R160+R174+R324+R329</f>
        <v>892.16496108792421</v>
      </c>
      <c r="S131" s="80"/>
      <c r="T131" s="170">
        <f>T132+T160+T174+T324+T329</f>
        <v>505.44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BK132+BK160+BK174+BK324+BK329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261</v>
      </c>
      <c r="F132" s="175" t="s">
        <v>262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P133+P146+P149</f>
        <v>0</v>
      </c>
      <c r="Q132" s="180"/>
      <c r="R132" s="181">
        <f>R133+R146+R149</f>
        <v>563.50429767782407</v>
      </c>
      <c r="S132" s="180"/>
      <c r="T132" s="182">
        <f>T133+T146+T149</f>
        <v>505.44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BK133+BK146+BK149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85</v>
      </c>
      <c r="F133" s="232" t="s">
        <v>917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SUM(P134:P145)</f>
        <v>0</v>
      </c>
      <c r="Q133" s="180"/>
      <c r="R133" s="181">
        <f>SUM(R134:R145)</f>
        <v>563.50429767782407</v>
      </c>
      <c r="S133" s="180"/>
      <c r="T133" s="182">
        <f>SUM(T134:T145)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SUM(BK134:BK145)</f>
        <v>0</v>
      </c>
    </row>
    <row r="134" spans="1:65" s="2" customFormat="1" ht="24.2" customHeight="1">
      <c r="A134" s="35"/>
      <c r="B134" s="36"/>
      <c r="C134" s="186" t="s">
        <v>83</v>
      </c>
      <c r="D134" s="186" t="s">
        <v>146</v>
      </c>
      <c r="E134" s="187" t="s">
        <v>1500</v>
      </c>
      <c r="F134" s="188" t="s">
        <v>1501</v>
      </c>
      <c r="G134" s="189" t="s">
        <v>281</v>
      </c>
      <c r="H134" s="190">
        <v>69.44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2.16</v>
      </c>
      <c r="R134" s="196">
        <f>Q134*H134</f>
        <v>149.99039999999999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1502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1503</v>
      </c>
      <c r="G135" s="201"/>
      <c r="H135" s="205">
        <v>69.44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2" customFormat="1" ht="24.2" customHeight="1">
      <c r="A136" s="35"/>
      <c r="B136" s="36"/>
      <c r="C136" s="186" t="s">
        <v>85</v>
      </c>
      <c r="D136" s="186" t="s">
        <v>146</v>
      </c>
      <c r="E136" s="187" t="s">
        <v>1504</v>
      </c>
      <c r="F136" s="188" t="s">
        <v>1505</v>
      </c>
      <c r="G136" s="189" t="s">
        <v>281</v>
      </c>
      <c r="H136" s="190">
        <v>6.4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1506</v>
      </c>
    </row>
    <row r="137" spans="1:65" s="12" customFormat="1" ht="11.25">
      <c r="B137" s="200"/>
      <c r="C137" s="201"/>
      <c r="D137" s="202" t="s">
        <v>152</v>
      </c>
      <c r="E137" s="203" t="s">
        <v>1</v>
      </c>
      <c r="F137" s="204" t="s">
        <v>1507</v>
      </c>
      <c r="G137" s="201"/>
      <c r="H137" s="205">
        <v>6.4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145</v>
      </c>
    </row>
    <row r="138" spans="1:65" s="2" customFormat="1" ht="16.5" customHeight="1">
      <c r="A138" s="35"/>
      <c r="B138" s="36"/>
      <c r="C138" s="186" t="s">
        <v>94</v>
      </c>
      <c r="D138" s="186" t="s">
        <v>146</v>
      </c>
      <c r="E138" s="187" t="s">
        <v>1508</v>
      </c>
      <c r="F138" s="188" t="s">
        <v>1509</v>
      </c>
      <c r="G138" s="189" t="s">
        <v>281</v>
      </c>
      <c r="H138" s="190">
        <v>166.65600000000001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2.4532922039999998</v>
      </c>
      <c r="R138" s="196">
        <f>Q138*H138</f>
        <v>408.85586554982399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1510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1511</v>
      </c>
      <c r="G139" s="201"/>
      <c r="H139" s="205">
        <v>166.65600000000001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16.5" customHeight="1">
      <c r="A140" s="35"/>
      <c r="B140" s="36"/>
      <c r="C140" s="245" t="s">
        <v>97</v>
      </c>
      <c r="D140" s="245" t="s">
        <v>298</v>
      </c>
      <c r="E140" s="246" t="s">
        <v>1512</v>
      </c>
      <c r="F140" s="247" t="s">
        <v>1513</v>
      </c>
      <c r="G140" s="248" t="s">
        <v>350</v>
      </c>
      <c r="H140" s="249">
        <v>80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41</v>
      </c>
      <c r="O140" s="72"/>
      <c r="P140" s="196">
        <f>O140*H140</f>
        <v>0</v>
      </c>
      <c r="Q140" s="196">
        <v>4.3290000000000002E-2</v>
      </c>
      <c r="R140" s="196">
        <f>Q140*H140</f>
        <v>3.4632000000000001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185</v>
      </c>
      <c r="AT140" s="198" t="s">
        <v>298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1514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1515</v>
      </c>
      <c r="G141" s="201"/>
      <c r="H141" s="205">
        <v>80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16.5" customHeight="1">
      <c r="A142" s="35"/>
      <c r="B142" s="36"/>
      <c r="C142" s="186" t="s">
        <v>103</v>
      </c>
      <c r="D142" s="186" t="s">
        <v>146</v>
      </c>
      <c r="E142" s="187" t="s">
        <v>1516</v>
      </c>
      <c r="F142" s="188" t="s">
        <v>1517</v>
      </c>
      <c r="G142" s="189" t="s">
        <v>266</v>
      </c>
      <c r="H142" s="190">
        <v>453.12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2.6369000000000002E-3</v>
      </c>
      <c r="R142" s="196">
        <f>Q142*H142</f>
        <v>1.194832128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1518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1519</v>
      </c>
      <c r="G143" s="201"/>
      <c r="H143" s="205">
        <v>453.12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186" t="s">
        <v>112</v>
      </c>
      <c r="D144" s="186" t="s">
        <v>146</v>
      </c>
      <c r="E144" s="187" t="s">
        <v>1520</v>
      </c>
      <c r="F144" s="188" t="s">
        <v>1521</v>
      </c>
      <c r="G144" s="189" t="s">
        <v>266</v>
      </c>
      <c r="H144" s="190">
        <v>453.12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1522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1519</v>
      </c>
      <c r="G145" s="201"/>
      <c r="H145" s="205">
        <v>453.12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11" customFormat="1" ht="22.9" customHeight="1">
      <c r="B146" s="172"/>
      <c r="C146" s="173"/>
      <c r="D146" s="174" t="s">
        <v>75</v>
      </c>
      <c r="E146" s="232" t="s">
        <v>195</v>
      </c>
      <c r="F146" s="232" t="s">
        <v>353</v>
      </c>
      <c r="G146" s="173"/>
      <c r="H146" s="173"/>
      <c r="I146" s="176"/>
      <c r="J146" s="233">
        <f>BK146</f>
        <v>0</v>
      </c>
      <c r="K146" s="173"/>
      <c r="L146" s="178"/>
      <c r="M146" s="179"/>
      <c r="N146" s="180"/>
      <c r="O146" s="180"/>
      <c r="P146" s="181">
        <f>SUM(P147:P148)</f>
        <v>0</v>
      </c>
      <c r="Q146" s="180"/>
      <c r="R146" s="181">
        <f>SUM(R147:R148)</f>
        <v>0</v>
      </c>
      <c r="S146" s="180"/>
      <c r="T146" s="182">
        <f>SUM(T147:T148)</f>
        <v>505.44</v>
      </c>
      <c r="AR146" s="183" t="s">
        <v>83</v>
      </c>
      <c r="AT146" s="184" t="s">
        <v>75</v>
      </c>
      <c r="AU146" s="184" t="s">
        <v>83</v>
      </c>
      <c r="AY146" s="183" t="s">
        <v>145</v>
      </c>
      <c r="BK146" s="185">
        <f>SUM(BK147:BK148)</f>
        <v>0</v>
      </c>
    </row>
    <row r="147" spans="1:65" s="2" customFormat="1" ht="16.5" customHeight="1">
      <c r="A147" s="35"/>
      <c r="B147" s="36"/>
      <c r="C147" s="186" t="s">
        <v>115</v>
      </c>
      <c r="D147" s="186" t="s">
        <v>146</v>
      </c>
      <c r="E147" s="187" t="s">
        <v>1523</v>
      </c>
      <c r="F147" s="188" t="s">
        <v>1524</v>
      </c>
      <c r="G147" s="189" t="s">
        <v>281</v>
      </c>
      <c r="H147" s="190">
        <v>252.72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2</v>
      </c>
      <c r="T147" s="197">
        <f>S147*H147</f>
        <v>505.44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1525</v>
      </c>
    </row>
    <row r="148" spans="1:65" s="12" customFormat="1" ht="11.25">
      <c r="B148" s="200"/>
      <c r="C148" s="201"/>
      <c r="D148" s="202" t="s">
        <v>152</v>
      </c>
      <c r="E148" s="203" t="s">
        <v>1</v>
      </c>
      <c r="F148" s="204" t="s">
        <v>1526</v>
      </c>
      <c r="G148" s="201"/>
      <c r="H148" s="205">
        <v>252.72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152</v>
      </c>
      <c r="AU148" s="211" t="s">
        <v>85</v>
      </c>
      <c r="AV148" s="12" t="s">
        <v>85</v>
      </c>
      <c r="AW148" s="12" t="s">
        <v>32</v>
      </c>
      <c r="AX148" s="12" t="s">
        <v>83</v>
      </c>
      <c r="AY148" s="211" t="s">
        <v>145</v>
      </c>
    </row>
    <row r="149" spans="1:65" s="11" customFormat="1" ht="22.9" customHeight="1">
      <c r="B149" s="172"/>
      <c r="C149" s="173"/>
      <c r="D149" s="174" t="s">
        <v>75</v>
      </c>
      <c r="E149" s="232" t="s">
        <v>374</v>
      </c>
      <c r="F149" s="232" t="s">
        <v>375</v>
      </c>
      <c r="G149" s="173"/>
      <c r="H149" s="173"/>
      <c r="I149" s="176"/>
      <c r="J149" s="233">
        <f>BK149</f>
        <v>0</v>
      </c>
      <c r="K149" s="173"/>
      <c r="L149" s="178"/>
      <c r="M149" s="179"/>
      <c r="N149" s="180"/>
      <c r="O149" s="180"/>
      <c r="P149" s="181">
        <f>SUM(P150:P159)</f>
        <v>0</v>
      </c>
      <c r="Q149" s="180"/>
      <c r="R149" s="181">
        <f>SUM(R150:R159)</f>
        <v>0</v>
      </c>
      <c r="S149" s="180"/>
      <c r="T149" s="182">
        <f>SUM(T150:T159)</f>
        <v>0</v>
      </c>
      <c r="AR149" s="183" t="s">
        <v>83</v>
      </c>
      <c r="AT149" s="184" t="s">
        <v>75</v>
      </c>
      <c r="AU149" s="184" t="s">
        <v>83</v>
      </c>
      <c r="AY149" s="183" t="s">
        <v>145</v>
      </c>
      <c r="BK149" s="185">
        <f>SUM(BK150:BK159)</f>
        <v>0</v>
      </c>
    </row>
    <row r="150" spans="1:65" s="2" customFormat="1" ht="24.2" customHeight="1">
      <c r="A150" s="35"/>
      <c r="B150" s="36"/>
      <c r="C150" s="186" t="s">
        <v>185</v>
      </c>
      <c r="D150" s="186" t="s">
        <v>146</v>
      </c>
      <c r="E150" s="187" t="s">
        <v>1527</v>
      </c>
      <c r="F150" s="188" t="s">
        <v>1528</v>
      </c>
      <c r="G150" s="189" t="s">
        <v>291</v>
      </c>
      <c r="H150" s="190">
        <v>505.44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1529</v>
      </c>
    </row>
    <row r="151" spans="1:65" s="2" customFormat="1" ht="24.2" customHeight="1">
      <c r="A151" s="35"/>
      <c r="B151" s="36"/>
      <c r="C151" s="186" t="s">
        <v>195</v>
      </c>
      <c r="D151" s="186" t="s">
        <v>146</v>
      </c>
      <c r="E151" s="187" t="s">
        <v>1530</v>
      </c>
      <c r="F151" s="188" t="s">
        <v>1531</v>
      </c>
      <c r="G151" s="189" t="s">
        <v>291</v>
      </c>
      <c r="H151" s="190">
        <v>5054.3999999999996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1532</v>
      </c>
    </row>
    <row r="152" spans="1:65" s="12" customFormat="1" ht="11.25">
      <c r="B152" s="200"/>
      <c r="C152" s="201"/>
      <c r="D152" s="202" t="s">
        <v>152</v>
      </c>
      <c r="E152" s="201"/>
      <c r="F152" s="204" t="s">
        <v>1533</v>
      </c>
      <c r="G152" s="201"/>
      <c r="H152" s="205">
        <v>5054.3999999999996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4</v>
      </c>
      <c r="AX152" s="12" t="s">
        <v>83</v>
      </c>
      <c r="AY152" s="211" t="s">
        <v>145</v>
      </c>
    </row>
    <row r="153" spans="1:65" s="2" customFormat="1" ht="37.9" customHeight="1">
      <c r="A153" s="35"/>
      <c r="B153" s="36"/>
      <c r="C153" s="186" t="s">
        <v>201</v>
      </c>
      <c r="D153" s="186" t="s">
        <v>146</v>
      </c>
      <c r="E153" s="187" t="s">
        <v>1534</v>
      </c>
      <c r="F153" s="188" t="s">
        <v>1535</v>
      </c>
      <c r="G153" s="189" t="s">
        <v>291</v>
      </c>
      <c r="H153" s="190">
        <v>480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1536</v>
      </c>
    </row>
    <row r="154" spans="1:65" s="2" customFormat="1" ht="44.25" customHeight="1">
      <c r="A154" s="35"/>
      <c r="B154" s="36"/>
      <c r="C154" s="186" t="s">
        <v>208</v>
      </c>
      <c r="D154" s="186" t="s">
        <v>146</v>
      </c>
      <c r="E154" s="187" t="s">
        <v>1537</v>
      </c>
      <c r="F154" s="188" t="s">
        <v>1538</v>
      </c>
      <c r="G154" s="189" t="s">
        <v>291</v>
      </c>
      <c r="H154" s="190">
        <v>25.44</v>
      </c>
      <c r="I154" s="191"/>
      <c r="J154" s="192">
        <f>ROUND(I154*H154,2)</f>
        <v>0</v>
      </c>
      <c r="K154" s="193"/>
      <c r="L154" s="40"/>
      <c r="M154" s="194" t="s">
        <v>1</v>
      </c>
      <c r="N154" s="195" t="s">
        <v>41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1539</v>
      </c>
    </row>
    <row r="155" spans="1:65" s="2" customFormat="1" ht="44.25" customHeight="1">
      <c r="A155" s="35"/>
      <c r="B155" s="36"/>
      <c r="C155" s="186" t="s">
        <v>215</v>
      </c>
      <c r="D155" s="186" t="s">
        <v>146</v>
      </c>
      <c r="E155" s="187" t="s">
        <v>1540</v>
      </c>
      <c r="F155" s="188" t="s">
        <v>1541</v>
      </c>
      <c r="G155" s="189" t="s">
        <v>291</v>
      </c>
      <c r="H155" s="190">
        <v>501.76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1542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1543</v>
      </c>
      <c r="G156" s="201"/>
      <c r="H156" s="205">
        <v>501.76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221</v>
      </c>
      <c r="D157" s="186" t="s">
        <v>146</v>
      </c>
      <c r="E157" s="187" t="s">
        <v>1544</v>
      </c>
      <c r="F157" s="188" t="s">
        <v>1545</v>
      </c>
      <c r="G157" s="189" t="s">
        <v>291</v>
      </c>
      <c r="H157" s="190">
        <v>501.76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1546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1543</v>
      </c>
      <c r="G158" s="201"/>
      <c r="H158" s="205">
        <v>501.76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4.2" customHeight="1">
      <c r="A159" s="35"/>
      <c r="B159" s="36"/>
      <c r="C159" s="186" t="s">
        <v>229</v>
      </c>
      <c r="D159" s="186" t="s">
        <v>146</v>
      </c>
      <c r="E159" s="187" t="s">
        <v>1547</v>
      </c>
      <c r="F159" s="188" t="s">
        <v>1545</v>
      </c>
      <c r="G159" s="189" t="s">
        <v>291</v>
      </c>
      <c r="H159" s="190">
        <v>505.44</v>
      </c>
      <c r="I159" s="191"/>
      <c r="J159" s="192">
        <f>ROUND(I159*H159,2)</f>
        <v>0</v>
      </c>
      <c r="K159" s="193"/>
      <c r="L159" s="40"/>
      <c r="M159" s="194" t="s">
        <v>1</v>
      </c>
      <c r="N159" s="19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1548</v>
      </c>
    </row>
    <row r="160" spans="1:65" s="11" customFormat="1" ht="25.9" customHeight="1">
      <c r="B160" s="172"/>
      <c r="C160" s="173"/>
      <c r="D160" s="174" t="s">
        <v>75</v>
      </c>
      <c r="E160" s="175" t="s">
        <v>1549</v>
      </c>
      <c r="F160" s="175" t="s">
        <v>1550</v>
      </c>
      <c r="G160" s="173"/>
      <c r="H160" s="173"/>
      <c r="I160" s="176"/>
      <c r="J160" s="177">
        <f>BK160</f>
        <v>0</v>
      </c>
      <c r="K160" s="173"/>
      <c r="L160" s="178"/>
      <c r="M160" s="179"/>
      <c r="N160" s="180"/>
      <c r="O160" s="180"/>
      <c r="P160" s="181">
        <f>P161</f>
        <v>0</v>
      </c>
      <c r="Q160" s="180"/>
      <c r="R160" s="181">
        <f>R161</f>
        <v>7.3218410100000006E-2</v>
      </c>
      <c r="S160" s="180"/>
      <c r="T160" s="182">
        <f>T161</f>
        <v>0</v>
      </c>
      <c r="AR160" s="183" t="s">
        <v>85</v>
      </c>
      <c r="AT160" s="184" t="s">
        <v>75</v>
      </c>
      <c r="AU160" s="184" t="s">
        <v>76</v>
      </c>
      <c r="AY160" s="183" t="s">
        <v>145</v>
      </c>
      <c r="BK160" s="185">
        <f>BK161</f>
        <v>0</v>
      </c>
    </row>
    <row r="161" spans="1:65" s="11" customFormat="1" ht="22.9" customHeight="1">
      <c r="B161" s="172"/>
      <c r="C161" s="173"/>
      <c r="D161" s="174" t="s">
        <v>75</v>
      </c>
      <c r="E161" s="232" t="s">
        <v>1551</v>
      </c>
      <c r="F161" s="232" t="s">
        <v>1552</v>
      </c>
      <c r="G161" s="173"/>
      <c r="H161" s="173"/>
      <c r="I161" s="176"/>
      <c r="J161" s="233">
        <f>BK161</f>
        <v>0</v>
      </c>
      <c r="K161" s="173"/>
      <c r="L161" s="178"/>
      <c r="M161" s="179"/>
      <c r="N161" s="180"/>
      <c r="O161" s="180"/>
      <c r="P161" s="181">
        <f>SUM(P162:P173)</f>
        <v>0</v>
      </c>
      <c r="Q161" s="180"/>
      <c r="R161" s="181">
        <f>SUM(R162:R173)</f>
        <v>7.3218410100000006E-2</v>
      </c>
      <c r="S161" s="180"/>
      <c r="T161" s="182">
        <f>SUM(T162:T173)</f>
        <v>0</v>
      </c>
      <c r="AR161" s="183" t="s">
        <v>85</v>
      </c>
      <c r="AT161" s="184" t="s">
        <v>75</v>
      </c>
      <c r="AU161" s="184" t="s">
        <v>83</v>
      </c>
      <c r="AY161" s="183" t="s">
        <v>145</v>
      </c>
      <c r="BK161" s="185">
        <f>SUM(BK162:BK173)</f>
        <v>0</v>
      </c>
    </row>
    <row r="162" spans="1:65" s="2" customFormat="1" ht="24.2" customHeight="1">
      <c r="A162" s="35"/>
      <c r="B162" s="36"/>
      <c r="C162" s="186" t="s">
        <v>8</v>
      </c>
      <c r="D162" s="186" t="s">
        <v>146</v>
      </c>
      <c r="E162" s="187" t="s">
        <v>1553</v>
      </c>
      <c r="F162" s="188" t="s">
        <v>1554</v>
      </c>
      <c r="G162" s="189" t="s">
        <v>266</v>
      </c>
      <c r="H162" s="190">
        <v>136.119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237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237</v>
      </c>
      <c r="BM162" s="198" t="s">
        <v>1555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1556</v>
      </c>
      <c r="G163" s="201"/>
      <c r="H163" s="205">
        <v>136.119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2" customFormat="1" ht="24.2" customHeight="1">
      <c r="A164" s="35"/>
      <c r="B164" s="36"/>
      <c r="C164" s="186" t="s">
        <v>237</v>
      </c>
      <c r="D164" s="186" t="s">
        <v>146</v>
      </c>
      <c r="E164" s="187" t="s">
        <v>1557</v>
      </c>
      <c r="F164" s="188" t="s">
        <v>1558</v>
      </c>
      <c r="G164" s="189" t="s">
        <v>266</v>
      </c>
      <c r="H164" s="190">
        <v>136.119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1.6875000000000001E-4</v>
      </c>
      <c r="R164" s="196">
        <f>Q164*H164</f>
        <v>2.297008125E-2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237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237</v>
      </c>
      <c r="BM164" s="198" t="s">
        <v>1559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1556</v>
      </c>
      <c r="G165" s="201"/>
      <c r="H165" s="205">
        <v>136.119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2" customFormat="1" ht="24.2" customHeight="1">
      <c r="A166" s="35"/>
      <c r="B166" s="36"/>
      <c r="C166" s="186" t="s">
        <v>243</v>
      </c>
      <c r="D166" s="186" t="s">
        <v>146</v>
      </c>
      <c r="E166" s="187" t="s">
        <v>1560</v>
      </c>
      <c r="F166" s="188" t="s">
        <v>1561</v>
      </c>
      <c r="G166" s="189" t="s">
        <v>266</v>
      </c>
      <c r="H166" s="190">
        <v>272.238</v>
      </c>
      <c r="I166" s="191"/>
      <c r="J166" s="192">
        <f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>O166*H166</f>
        <v>0</v>
      </c>
      <c r="Q166" s="196">
        <v>1.2305000000000001E-4</v>
      </c>
      <c r="R166" s="196">
        <f>Q166*H166</f>
        <v>3.3498885900000004E-2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237</v>
      </c>
      <c r="AT166" s="198" t="s">
        <v>146</v>
      </c>
      <c r="AU166" s="198" t="s">
        <v>85</v>
      </c>
      <c r="AY166" s="18" t="s">
        <v>145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83</v>
      </c>
      <c r="BK166" s="199">
        <f>ROUND(I166*H166,2)</f>
        <v>0</v>
      </c>
      <c r="BL166" s="18" t="s">
        <v>237</v>
      </c>
      <c r="BM166" s="198" t="s">
        <v>1562</v>
      </c>
    </row>
    <row r="167" spans="1:65" s="12" customFormat="1" ht="11.25">
      <c r="B167" s="200"/>
      <c r="C167" s="201"/>
      <c r="D167" s="202" t="s">
        <v>152</v>
      </c>
      <c r="E167" s="203" t="s">
        <v>1</v>
      </c>
      <c r="F167" s="204" t="s">
        <v>1563</v>
      </c>
      <c r="G167" s="201"/>
      <c r="H167" s="205">
        <v>272.238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152</v>
      </c>
      <c r="AU167" s="211" t="s">
        <v>85</v>
      </c>
      <c r="AV167" s="12" t="s">
        <v>85</v>
      </c>
      <c r="AW167" s="12" t="s">
        <v>32</v>
      </c>
      <c r="AX167" s="12" t="s">
        <v>83</v>
      </c>
      <c r="AY167" s="211" t="s">
        <v>145</v>
      </c>
    </row>
    <row r="168" spans="1:65" s="2" customFormat="1" ht="24.2" customHeight="1">
      <c r="A168" s="35"/>
      <c r="B168" s="36"/>
      <c r="C168" s="186" t="s">
        <v>250</v>
      </c>
      <c r="D168" s="186" t="s">
        <v>146</v>
      </c>
      <c r="E168" s="187" t="s">
        <v>1564</v>
      </c>
      <c r="F168" s="188" t="s">
        <v>1565</v>
      </c>
      <c r="G168" s="189" t="s">
        <v>266</v>
      </c>
      <c r="H168" s="190">
        <v>136.119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1.2305000000000001E-4</v>
      </c>
      <c r="R168" s="196">
        <f>Q168*H168</f>
        <v>1.6749442950000002E-2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237</v>
      </c>
      <c r="AT168" s="198" t="s">
        <v>146</v>
      </c>
      <c r="AU168" s="198" t="s">
        <v>85</v>
      </c>
      <c r="AY168" s="18" t="s">
        <v>145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237</v>
      </c>
      <c r="BM168" s="198" t="s">
        <v>1566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1556</v>
      </c>
      <c r="G169" s="201"/>
      <c r="H169" s="205">
        <v>136.119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16.5" customHeight="1">
      <c r="A170" s="35"/>
      <c r="B170" s="36"/>
      <c r="C170" s="186" t="s">
        <v>338</v>
      </c>
      <c r="D170" s="186" t="s">
        <v>146</v>
      </c>
      <c r="E170" s="187" t="s">
        <v>1567</v>
      </c>
      <c r="F170" s="188" t="s">
        <v>1568</v>
      </c>
      <c r="G170" s="189" t="s">
        <v>266</v>
      </c>
      <c r="H170" s="190">
        <v>61.042000000000002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237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237</v>
      </c>
      <c r="BM170" s="198" t="s">
        <v>1569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1570</v>
      </c>
      <c r="G171" s="201"/>
      <c r="H171" s="205">
        <v>61.042000000000002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343</v>
      </c>
      <c r="D172" s="186" t="s">
        <v>146</v>
      </c>
      <c r="E172" s="187" t="s">
        <v>216</v>
      </c>
      <c r="F172" s="188" t="s">
        <v>1571</v>
      </c>
      <c r="G172" s="189" t="s">
        <v>1572</v>
      </c>
      <c r="H172" s="190">
        <v>85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237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237</v>
      </c>
      <c r="BM172" s="198" t="s">
        <v>1573</v>
      </c>
    </row>
    <row r="173" spans="1:65" s="12" customFormat="1" ht="11.25">
      <c r="B173" s="200"/>
      <c r="C173" s="201"/>
      <c r="D173" s="202" t="s">
        <v>152</v>
      </c>
      <c r="E173" s="203" t="s">
        <v>1</v>
      </c>
      <c r="F173" s="204" t="s">
        <v>1574</v>
      </c>
      <c r="G173" s="201"/>
      <c r="H173" s="205">
        <v>85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152</v>
      </c>
      <c r="AU173" s="211" t="s">
        <v>85</v>
      </c>
      <c r="AV173" s="12" t="s">
        <v>85</v>
      </c>
      <c r="AW173" s="12" t="s">
        <v>32</v>
      </c>
      <c r="AX173" s="12" t="s">
        <v>83</v>
      </c>
      <c r="AY173" s="211" t="s">
        <v>145</v>
      </c>
    </row>
    <row r="174" spans="1:65" s="11" customFormat="1" ht="25.9" customHeight="1">
      <c r="B174" s="172"/>
      <c r="C174" s="173"/>
      <c r="D174" s="174" t="s">
        <v>75</v>
      </c>
      <c r="E174" s="175" t="s">
        <v>298</v>
      </c>
      <c r="F174" s="175" t="s">
        <v>1575</v>
      </c>
      <c r="G174" s="173"/>
      <c r="H174" s="173"/>
      <c r="I174" s="176"/>
      <c r="J174" s="177">
        <f>BK174</f>
        <v>0</v>
      </c>
      <c r="K174" s="173"/>
      <c r="L174" s="178"/>
      <c r="M174" s="179"/>
      <c r="N174" s="180"/>
      <c r="O174" s="180"/>
      <c r="P174" s="181">
        <f>P175+P288</f>
        <v>0</v>
      </c>
      <c r="Q174" s="180"/>
      <c r="R174" s="181">
        <f>R175+R288</f>
        <v>328.58744500000006</v>
      </c>
      <c r="S174" s="180"/>
      <c r="T174" s="182">
        <f>T175+T288</f>
        <v>0</v>
      </c>
      <c r="AR174" s="183" t="s">
        <v>94</v>
      </c>
      <c r="AT174" s="184" t="s">
        <v>75</v>
      </c>
      <c r="AU174" s="184" t="s">
        <v>76</v>
      </c>
      <c r="AY174" s="183" t="s">
        <v>145</v>
      </c>
      <c r="BK174" s="185">
        <f>BK175+BK288</f>
        <v>0</v>
      </c>
    </row>
    <row r="175" spans="1:65" s="11" customFormat="1" ht="22.9" customHeight="1">
      <c r="B175" s="172"/>
      <c r="C175" s="173"/>
      <c r="D175" s="174" t="s">
        <v>75</v>
      </c>
      <c r="E175" s="232" t="s">
        <v>1576</v>
      </c>
      <c r="F175" s="232" t="s">
        <v>1577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SUM(P176:P287)</f>
        <v>0</v>
      </c>
      <c r="Q175" s="180"/>
      <c r="R175" s="181">
        <f>SUM(R176:R287)</f>
        <v>7.73522</v>
      </c>
      <c r="S175" s="180"/>
      <c r="T175" s="182">
        <f>SUM(T176:T287)</f>
        <v>0</v>
      </c>
      <c r="AR175" s="183" t="s">
        <v>94</v>
      </c>
      <c r="AT175" s="184" t="s">
        <v>75</v>
      </c>
      <c r="AU175" s="184" t="s">
        <v>83</v>
      </c>
      <c r="AY175" s="183" t="s">
        <v>145</v>
      </c>
      <c r="BK175" s="185">
        <f>SUM(BK176:BK287)</f>
        <v>0</v>
      </c>
    </row>
    <row r="176" spans="1:65" s="2" customFormat="1" ht="33" customHeight="1">
      <c r="A176" s="35"/>
      <c r="B176" s="36"/>
      <c r="C176" s="186" t="s">
        <v>7</v>
      </c>
      <c r="D176" s="186" t="s">
        <v>146</v>
      </c>
      <c r="E176" s="187" t="s">
        <v>1578</v>
      </c>
      <c r="F176" s="188" t="s">
        <v>1579</v>
      </c>
      <c r="G176" s="189" t="s">
        <v>177</v>
      </c>
      <c r="H176" s="190">
        <v>6</v>
      </c>
      <c r="I176" s="191"/>
      <c r="J176" s="192">
        <f t="shared" ref="J176:J207" si="0"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 t="shared" ref="P176:P207" si="1">O176*H176</f>
        <v>0</v>
      </c>
      <c r="Q176" s="196">
        <v>0</v>
      </c>
      <c r="R176" s="196">
        <f t="shared" ref="R176:R207" si="2">Q176*H176</f>
        <v>0</v>
      </c>
      <c r="S176" s="196">
        <v>0</v>
      </c>
      <c r="T176" s="197">
        <f t="shared" ref="T176:T207" si="3"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83</v>
      </c>
      <c r="AT176" s="198" t="s">
        <v>146</v>
      </c>
      <c r="AU176" s="198" t="s">
        <v>85</v>
      </c>
      <c r="AY176" s="18" t="s">
        <v>145</v>
      </c>
      <c r="BE176" s="199">
        <f t="shared" ref="BE176:BE207" si="4">IF(N176="základní",J176,0)</f>
        <v>0</v>
      </c>
      <c r="BF176" s="199">
        <f t="shared" ref="BF176:BF207" si="5">IF(N176="snížená",J176,0)</f>
        <v>0</v>
      </c>
      <c r="BG176" s="199">
        <f t="shared" ref="BG176:BG207" si="6">IF(N176="zákl. přenesená",J176,0)</f>
        <v>0</v>
      </c>
      <c r="BH176" s="199">
        <f t="shared" ref="BH176:BH207" si="7">IF(N176="sníž. přenesená",J176,0)</f>
        <v>0</v>
      </c>
      <c r="BI176" s="199">
        <f t="shared" ref="BI176:BI207" si="8">IF(N176="nulová",J176,0)</f>
        <v>0</v>
      </c>
      <c r="BJ176" s="18" t="s">
        <v>83</v>
      </c>
      <c r="BK176" s="199">
        <f t="shared" ref="BK176:BK207" si="9">ROUND(I176*H176,2)</f>
        <v>0</v>
      </c>
      <c r="BL176" s="18" t="s">
        <v>83</v>
      </c>
      <c r="BM176" s="198" t="s">
        <v>1580</v>
      </c>
    </row>
    <row r="177" spans="1:65" s="2" customFormat="1" ht="24.2" customHeight="1">
      <c r="A177" s="35"/>
      <c r="B177" s="36"/>
      <c r="C177" s="186" t="s">
        <v>354</v>
      </c>
      <c r="D177" s="186" t="s">
        <v>146</v>
      </c>
      <c r="E177" s="187" t="s">
        <v>156</v>
      </c>
      <c r="F177" s="188" t="s">
        <v>1581</v>
      </c>
      <c r="G177" s="189" t="s">
        <v>177</v>
      </c>
      <c r="H177" s="190">
        <v>32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83</v>
      </c>
      <c r="AT177" s="198" t="s">
        <v>146</v>
      </c>
      <c r="AU177" s="198" t="s">
        <v>85</v>
      </c>
      <c r="AY177" s="18" t="s">
        <v>145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83</v>
      </c>
      <c r="BM177" s="198" t="s">
        <v>1582</v>
      </c>
    </row>
    <row r="178" spans="1:65" s="2" customFormat="1" ht="49.15" customHeight="1">
      <c r="A178" s="35"/>
      <c r="B178" s="36"/>
      <c r="C178" s="245" t="s">
        <v>360</v>
      </c>
      <c r="D178" s="245" t="s">
        <v>298</v>
      </c>
      <c r="E178" s="246" t="s">
        <v>1578</v>
      </c>
      <c r="F178" s="247" t="s">
        <v>1583</v>
      </c>
      <c r="G178" s="248" t="s">
        <v>177</v>
      </c>
      <c r="H178" s="249">
        <v>8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1584</v>
      </c>
      <c r="AT178" s="198" t="s">
        <v>298</v>
      </c>
      <c r="AU178" s="198" t="s">
        <v>85</v>
      </c>
      <c r="AY178" s="18" t="s">
        <v>145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488</v>
      </c>
      <c r="BM178" s="198" t="s">
        <v>1585</v>
      </c>
    </row>
    <row r="179" spans="1:65" s="2" customFormat="1" ht="49.15" customHeight="1">
      <c r="A179" s="35"/>
      <c r="B179" s="36"/>
      <c r="C179" s="245" t="s">
        <v>365</v>
      </c>
      <c r="D179" s="245" t="s">
        <v>298</v>
      </c>
      <c r="E179" s="246" t="s">
        <v>202</v>
      </c>
      <c r="F179" s="247" t="s">
        <v>1586</v>
      </c>
      <c r="G179" s="248" t="s">
        <v>177</v>
      </c>
      <c r="H179" s="249">
        <v>24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1584</v>
      </c>
      <c r="AT179" s="198" t="s">
        <v>298</v>
      </c>
      <c r="AU179" s="198" t="s">
        <v>85</v>
      </c>
      <c r="AY179" s="18" t="s">
        <v>145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488</v>
      </c>
      <c r="BM179" s="198" t="s">
        <v>1587</v>
      </c>
    </row>
    <row r="180" spans="1:65" s="2" customFormat="1" ht="16.5" customHeight="1">
      <c r="A180" s="35"/>
      <c r="B180" s="36"/>
      <c r="C180" s="186" t="s">
        <v>370</v>
      </c>
      <c r="D180" s="186" t="s">
        <v>146</v>
      </c>
      <c r="E180" s="187" t="s">
        <v>209</v>
      </c>
      <c r="F180" s="188" t="s">
        <v>1588</v>
      </c>
      <c r="G180" s="189" t="s">
        <v>177</v>
      </c>
      <c r="H180" s="190">
        <v>39</v>
      </c>
      <c r="I180" s="191"/>
      <c r="J180" s="192">
        <f t="shared" si="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83</v>
      </c>
      <c r="AT180" s="198" t="s">
        <v>146</v>
      </c>
      <c r="AU180" s="198" t="s">
        <v>85</v>
      </c>
      <c r="AY180" s="18" t="s">
        <v>145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83</v>
      </c>
      <c r="BM180" s="198" t="s">
        <v>1589</v>
      </c>
    </row>
    <row r="181" spans="1:65" s="2" customFormat="1" ht="16.5" customHeight="1">
      <c r="A181" s="35"/>
      <c r="B181" s="36"/>
      <c r="C181" s="186" t="s">
        <v>376</v>
      </c>
      <c r="D181" s="186" t="s">
        <v>146</v>
      </c>
      <c r="E181" s="187" t="s">
        <v>1590</v>
      </c>
      <c r="F181" s="188" t="s">
        <v>1591</v>
      </c>
      <c r="G181" s="189" t="s">
        <v>177</v>
      </c>
      <c r="H181" s="190">
        <v>158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488</v>
      </c>
      <c r="AT181" s="198" t="s">
        <v>146</v>
      </c>
      <c r="AU181" s="198" t="s">
        <v>85</v>
      </c>
      <c r="AY181" s="18" t="s">
        <v>145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488</v>
      </c>
      <c r="BM181" s="198" t="s">
        <v>1592</v>
      </c>
    </row>
    <row r="182" spans="1:65" s="2" customFormat="1" ht="16.5" customHeight="1">
      <c r="A182" s="35"/>
      <c r="B182" s="36"/>
      <c r="C182" s="245" t="s">
        <v>275</v>
      </c>
      <c r="D182" s="245" t="s">
        <v>298</v>
      </c>
      <c r="E182" s="246" t="s">
        <v>1593</v>
      </c>
      <c r="F182" s="247" t="s">
        <v>1594</v>
      </c>
      <c r="G182" s="248" t="s">
        <v>177</v>
      </c>
      <c r="H182" s="249">
        <v>20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1584</v>
      </c>
      <c r="AT182" s="198" t="s">
        <v>298</v>
      </c>
      <c r="AU182" s="198" t="s">
        <v>85</v>
      </c>
      <c r="AY182" s="18" t="s">
        <v>145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488</v>
      </c>
      <c r="BM182" s="198" t="s">
        <v>1595</v>
      </c>
    </row>
    <row r="183" spans="1:65" s="2" customFormat="1" ht="21.75" customHeight="1">
      <c r="A183" s="35"/>
      <c r="B183" s="36"/>
      <c r="C183" s="245" t="s">
        <v>384</v>
      </c>
      <c r="D183" s="245" t="s">
        <v>298</v>
      </c>
      <c r="E183" s="246" t="s">
        <v>1596</v>
      </c>
      <c r="F183" s="247" t="s">
        <v>1597</v>
      </c>
      <c r="G183" s="248" t="s">
        <v>177</v>
      </c>
      <c r="H183" s="249">
        <v>74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1584</v>
      </c>
      <c r="AT183" s="198" t="s">
        <v>298</v>
      </c>
      <c r="AU183" s="198" t="s">
        <v>85</v>
      </c>
      <c r="AY183" s="18" t="s">
        <v>145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488</v>
      </c>
      <c r="BM183" s="198" t="s">
        <v>1598</v>
      </c>
    </row>
    <row r="184" spans="1:65" s="2" customFormat="1" ht="24.2" customHeight="1">
      <c r="A184" s="35"/>
      <c r="B184" s="36"/>
      <c r="C184" s="245" t="s">
        <v>388</v>
      </c>
      <c r="D184" s="245" t="s">
        <v>298</v>
      </c>
      <c r="E184" s="246" t="s">
        <v>1599</v>
      </c>
      <c r="F184" s="247" t="s">
        <v>1600</v>
      </c>
      <c r="G184" s="248" t="s">
        <v>177</v>
      </c>
      <c r="H184" s="249">
        <v>64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1584</v>
      </c>
      <c r="AT184" s="198" t="s">
        <v>298</v>
      </c>
      <c r="AU184" s="198" t="s">
        <v>85</v>
      </c>
      <c r="AY184" s="18" t="s">
        <v>145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488</v>
      </c>
      <c r="BM184" s="198" t="s">
        <v>1601</v>
      </c>
    </row>
    <row r="185" spans="1:65" s="2" customFormat="1" ht="16.5" customHeight="1">
      <c r="A185" s="35"/>
      <c r="B185" s="36"/>
      <c r="C185" s="245" t="s">
        <v>394</v>
      </c>
      <c r="D185" s="245" t="s">
        <v>298</v>
      </c>
      <c r="E185" s="246" t="s">
        <v>1602</v>
      </c>
      <c r="F185" s="247" t="s">
        <v>1603</v>
      </c>
      <c r="G185" s="248" t="s">
        <v>350</v>
      </c>
      <c r="H185" s="249">
        <v>100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8.0000000000000007E-5</v>
      </c>
      <c r="R185" s="196">
        <f t="shared" si="2"/>
        <v>8.0000000000000002E-3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1584</v>
      </c>
      <c r="AT185" s="198" t="s">
        <v>298</v>
      </c>
      <c r="AU185" s="198" t="s">
        <v>85</v>
      </c>
      <c r="AY185" s="18" t="s">
        <v>145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488</v>
      </c>
      <c r="BM185" s="198" t="s">
        <v>1604</v>
      </c>
    </row>
    <row r="186" spans="1:65" s="2" customFormat="1" ht="24.2" customHeight="1">
      <c r="A186" s="35"/>
      <c r="B186" s="36"/>
      <c r="C186" s="245" t="s">
        <v>495</v>
      </c>
      <c r="D186" s="245" t="s">
        <v>298</v>
      </c>
      <c r="E186" s="246" t="s">
        <v>1605</v>
      </c>
      <c r="F186" s="247" t="s">
        <v>1606</v>
      </c>
      <c r="G186" s="248" t="s">
        <v>1607</v>
      </c>
      <c r="H186" s="249">
        <v>1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5.0000000000000001E-4</v>
      </c>
      <c r="R186" s="196">
        <f t="shared" si="2"/>
        <v>5.0000000000000001E-4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1584</v>
      </c>
      <c r="AT186" s="198" t="s">
        <v>298</v>
      </c>
      <c r="AU186" s="198" t="s">
        <v>85</v>
      </c>
      <c r="AY186" s="18" t="s">
        <v>145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488</v>
      </c>
      <c r="BM186" s="198" t="s">
        <v>1608</v>
      </c>
    </row>
    <row r="187" spans="1:65" s="2" customFormat="1" ht="21.75" customHeight="1">
      <c r="A187" s="35"/>
      <c r="B187" s="36"/>
      <c r="C187" s="186" t="s">
        <v>447</v>
      </c>
      <c r="D187" s="186" t="s">
        <v>146</v>
      </c>
      <c r="E187" s="187" t="s">
        <v>1609</v>
      </c>
      <c r="F187" s="188" t="s">
        <v>1610</v>
      </c>
      <c r="G187" s="189" t="s">
        <v>177</v>
      </c>
      <c r="H187" s="190">
        <v>64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488</v>
      </c>
      <c r="AT187" s="198" t="s">
        <v>146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488</v>
      </c>
      <c r="BM187" s="198" t="s">
        <v>1611</v>
      </c>
    </row>
    <row r="188" spans="1:65" s="2" customFormat="1" ht="37.9" customHeight="1">
      <c r="A188" s="35"/>
      <c r="B188" s="36"/>
      <c r="C188" s="245" t="s">
        <v>502</v>
      </c>
      <c r="D188" s="245" t="s">
        <v>298</v>
      </c>
      <c r="E188" s="246" t="s">
        <v>1612</v>
      </c>
      <c r="F188" s="247" t="s">
        <v>1613</v>
      </c>
      <c r="G188" s="248" t="s">
        <v>177</v>
      </c>
      <c r="H188" s="249">
        <v>64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1584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488</v>
      </c>
      <c r="BM188" s="198" t="s">
        <v>1614</v>
      </c>
    </row>
    <row r="189" spans="1:65" s="2" customFormat="1" ht="16.5" customHeight="1">
      <c r="A189" s="35"/>
      <c r="B189" s="36"/>
      <c r="C189" s="245" t="s">
        <v>450</v>
      </c>
      <c r="D189" s="245" t="s">
        <v>298</v>
      </c>
      <c r="E189" s="246" t="s">
        <v>1615</v>
      </c>
      <c r="F189" s="247" t="s">
        <v>1616</v>
      </c>
      <c r="G189" s="248" t="s">
        <v>177</v>
      </c>
      <c r="H189" s="249">
        <v>128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1584</v>
      </c>
      <c r="AT189" s="198" t="s">
        <v>298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488</v>
      </c>
      <c r="BM189" s="198" t="s">
        <v>1617</v>
      </c>
    </row>
    <row r="190" spans="1:65" s="2" customFormat="1" ht="24.2" customHeight="1">
      <c r="A190" s="35"/>
      <c r="B190" s="36"/>
      <c r="C190" s="186" t="s">
        <v>509</v>
      </c>
      <c r="D190" s="186" t="s">
        <v>146</v>
      </c>
      <c r="E190" s="187" t="s">
        <v>1618</v>
      </c>
      <c r="F190" s="188" t="s">
        <v>1619</v>
      </c>
      <c r="G190" s="189" t="s">
        <v>177</v>
      </c>
      <c r="H190" s="190">
        <v>61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488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488</v>
      </c>
      <c r="BM190" s="198" t="s">
        <v>1620</v>
      </c>
    </row>
    <row r="191" spans="1:65" s="2" customFormat="1" ht="24.2" customHeight="1">
      <c r="A191" s="35"/>
      <c r="B191" s="36"/>
      <c r="C191" s="245" t="s">
        <v>453</v>
      </c>
      <c r="D191" s="245" t="s">
        <v>298</v>
      </c>
      <c r="E191" s="246" t="s">
        <v>1621</v>
      </c>
      <c r="F191" s="247" t="s">
        <v>1622</v>
      </c>
      <c r="G191" s="248" t="s">
        <v>177</v>
      </c>
      <c r="H191" s="249">
        <v>60</v>
      </c>
      <c r="I191" s="250"/>
      <c r="J191" s="251">
        <f t="shared" si="0"/>
        <v>0</v>
      </c>
      <c r="K191" s="252"/>
      <c r="L191" s="253"/>
      <c r="M191" s="254" t="s">
        <v>1</v>
      </c>
      <c r="N191" s="25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1584</v>
      </c>
      <c r="AT191" s="198" t="s">
        <v>298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488</v>
      </c>
      <c r="BM191" s="198" t="s">
        <v>1623</v>
      </c>
    </row>
    <row r="192" spans="1:65" s="2" customFormat="1" ht="24.2" customHeight="1">
      <c r="A192" s="35"/>
      <c r="B192" s="36"/>
      <c r="C192" s="245" t="s">
        <v>516</v>
      </c>
      <c r="D192" s="245" t="s">
        <v>298</v>
      </c>
      <c r="E192" s="246" t="s">
        <v>1624</v>
      </c>
      <c r="F192" s="247" t="s">
        <v>1625</v>
      </c>
      <c r="G192" s="248" t="s">
        <v>177</v>
      </c>
      <c r="H192" s="249">
        <v>1</v>
      </c>
      <c r="I192" s="250"/>
      <c r="J192" s="251">
        <f t="shared" si="0"/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si="1"/>
        <v>0</v>
      </c>
      <c r="Q192" s="196">
        <v>0</v>
      </c>
      <c r="R192" s="196">
        <f t="shared" si="2"/>
        <v>0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1584</v>
      </c>
      <c r="AT192" s="198" t="s">
        <v>298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488</v>
      </c>
      <c r="BM192" s="198" t="s">
        <v>1626</v>
      </c>
    </row>
    <row r="193" spans="1:65" s="2" customFormat="1" ht="37.9" customHeight="1">
      <c r="A193" s="35"/>
      <c r="B193" s="36"/>
      <c r="C193" s="186" t="s">
        <v>456</v>
      </c>
      <c r="D193" s="186" t="s">
        <v>146</v>
      </c>
      <c r="E193" s="187" t="s">
        <v>1627</v>
      </c>
      <c r="F193" s="188" t="s">
        <v>1628</v>
      </c>
      <c r="G193" s="189" t="s">
        <v>177</v>
      </c>
      <c r="H193" s="190">
        <v>8</v>
      </c>
      <c r="I193" s="191"/>
      <c r="J193" s="192">
        <f t="shared" si="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"/>
        <v>0</v>
      </c>
      <c r="Q193" s="196">
        <v>0</v>
      </c>
      <c r="R193" s="196">
        <f t="shared" si="2"/>
        <v>0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488</v>
      </c>
      <c r="AT193" s="198" t="s">
        <v>146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488</v>
      </c>
      <c r="BM193" s="198" t="s">
        <v>1629</v>
      </c>
    </row>
    <row r="194" spans="1:65" s="2" customFormat="1" ht="16.5" customHeight="1">
      <c r="A194" s="35"/>
      <c r="B194" s="36"/>
      <c r="C194" s="245" t="s">
        <v>525</v>
      </c>
      <c r="D194" s="245" t="s">
        <v>298</v>
      </c>
      <c r="E194" s="246" t="s">
        <v>1630</v>
      </c>
      <c r="F194" s="247" t="s">
        <v>1631</v>
      </c>
      <c r="G194" s="248" t="s">
        <v>177</v>
      </c>
      <c r="H194" s="249">
        <v>8</v>
      </c>
      <c r="I194" s="250"/>
      <c r="J194" s="251">
        <f t="shared" si="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"/>
        <v>0</v>
      </c>
      <c r="Q194" s="196">
        <v>0</v>
      </c>
      <c r="R194" s="196">
        <f t="shared" si="2"/>
        <v>0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185</v>
      </c>
      <c r="AT194" s="198" t="s">
        <v>298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1632</v>
      </c>
    </row>
    <row r="195" spans="1:65" s="2" customFormat="1" ht="16.5" customHeight="1">
      <c r="A195" s="35"/>
      <c r="B195" s="36"/>
      <c r="C195" s="186" t="s">
        <v>459</v>
      </c>
      <c r="D195" s="186" t="s">
        <v>146</v>
      </c>
      <c r="E195" s="187" t="s">
        <v>1633</v>
      </c>
      <c r="F195" s="188" t="s">
        <v>1634</v>
      </c>
      <c r="G195" s="189" t="s">
        <v>177</v>
      </c>
      <c r="H195" s="190">
        <v>21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0</v>
      </c>
      <c r="R195" s="196">
        <f t="shared" si="2"/>
        <v>0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1635</v>
      </c>
    </row>
    <row r="196" spans="1:65" s="2" customFormat="1" ht="16.5" customHeight="1">
      <c r="A196" s="35"/>
      <c r="B196" s="36"/>
      <c r="C196" s="245" t="s">
        <v>532</v>
      </c>
      <c r="D196" s="245" t="s">
        <v>298</v>
      </c>
      <c r="E196" s="246" t="s">
        <v>1636</v>
      </c>
      <c r="F196" s="247" t="s">
        <v>1637</v>
      </c>
      <c r="G196" s="248" t="s">
        <v>177</v>
      </c>
      <c r="H196" s="249">
        <v>20</v>
      </c>
      <c r="I196" s="250"/>
      <c r="J196" s="251">
        <f t="shared" si="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"/>
        <v>0</v>
      </c>
      <c r="Q196" s="196">
        <v>0</v>
      </c>
      <c r="R196" s="196">
        <f t="shared" si="2"/>
        <v>0</v>
      </c>
      <c r="S196" s="196">
        <v>0</v>
      </c>
      <c r="T196" s="197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185</v>
      </c>
      <c r="AT196" s="198" t="s">
        <v>298</v>
      </c>
      <c r="AU196" s="198" t="s">
        <v>85</v>
      </c>
      <c r="AY196" s="18" t="s">
        <v>145</v>
      </c>
      <c r="BE196" s="199">
        <f t="shared" si="4"/>
        <v>0</v>
      </c>
      <c r="BF196" s="199">
        <f t="shared" si="5"/>
        <v>0</v>
      </c>
      <c r="BG196" s="199">
        <f t="shared" si="6"/>
        <v>0</v>
      </c>
      <c r="BH196" s="199">
        <f t="shared" si="7"/>
        <v>0</v>
      </c>
      <c r="BI196" s="199">
        <f t="shared" si="8"/>
        <v>0</v>
      </c>
      <c r="BJ196" s="18" t="s">
        <v>83</v>
      </c>
      <c r="BK196" s="199">
        <f t="shared" si="9"/>
        <v>0</v>
      </c>
      <c r="BL196" s="18" t="s">
        <v>97</v>
      </c>
      <c r="BM196" s="198" t="s">
        <v>1638</v>
      </c>
    </row>
    <row r="197" spans="1:65" s="2" customFormat="1" ht="24.2" customHeight="1">
      <c r="A197" s="35"/>
      <c r="B197" s="36"/>
      <c r="C197" s="245" t="s">
        <v>538</v>
      </c>
      <c r="D197" s="245" t="s">
        <v>298</v>
      </c>
      <c r="E197" s="246" t="s">
        <v>1639</v>
      </c>
      <c r="F197" s="247" t="s">
        <v>1640</v>
      </c>
      <c r="G197" s="248" t="s">
        <v>177</v>
      </c>
      <c r="H197" s="249">
        <v>1</v>
      </c>
      <c r="I197" s="250"/>
      <c r="J197" s="251">
        <f t="shared" si="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"/>
        <v>0</v>
      </c>
      <c r="Q197" s="196">
        <v>0</v>
      </c>
      <c r="R197" s="196">
        <f t="shared" si="2"/>
        <v>0</v>
      </c>
      <c r="S197" s="196">
        <v>0</v>
      </c>
      <c r="T197" s="197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185</v>
      </c>
      <c r="AT197" s="198" t="s">
        <v>298</v>
      </c>
      <c r="AU197" s="198" t="s">
        <v>85</v>
      </c>
      <c r="AY197" s="18" t="s">
        <v>145</v>
      </c>
      <c r="BE197" s="199">
        <f t="shared" si="4"/>
        <v>0</v>
      </c>
      <c r="BF197" s="199">
        <f t="shared" si="5"/>
        <v>0</v>
      </c>
      <c r="BG197" s="199">
        <f t="shared" si="6"/>
        <v>0</v>
      </c>
      <c r="BH197" s="199">
        <f t="shared" si="7"/>
        <v>0</v>
      </c>
      <c r="BI197" s="199">
        <f t="shared" si="8"/>
        <v>0</v>
      </c>
      <c r="BJ197" s="18" t="s">
        <v>83</v>
      </c>
      <c r="BK197" s="199">
        <f t="shared" si="9"/>
        <v>0</v>
      </c>
      <c r="BL197" s="18" t="s">
        <v>97</v>
      </c>
      <c r="BM197" s="198" t="s">
        <v>1641</v>
      </c>
    </row>
    <row r="198" spans="1:65" s="2" customFormat="1" ht="16.5" customHeight="1">
      <c r="A198" s="35"/>
      <c r="B198" s="36"/>
      <c r="C198" s="186" t="s">
        <v>542</v>
      </c>
      <c r="D198" s="186" t="s">
        <v>146</v>
      </c>
      <c r="E198" s="187" t="s">
        <v>1642</v>
      </c>
      <c r="F198" s="188" t="s">
        <v>1643</v>
      </c>
      <c r="G198" s="189" t="s">
        <v>177</v>
      </c>
      <c r="H198" s="190">
        <v>20</v>
      </c>
      <c r="I198" s="191"/>
      <c r="J198" s="192">
        <f t="shared" si="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"/>
        <v>0</v>
      </c>
      <c r="Q198" s="196">
        <v>0</v>
      </c>
      <c r="R198" s="196">
        <f t="shared" si="2"/>
        <v>0</v>
      </c>
      <c r="S198" s="196">
        <v>0</v>
      </c>
      <c r="T198" s="197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488</v>
      </c>
      <c r="AT198" s="198" t="s">
        <v>146</v>
      </c>
      <c r="AU198" s="198" t="s">
        <v>85</v>
      </c>
      <c r="AY198" s="18" t="s">
        <v>145</v>
      </c>
      <c r="BE198" s="199">
        <f t="shared" si="4"/>
        <v>0</v>
      </c>
      <c r="BF198" s="199">
        <f t="shared" si="5"/>
        <v>0</v>
      </c>
      <c r="BG198" s="199">
        <f t="shared" si="6"/>
        <v>0</v>
      </c>
      <c r="BH198" s="199">
        <f t="shared" si="7"/>
        <v>0</v>
      </c>
      <c r="BI198" s="199">
        <f t="shared" si="8"/>
        <v>0</v>
      </c>
      <c r="BJ198" s="18" t="s">
        <v>83</v>
      </c>
      <c r="BK198" s="199">
        <f t="shared" si="9"/>
        <v>0</v>
      </c>
      <c r="BL198" s="18" t="s">
        <v>488</v>
      </c>
      <c r="BM198" s="198" t="s">
        <v>1644</v>
      </c>
    </row>
    <row r="199" spans="1:65" s="2" customFormat="1" ht="24.2" customHeight="1">
      <c r="A199" s="35"/>
      <c r="B199" s="36"/>
      <c r="C199" s="245" t="s">
        <v>546</v>
      </c>
      <c r="D199" s="245" t="s">
        <v>298</v>
      </c>
      <c r="E199" s="246" t="s">
        <v>1645</v>
      </c>
      <c r="F199" s="247" t="s">
        <v>1646</v>
      </c>
      <c r="G199" s="248" t="s">
        <v>177</v>
      </c>
      <c r="H199" s="249">
        <v>10</v>
      </c>
      <c r="I199" s="250"/>
      <c r="J199" s="251">
        <f t="shared" si="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"/>
        <v>0</v>
      </c>
      <c r="Q199" s="196">
        <v>0</v>
      </c>
      <c r="R199" s="196">
        <f t="shared" si="2"/>
        <v>0</v>
      </c>
      <c r="S199" s="196">
        <v>0</v>
      </c>
      <c r="T199" s="197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1584</v>
      </c>
      <c r="AT199" s="198" t="s">
        <v>298</v>
      </c>
      <c r="AU199" s="198" t="s">
        <v>85</v>
      </c>
      <c r="AY199" s="18" t="s">
        <v>145</v>
      </c>
      <c r="BE199" s="199">
        <f t="shared" si="4"/>
        <v>0</v>
      </c>
      <c r="BF199" s="199">
        <f t="shared" si="5"/>
        <v>0</v>
      </c>
      <c r="BG199" s="199">
        <f t="shared" si="6"/>
        <v>0</v>
      </c>
      <c r="BH199" s="199">
        <f t="shared" si="7"/>
        <v>0</v>
      </c>
      <c r="BI199" s="199">
        <f t="shared" si="8"/>
        <v>0</v>
      </c>
      <c r="BJ199" s="18" t="s">
        <v>83</v>
      </c>
      <c r="BK199" s="199">
        <f t="shared" si="9"/>
        <v>0</v>
      </c>
      <c r="BL199" s="18" t="s">
        <v>488</v>
      </c>
      <c r="BM199" s="198" t="s">
        <v>1647</v>
      </c>
    </row>
    <row r="200" spans="1:65" s="2" customFormat="1" ht="16.5" customHeight="1">
      <c r="A200" s="35"/>
      <c r="B200" s="36"/>
      <c r="C200" s="245" t="s">
        <v>550</v>
      </c>
      <c r="D200" s="245" t="s">
        <v>298</v>
      </c>
      <c r="E200" s="246" t="s">
        <v>1648</v>
      </c>
      <c r="F200" s="247" t="s">
        <v>1649</v>
      </c>
      <c r="G200" s="248" t="s">
        <v>177</v>
      </c>
      <c r="H200" s="249">
        <v>5</v>
      </c>
      <c r="I200" s="250"/>
      <c r="J200" s="251">
        <f t="shared" si="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"/>
        <v>0</v>
      </c>
      <c r="Q200" s="196">
        <v>0</v>
      </c>
      <c r="R200" s="196">
        <f t="shared" si="2"/>
        <v>0</v>
      </c>
      <c r="S200" s="196">
        <v>0</v>
      </c>
      <c r="T200" s="197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1584</v>
      </c>
      <c r="AT200" s="198" t="s">
        <v>298</v>
      </c>
      <c r="AU200" s="198" t="s">
        <v>85</v>
      </c>
      <c r="AY200" s="18" t="s">
        <v>145</v>
      </c>
      <c r="BE200" s="199">
        <f t="shared" si="4"/>
        <v>0</v>
      </c>
      <c r="BF200" s="199">
        <f t="shared" si="5"/>
        <v>0</v>
      </c>
      <c r="BG200" s="199">
        <f t="shared" si="6"/>
        <v>0</v>
      </c>
      <c r="BH200" s="199">
        <f t="shared" si="7"/>
        <v>0</v>
      </c>
      <c r="BI200" s="199">
        <f t="shared" si="8"/>
        <v>0</v>
      </c>
      <c r="BJ200" s="18" t="s">
        <v>83</v>
      </c>
      <c r="BK200" s="199">
        <f t="shared" si="9"/>
        <v>0</v>
      </c>
      <c r="BL200" s="18" t="s">
        <v>488</v>
      </c>
      <c r="BM200" s="198" t="s">
        <v>1650</v>
      </c>
    </row>
    <row r="201" spans="1:65" s="2" customFormat="1" ht="21.75" customHeight="1">
      <c r="A201" s="35"/>
      <c r="B201" s="36"/>
      <c r="C201" s="245" t="s">
        <v>464</v>
      </c>
      <c r="D201" s="245" t="s">
        <v>298</v>
      </c>
      <c r="E201" s="246" t="s">
        <v>1651</v>
      </c>
      <c r="F201" s="247" t="s">
        <v>1652</v>
      </c>
      <c r="G201" s="248" t="s">
        <v>177</v>
      </c>
      <c r="H201" s="249">
        <v>5</v>
      </c>
      <c r="I201" s="250"/>
      <c r="J201" s="251">
        <f t="shared" si="0"/>
        <v>0</v>
      </c>
      <c r="K201" s="252"/>
      <c r="L201" s="253"/>
      <c r="M201" s="254" t="s">
        <v>1</v>
      </c>
      <c r="N201" s="255" t="s">
        <v>41</v>
      </c>
      <c r="O201" s="72"/>
      <c r="P201" s="196">
        <f t="shared" si="1"/>
        <v>0</v>
      </c>
      <c r="Q201" s="196">
        <v>0</v>
      </c>
      <c r="R201" s="196">
        <f t="shared" si="2"/>
        <v>0</v>
      </c>
      <c r="S201" s="196">
        <v>0</v>
      </c>
      <c r="T201" s="197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1584</v>
      </c>
      <c r="AT201" s="198" t="s">
        <v>298</v>
      </c>
      <c r="AU201" s="198" t="s">
        <v>85</v>
      </c>
      <c r="AY201" s="18" t="s">
        <v>145</v>
      </c>
      <c r="BE201" s="199">
        <f t="shared" si="4"/>
        <v>0</v>
      </c>
      <c r="BF201" s="199">
        <f t="shared" si="5"/>
        <v>0</v>
      </c>
      <c r="BG201" s="199">
        <f t="shared" si="6"/>
        <v>0</v>
      </c>
      <c r="BH201" s="199">
        <f t="shared" si="7"/>
        <v>0</v>
      </c>
      <c r="BI201" s="199">
        <f t="shared" si="8"/>
        <v>0</v>
      </c>
      <c r="BJ201" s="18" t="s">
        <v>83</v>
      </c>
      <c r="BK201" s="199">
        <f t="shared" si="9"/>
        <v>0</v>
      </c>
      <c r="BL201" s="18" t="s">
        <v>488</v>
      </c>
      <c r="BM201" s="198" t="s">
        <v>1653</v>
      </c>
    </row>
    <row r="202" spans="1:65" s="2" customFormat="1" ht="21.75" customHeight="1">
      <c r="A202" s="35"/>
      <c r="B202" s="36"/>
      <c r="C202" s="186" t="s">
        <v>557</v>
      </c>
      <c r="D202" s="186" t="s">
        <v>146</v>
      </c>
      <c r="E202" s="187" t="s">
        <v>1654</v>
      </c>
      <c r="F202" s="188" t="s">
        <v>1655</v>
      </c>
      <c r="G202" s="189" t="s">
        <v>177</v>
      </c>
      <c r="H202" s="190">
        <v>6</v>
      </c>
      <c r="I202" s="191"/>
      <c r="J202" s="192">
        <f t="shared" si="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1"/>
        <v>0</v>
      </c>
      <c r="Q202" s="196">
        <v>0</v>
      </c>
      <c r="R202" s="196">
        <f t="shared" si="2"/>
        <v>0</v>
      </c>
      <c r="S202" s="196">
        <v>0</v>
      </c>
      <c r="T202" s="197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488</v>
      </c>
      <c r="AT202" s="198" t="s">
        <v>146</v>
      </c>
      <c r="AU202" s="198" t="s">
        <v>85</v>
      </c>
      <c r="AY202" s="18" t="s">
        <v>145</v>
      </c>
      <c r="BE202" s="199">
        <f t="shared" si="4"/>
        <v>0</v>
      </c>
      <c r="BF202" s="199">
        <f t="shared" si="5"/>
        <v>0</v>
      </c>
      <c r="BG202" s="199">
        <f t="shared" si="6"/>
        <v>0</v>
      </c>
      <c r="BH202" s="199">
        <f t="shared" si="7"/>
        <v>0</v>
      </c>
      <c r="BI202" s="199">
        <f t="shared" si="8"/>
        <v>0</v>
      </c>
      <c r="BJ202" s="18" t="s">
        <v>83</v>
      </c>
      <c r="BK202" s="199">
        <f t="shared" si="9"/>
        <v>0</v>
      </c>
      <c r="BL202" s="18" t="s">
        <v>488</v>
      </c>
      <c r="BM202" s="198" t="s">
        <v>1656</v>
      </c>
    </row>
    <row r="203" spans="1:65" s="2" customFormat="1" ht="21.75" customHeight="1">
      <c r="A203" s="35"/>
      <c r="B203" s="36"/>
      <c r="C203" s="245" t="s">
        <v>467</v>
      </c>
      <c r="D203" s="245" t="s">
        <v>298</v>
      </c>
      <c r="E203" s="246" t="s">
        <v>1657</v>
      </c>
      <c r="F203" s="247" t="s">
        <v>1658</v>
      </c>
      <c r="G203" s="248" t="s">
        <v>177</v>
      </c>
      <c r="H203" s="249">
        <v>6</v>
      </c>
      <c r="I203" s="250"/>
      <c r="J203" s="251">
        <f t="shared" si="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"/>
        <v>0</v>
      </c>
      <c r="Q203" s="196">
        <v>0</v>
      </c>
      <c r="R203" s="196">
        <f t="shared" si="2"/>
        <v>0</v>
      </c>
      <c r="S203" s="196">
        <v>0</v>
      </c>
      <c r="T203" s="197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1584</v>
      </c>
      <c r="AT203" s="198" t="s">
        <v>298</v>
      </c>
      <c r="AU203" s="198" t="s">
        <v>85</v>
      </c>
      <c r="AY203" s="18" t="s">
        <v>145</v>
      </c>
      <c r="BE203" s="199">
        <f t="shared" si="4"/>
        <v>0</v>
      </c>
      <c r="BF203" s="199">
        <f t="shared" si="5"/>
        <v>0</v>
      </c>
      <c r="BG203" s="199">
        <f t="shared" si="6"/>
        <v>0</v>
      </c>
      <c r="BH203" s="199">
        <f t="shared" si="7"/>
        <v>0</v>
      </c>
      <c r="BI203" s="199">
        <f t="shared" si="8"/>
        <v>0</v>
      </c>
      <c r="BJ203" s="18" t="s">
        <v>83</v>
      </c>
      <c r="BK203" s="199">
        <f t="shared" si="9"/>
        <v>0</v>
      </c>
      <c r="BL203" s="18" t="s">
        <v>488</v>
      </c>
      <c r="BM203" s="198" t="s">
        <v>1659</v>
      </c>
    </row>
    <row r="204" spans="1:65" s="2" customFormat="1" ht="16.5" customHeight="1">
      <c r="A204" s="35"/>
      <c r="B204" s="36"/>
      <c r="C204" s="186" t="s">
        <v>564</v>
      </c>
      <c r="D204" s="186" t="s">
        <v>146</v>
      </c>
      <c r="E204" s="187" t="s">
        <v>1660</v>
      </c>
      <c r="F204" s="188" t="s">
        <v>1661</v>
      </c>
      <c r="G204" s="189" t="s">
        <v>177</v>
      </c>
      <c r="H204" s="190">
        <v>4</v>
      </c>
      <c r="I204" s="191"/>
      <c r="J204" s="192">
        <f t="shared" si="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"/>
        <v>0</v>
      </c>
      <c r="Q204" s="196">
        <v>0</v>
      </c>
      <c r="R204" s="196">
        <f t="shared" si="2"/>
        <v>0</v>
      </c>
      <c r="S204" s="196">
        <v>0</v>
      </c>
      <c r="T204" s="197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488</v>
      </c>
      <c r="AT204" s="198" t="s">
        <v>146</v>
      </c>
      <c r="AU204" s="198" t="s">
        <v>85</v>
      </c>
      <c r="AY204" s="18" t="s">
        <v>145</v>
      </c>
      <c r="BE204" s="199">
        <f t="shared" si="4"/>
        <v>0</v>
      </c>
      <c r="BF204" s="199">
        <f t="shared" si="5"/>
        <v>0</v>
      </c>
      <c r="BG204" s="199">
        <f t="shared" si="6"/>
        <v>0</v>
      </c>
      <c r="BH204" s="199">
        <f t="shared" si="7"/>
        <v>0</v>
      </c>
      <c r="BI204" s="199">
        <f t="shared" si="8"/>
        <v>0</v>
      </c>
      <c r="BJ204" s="18" t="s">
        <v>83</v>
      </c>
      <c r="BK204" s="199">
        <f t="shared" si="9"/>
        <v>0</v>
      </c>
      <c r="BL204" s="18" t="s">
        <v>488</v>
      </c>
      <c r="BM204" s="198" t="s">
        <v>1662</v>
      </c>
    </row>
    <row r="205" spans="1:65" s="2" customFormat="1" ht="33" customHeight="1">
      <c r="A205" s="35"/>
      <c r="B205" s="36"/>
      <c r="C205" s="245" t="s">
        <v>470</v>
      </c>
      <c r="D205" s="245" t="s">
        <v>298</v>
      </c>
      <c r="E205" s="246" t="s">
        <v>1663</v>
      </c>
      <c r="F205" s="247" t="s">
        <v>1664</v>
      </c>
      <c r="G205" s="248" t="s">
        <v>177</v>
      </c>
      <c r="H205" s="249">
        <v>4</v>
      </c>
      <c r="I205" s="250"/>
      <c r="J205" s="251">
        <f t="shared" si="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"/>
        <v>0</v>
      </c>
      <c r="Q205" s="196">
        <v>0</v>
      </c>
      <c r="R205" s="196">
        <f t="shared" si="2"/>
        <v>0</v>
      </c>
      <c r="S205" s="196">
        <v>0</v>
      </c>
      <c r="T205" s="197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1584</v>
      </c>
      <c r="AT205" s="198" t="s">
        <v>298</v>
      </c>
      <c r="AU205" s="198" t="s">
        <v>85</v>
      </c>
      <c r="AY205" s="18" t="s">
        <v>145</v>
      </c>
      <c r="BE205" s="199">
        <f t="shared" si="4"/>
        <v>0</v>
      </c>
      <c r="BF205" s="199">
        <f t="shared" si="5"/>
        <v>0</v>
      </c>
      <c r="BG205" s="199">
        <f t="shared" si="6"/>
        <v>0</v>
      </c>
      <c r="BH205" s="199">
        <f t="shared" si="7"/>
        <v>0</v>
      </c>
      <c r="BI205" s="199">
        <f t="shared" si="8"/>
        <v>0</v>
      </c>
      <c r="BJ205" s="18" t="s">
        <v>83</v>
      </c>
      <c r="BK205" s="199">
        <f t="shared" si="9"/>
        <v>0</v>
      </c>
      <c r="BL205" s="18" t="s">
        <v>488</v>
      </c>
      <c r="BM205" s="198" t="s">
        <v>1665</v>
      </c>
    </row>
    <row r="206" spans="1:65" s="2" customFormat="1" ht="16.5" customHeight="1">
      <c r="A206" s="35"/>
      <c r="B206" s="36"/>
      <c r="C206" s="186" t="s">
        <v>571</v>
      </c>
      <c r="D206" s="186" t="s">
        <v>146</v>
      </c>
      <c r="E206" s="187" t="s">
        <v>1666</v>
      </c>
      <c r="F206" s="188" t="s">
        <v>1667</v>
      </c>
      <c r="G206" s="189" t="s">
        <v>177</v>
      </c>
      <c r="H206" s="190">
        <v>14</v>
      </c>
      <c r="I206" s="191"/>
      <c r="J206" s="192">
        <f t="shared" si="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"/>
        <v>0</v>
      </c>
      <c r="Q206" s="196">
        <v>0</v>
      </c>
      <c r="R206" s="196">
        <f t="shared" si="2"/>
        <v>0</v>
      </c>
      <c r="S206" s="196">
        <v>0</v>
      </c>
      <c r="T206" s="197">
        <f t="shared" si="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488</v>
      </c>
      <c r="AT206" s="198" t="s">
        <v>146</v>
      </c>
      <c r="AU206" s="198" t="s">
        <v>85</v>
      </c>
      <c r="AY206" s="18" t="s">
        <v>145</v>
      </c>
      <c r="BE206" s="199">
        <f t="shared" si="4"/>
        <v>0</v>
      </c>
      <c r="BF206" s="199">
        <f t="shared" si="5"/>
        <v>0</v>
      </c>
      <c r="BG206" s="199">
        <f t="shared" si="6"/>
        <v>0</v>
      </c>
      <c r="BH206" s="199">
        <f t="shared" si="7"/>
        <v>0</v>
      </c>
      <c r="BI206" s="199">
        <f t="shared" si="8"/>
        <v>0</v>
      </c>
      <c r="BJ206" s="18" t="s">
        <v>83</v>
      </c>
      <c r="BK206" s="199">
        <f t="shared" si="9"/>
        <v>0</v>
      </c>
      <c r="BL206" s="18" t="s">
        <v>488</v>
      </c>
      <c r="BM206" s="198" t="s">
        <v>1668</v>
      </c>
    </row>
    <row r="207" spans="1:65" s="2" customFormat="1" ht="16.5" customHeight="1">
      <c r="A207" s="35"/>
      <c r="B207" s="36"/>
      <c r="C207" s="245" t="s">
        <v>577</v>
      </c>
      <c r="D207" s="245" t="s">
        <v>298</v>
      </c>
      <c r="E207" s="246" t="s">
        <v>1669</v>
      </c>
      <c r="F207" s="247" t="s">
        <v>1670</v>
      </c>
      <c r="G207" s="248" t="s">
        <v>177</v>
      </c>
      <c r="H207" s="249">
        <v>4</v>
      </c>
      <c r="I207" s="250"/>
      <c r="J207" s="251">
        <f t="shared" si="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"/>
        <v>0</v>
      </c>
      <c r="Q207" s="196">
        <v>0</v>
      </c>
      <c r="R207" s="196">
        <f t="shared" si="2"/>
        <v>0</v>
      </c>
      <c r="S207" s="196">
        <v>0</v>
      </c>
      <c r="T207" s="197">
        <f t="shared" si="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1584</v>
      </c>
      <c r="AT207" s="198" t="s">
        <v>298</v>
      </c>
      <c r="AU207" s="198" t="s">
        <v>85</v>
      </c>
      <c r="AY207" s="18" t="s">
        <v>145</v>
      </c>
      <c r="BE207" s="199">
        <f t="shared" si="4"/>
        <v>0</v>
      </c>
      <c r="BF207" s="199">
        <f t="shared" si="5"/>
        <v>0</v>
      </c>
      <c r="BG207" s="199">
        <f t="shared" si="6"/>
        <v>0</v>
      </c>
      <c r="BH207" s="199">
        <f t="shared" si="7"/>
        <v>0</v>
      </c>
      <c r="BI207" s="199">
        <f t="shared" si="8"/>
        <v>0</v>
      </c>
      <c r="BJ207" s="18" t="s">
        <v>83</v>
      </c>
      <c r="BK207" s="199">
        <f t="shared" si="9"/>
        <v>0</v>
      </c>
      <c r="BL207" s="18" t="s">
        <v>488</v>
      </c>
      <c r="BM207" s="198" t="s">
        <v>1671</v>
      </c>
    </row>
    <row r="208" spans="1:65" s="2" customFormat="1" ht="16.5" customHeight="1">
      <c r="A208" s="35"/>
      <c r="B208" s="36"/>
      <c r="C208" s="245" t="s">
        <v>581</v>
      </c>
      <c r="D208" s="245" t="s">
        <v>298</v>
      </c>
      <c r="E208" s="246" t="s">
        <v>1672</v>
      </c>
      <c r="F208" s="247" t="s">
        <v>1673</v>
      </c>
      <c r="G208" s="248" t="s">
        <v>177</v>
      </c>
      <c r="H208" s="249">
        <v>10</v>
      </c>
      <c r="I208" s="250"/>
      <c r="J208" s="251">
        <f t="shared" ref="J208:J239" si="10"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 t="shared" ref="P208:P239" si="11">O208*H208</f>
        <v>0</v>
      </c>
      <c r="Q208" s="196">
        <v>0</v>
      </c>
      <c r="R208" s="196">
        <f t="shared" ref="R208:R239" si="12">Q208*H208</f>
        <v>0</v>
      </c>
      <c r="S208" s="196">
        <v>0</v>
      </c>
      <c r="T208" s="197">
        <f t="shared" ref="T208:T239" si="13"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1584</v>
      </c>
      <c r="AT208" s="198" t="s">
        <v>298</v>
      </c>
      <c r="AU208" s="198" t="s">
        <v>85</v>
      </c>
      <c r="AY208" s="18" t="s">
        <v>145</v>
      </c>
      <c r="BE208" s="199">
        <f t="shared" ref="BE208:BE239" si="14">IF(N208="základní",J208,0)</f>
        <v>0</v>
      </c>
      <c r="BF208" s="199">
        <f t="shared" ref="BF208:BF239" si="15">IF(N208="snížená",J208,0)</f>
        <v>0</v>
      </c>
      <c r="BG208" s="199">
        <f t="shared" ref="BG208:BG239" si="16">IF(N208="zákl. přenesená",J208,0)</f>
        <v>0</v>
      </c>
      <c r="BH208" s="199">
        <f t="shared" ref="BH208:BH239" si="17">IF(N208="sníž. přenesená",J208,0)</f>
        <v>0</v>
      </c>
      <c r="BI208" s="199">
        <f t="shared" ref="BI208:BI239" si="18">IF(N208="nulová",J208,0)</f>
        <v>0</v>
      </c>
      <c r="BJ208" s="18" t="s">
        <v>83</v>
      </c>
      <c r="BK208" s="199">
        <f t="shared" ref="BK208:BK239" si="19">ROUND(I208*H208,2)</f>
        <v>0</v>
      </c>
      <c r="BL208" s="18" t="s">
        <v>488</v>
      </c>
      <c r="BM208" s="198" t="s">
        <v>1674</v>
      </c>
    </row>
    <row r="209" spans="1:65" s="2" customFormat="1" ht="16.5" customHeight="1">
      <c r="A209" s="35"/>
      <c r="B209" s="36"/>
      <c r="C209" s="186" t="s">
        <v>473</v>
      </c>
      <c r="D209" s="186" t="s">
        <v>146</v>
      </c>
      <c r="E209" s="187" t="s">
        <v>1675</v>
      </c>
      <c r="F209" s="188" t="s">
        <v>1676</v>
      </c>
      <c r="G209" s="189" t="s">
        <v>177</v>
      </c>
      <c r="H209" s="190">
        <v>4</v>
      </c>
      <c r="I209" s="191"/>
      <c r="J209" s="192">
        <f t="shared" si="10"/>
        <v>0</v>
      </c>
      <c r="K209" s="193"/>
      <c r="L209" s="40"/>
      <c r="M209" s="194" t="s">
        <v>1</v>
      </c>
      <c r="N209" s="19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488</v>
      </c>
      <c r="AT209" s="198" t="s">
        <v>146</v>
      </c>
      <c r="AU209" s="198" t="s">
        <v>85</v>
      </c>
      <c r="AY209" s="18" t="s">
        <v>145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488</v>
      </c>
      <c r="BM209" s="198" t="s">
        <v>1677</v>
      </c>
    </row>
    <row r="210" spans="1:65" s="2" customFormat="1" ht="16.5" customHeight="1">
      <c r="A210" s="35"/>
      <c r="B210" s="36"/>
      <c r="C210" s="245" t="s">
        <v>588</v>
      </c>
      <c r="D210" s="245" t="s">
        <v>298</v>
      </c>
      <c r="E210" s="246" t="s">
        <v>1678</v>
      </c>
      <c r="F210" s="247" t="s">
        <v>1679</v>
      </c>
      <c r="G210" s="248" t="s">
        <v>177</v>
      </c>
      <c r="H210" s="249">
        <v>4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1584</v>
      </c>
      <c r="AT210" s="198" t="s">
        <v>298</v>
      </c>
      <c r="AU210" s="198" t="s">
        <v>85</v>
      </c>
      <c r="AY210" s="18" t="s">
        <v>145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488</v>
      </c>
      <c r="BM210" s="198" t="s">
        <v>1680</v>
      </c>
    </row>
    <row r="211" spans="1:65" s="2" customFormat="1" ht="21.75" customHeight="1">
      <c r="A211" s="35"/>
      <c r="B211" s="36"/>
      <c r="C211" s="186" t="s">
        <v>476</v>
      </c>
      <c r="D211" s="186" t="s">
        <v>146</v>
      </c>
      <c r="E211" s="187" t="s">
        <v>1681</v>
      </c>
      <c r="F211" s="188" t="s">
        <v>1682</v>
      </c>
      <c r="G211" s="189" t="s">
        <v>177</v>
      </c>
      <c r="H211" s="190">
        <v>4</v>
      </c>
      <c r="I211" s="191"/>
      <c r="J211" s="192">
        <f t="shared" si="10"/>
        <v>0</v>
      </c>
      <c r="K211" s="193"/>
      <c r="L211" s="40"/>
      <c r="M211" s="194" t="s">
        <v>1</v>
      </c>
      <c r="N211" s="19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488</v>
      </c>
      <c r="AT211" s="198" t="s">
        <v>146</v>
      </c>
      <c r="AU211" s="198" t="s">
        <v>85</v>
      </c>
      <c r="AY211" s="18" t="s">
        <v>145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488</v>
      </c>
      <c r="BM211" s="198" t="s">
        <v>1683</v>
      </c>
    </row>
    <row r="212" spans="1:65" s="2" customFormat="1" ht="24.2" customHeight="1">
      <c r="A212" s="35"/>
      <c r="B212" s="36"/>
      <c r="C212" s="245" t="s">
        <v>595</v>
      </c>
      <c r="D212" s="245" t="s">
        <v>298</v>
      </c>
      <c r="E212" s="246" t="s">
        <v>1684</v>
      </c>
      <c r="F212" s="247" t="s">
        <v>1685</v>
      </c>
      <c r="G212" s="248" t="s">
        <v>177</v>
      </c>
      <c r="H212" s="249">
        <v>4</v>
      </c>
      <c r="I212" s="250"/>
      <c r="J212" s="251">
        <f t="shared" si="10"/>
        <v>0</v>
      </c>
      <c r="K212" s="252"/>
      <c r="L212" s="253"/>
      <c r="M212" s="254" t="s">
        <v>1</v>
      </c>
      <c r="N212" s="25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1584</v>
      </c>
      <c r="AT212" s="198" t="s">
        <v>298</v>
      </c>
      <c r="AU212" s="198" t="s">
        <v>85</v>
      </c>
      <c r="AY212" s="18" t="s">
        <v>145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488</v>
      </c>
      <c r="BM212" s="198" t="s">
        <v>1686</v>
      </c>
    </row>
    <row r="213" spans="1:65" s="2" customFormat="1" ht="16.5" customHeight="1">
      <c r="A213" s="35"/>
      <c r="B213" s="36"/>
      <c r="C213" s="186" t="s">
        <v>479</v>
      </c>
      <c r="D213" s="186" t="s">
        <v>146</v>
      </c>
      <c r="E213" s="187" t="s">
        <v>1687</v>
      </c>
      <c r="F213" s="188" t="s">
        <v>1688</v>
      </c>
      <c r="G213" s="189" t="s">
        <v>177</v>
      </c>
      <c r="H213" s="190">
        <v>4</v>
      </c>
      <c r="I213" s="191"/>
      <c r="J213" s="192">
        <f t="shared" si="10"/>
        <v>0</v>
      </c>
      <c r="K213" s="193"/>
      <c r="L213" s="40"/>
      <c r="M213" s="194" t="s">
        <v>1</v>
      </c>
      <c r="N213" s="195" t="s">
        <v>41</v>
      </c>
      <c r="O213" s="72"/>
      <c r="P213" s="196">
        <f t="shared" si="11"/>
        <v>0</v>
      </c>
      <c r="Q213" s="196">
        <v>0</v>
      </c>
      <c r="R213" s="196">
        <f t="shared" si="12"/>
        <v>0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488</v>
      </c>
      <c r="AT213" s="198" t="s">
        <v>146</v>
      </c>
      <c r="AU213" s="198" t="s">
        <v>85</v>
      </c>
      <c r="AY213" s="18" t="s">
        <v>145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488</v>
      </c>
      <c r="BM213" s="198" t="s">
        <v>1689</v>
      </c>
    </row>
    <row r="214" spans="1:65" s="2" customFormat="1" ht="24.2" customHeight="1">
      <c r="A214" s="35"/>
      <c r="B214" s="36"/>
      <c r="C214" s="245" t="s">
        <v>604</v>
      </c>
      <c r="D214" s="245" t="s">
        <v>298</v>
      </c>
      <c r="E214" s="246" t="s">
        <v>1690</v>
      </c>
      <c r="F214" s="247" t="s">
        <v>1691</v>
      </c>
      <c r="G214" s="248" t="s">
        <v>177</v>
      </c>
      <c r="H214" s="249">
        <v>2</v>
      </c>
      <c r="I214" s="250"/>
      <c r="J214" s="251">
        <f t="shared" si="10"/>
        <v>0</v>
      </c>
      <c r="K214" s="252"/>
      <c r="L214" s="253"/>
      <c r="M214" s="254" t="s">
        <v>1</v>
      </c>
      <c r="N214" s="25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1584</v>
      </c>
      <c r="AT214" s="198" t="s">
        <v>298</v>
      </c>
      <c r="AU214" s="198" t="s">
        <v>85</v>
      </c>
      <c r="AY214" s="18" t="s">
        <v>145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488</v>
      </c>
      <c r="BM214" s="198" t="s">
        <v>1692</v>
      </c>
    </row>
    <row r="215" spans="1:65" s="2" customFormat="1" ht="24.2" customHeight="1">
      <c r="A215" s="35"/>
      <c r="B215" s="36"/>
      <c r="C215" s="245" t="s">
        <v>482</v>
      </c>
      <c r="D215" s="245" t="s">
        <v>298</v>
      </c>
      <c r="E215" s="246" t="s">
        <v>1693</v>
      </c>
      <c r="F215" s="247" t="s">
        <v>1694</v>
      </c>
      <c r="G215" s="248" t="s">
        <v>177</v>
      </c>
      <c r="H215" s="249">
        <v>2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1584</v>
      </c>
      <c r="AT215" s="198" t="s">
        <v>298</v>
      </c>
      <c r="AU215" s="198" t="s">
        <v>85</v>
      </c>
      <c r="AY215" s="18" t="s">
        <v>145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488</v>
      </c>
      <c r="BM215" s="198" t="s">
        <v>1695</v>
      </c>
    </row>
    <row r="216" spans="1:65" s="2" customFormat="1" ht="16.5" customHeight="1">
      <c r="A216" s="35"/>
      <c r="B216" s="36"/>
      <c r="C216" s="186" t="s">
        <v>613</v>
      </c>
      <c r="D216" s="186" t="s">
        <v>146</v>
      </c>
      <c r="E216" s="187" t="s">
        <v>1696</v>
      </c>
      <c r="F216" s="188" t="s">
        <v>1697</v>
      </c>
      <c r="G216" s="189" t="s">
        <v>177</v>
      </c>
      <c r="H216" s="190">
        <v>2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488</v>
      </c>
      <c r="AT216" s="198" t="s">
        <v>146</v>
      </c>
      <c r="AU216" s="198" t="s">
        <v>85</v>
      </c>
      <c r="AY216" s="18" t="s">
        <v>145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488</v>
      </c>
      <c r="BM216" s="198" t="s">
        <v>1698</v>
      </c>
    </row>
    <row r="217" spans="1:65" s="2" customFormat="1" ht="24.2" customHeight="1">
      <c r="A217" s="35"/>
      <c r="B217" s="36"/>
      <c r="C217" s="245" t="s">
        <v>485</v>
      </c>
      <c r="D217" s="245" t="s">
        <v>298</v>
      </c>
      <c r="E217" s="246" t="s">
        <v>1699</v>
      </c>
      <c r="F217" s="247" t="s">
        <v>1700</v>
      </c>
      <c r="G217" s="248" t="s">
        <v>177</v>
      </c>
      <c r="H217" s="249">
        <v>2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1584</v>
      </c>
      <c r="AT217" s="198" t="s">
        <v>298</v>
      </c>
      <c r="AU217" s="198" t="s">
        <v>85</v>
      </c>
      <c r="AY217" s="18" t="s">
        <v>145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488</v>
      </c>
      <c r="BM217" s="198" t="s">
        <v>1701</v>
      </c>
    </row>
    <row r="218" spans="1:65" s="2" customFormat="1" ht="16.5" customHeight="1">
      <c r="A218" s="35"/>
      <c r="B218" s="36"/>
      <c r="C218" s="186" t="s">
        <v>620</v>
      </c>
      <c r="D218" s="186" t="s">
        <v>146</v>
      </c>
      <c r="E218" s="187" t="s">
        <v>1702</v>
      </c>
      <c r="F218" s="188" t="s">
        <v>1703</v>
      </c>
      <c r="G218" s="189" t="s">
        <v>177</v>
      </c>
      <c r="H218" s="190">
        <v>2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488</v>
      </c>
      <c r="AT218" s="198" t="s">
        <v>146</v>
      </c>
      <c r="AU218" s="198" t="s">
        <v>85</v>
      </c>
      <c r="AY218" s="18" t="s">
        <v>145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488</v>
      </c>
      <c r="BM218" s="198" t="s">
        <v>1704</v>
      </c>
    </row>
    <row r="219" spans="1:65" s="2" customFormat="1" ht="21.75" customHeight="1">
      <c r="A219" s="35"/>
      <c r="B219" s="36"/>
      <c r="C219" s="245" t="s">
        <v>488</v>
      </c>
      <c r="D219" s="245" t="s">
        <v>298</v>
      </c>
      <c r="E219" s="246" t="s">
        <v>1705</v>
      </c>
      <c r="F219" s="247" t="s">
        <v>1706</v>
      </c>
      <c r="G219" s="248" t="s">
        <v>177</v>
      </c>
      <c r="H219" s="249">
        <v>2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1584</v>
      </c>
      <c r="AT219" s="198" t="s">
        <v>298</v>
      </c>
      <c r="AU219" s="198" t="s">
        <v>85</v>
      </c>
      <c r="AY219" s="18" t="s">
        <v>145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488</v>
      </c>
      <c r="BM219" s="198" t="s">
        <v>1707</v>
      </c>
    </row>
    <row r="220" spans="1:65" s="2" customFormat="1" ht="16.5" customHeight="1">
      <c r="A220" s="35"/>
      <c r="B220" s="36"/>
      <c r="C220" s="186" t="s">
        <v>627</v>
      </c>
      <c r="D220" s="186" t="s">
        <v>146</v>
      </c>
      <c r="E220" s="187" t="s">
        <v>1708</v>
      </c>
      <c r="F220" s="188" t="s">
        <v>1709</v>
      </c>
      <c r="G220" s="189" t="s">
        <v>177</v>
      </c>
      <c r="H220" s="190">
        <v>8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488</v>
      </c>
      <c r="AT220" s="198" t="s">
        <v>146</v>
      </c>
      <c r="AU220" s="198" t="s">
        <v>85</v>
      </c>
      <c r="AY220" s="18" t="s">
        <v>145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488</v>
      </c>
      <c r="BM220" s="198" t="s">
        <v>1710</v>
      </c>
    </row>
    <row r="221" spans="1:65" s="2" customFormat="1" ht="16.5" customHeight="1">
      <c r="A221" s="35"/>
      <c r="B221" s="36"/>
      <c r="C221" s="245" t="s">
        <v>491</v>
      </c>
      <c r="D221" s="245" t="s">
        <v>298</v>
      </c>
      <c r="E221" s="246" t="s">
        <v>1711</v>
      </c>
      <c r="F221" s="247" t="s">
        <v>1712</v>
      </c>
      <c r="G221" s="248" t="s">
        <v>177</v>
      </c>
      <c r="H221" s="249">
        <v>8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1584</v>
      </c>
      <c r="AT221" s="198" t="s">
        <v>298</v>
      </c>
      <c r="AU221" s="198" t="s">
        <v>85</v>
      </c>
      <c r="AY221" s="18" t="s">
        <v>145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488</v>
      </c>
      <c r="BM221" s="198" t="s">
        <v>1713</v>
      </c>
    </row>
    <row r="222" spans="1:65" s="2" customFormat="1" ht="16.5" customHeight="1">
      <c r="A222" s="35"/>
      <c r="B222" s="36"/>
      <c r="C222" s="186" t="s">
        <v>634</v>
      </c>
      <c r="D222" s="186" t="s">
        <v>146</v>
      </c>
      <c r="E222" s="187" t="s">
        <v>1714</v>
      </c>
      <c r="F222" s="188" t="s">
        <v>1715</v>
      </c>
      <c r="G222" s="189" t="s">
        <v>177</v>
      </c>
      <c r="H222" s="190">
        <v>8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488</v>
      </c>
      <c r="AT222" s="198" t="s">
        <v>146</v>
      </c>
      <c r="AU222" s="198" t="s">
        <v>85</v>
      </c>
      <c r="AY222" s="18" t="s">
        <v>145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488</v>
      </c>
      <c r="BM222" s="198" t="s">
        <v>1716</v>
      </c>
    </row>
    <row r="223" spans="1:65" s="2" customFormat="1" ht="16.5" customHeight="1">
      <c r="A223" s="35"/>
      <c r="B223" s="36"/>
      <c r="C223" s="245" t="s">
        <v>494</v>
      </c>
      <c r="D223" s="245" t="s">
        <v>298</v>
      </c>
      <c r="E223" s="246" t="s">
        <v>1633</v>
      </c>
      <c r="F223" s="247" t="s">
        <v>1717</v>
      </c>
      <c r="G223" s="248" t="s">
        <v>177</v>
      </c>
      <c r="H223" s="249">
        <v>8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1584</v>
      </c>
      <c r="AT223" s="198" t="s">
        <v>298</v>
      </c>
      <c r="AU223" s="198" t="s">
        <v>85</v>
      </c>
      <c r="AY223" s="18" t="s">
        <v>145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488</v>
      </c>
      <c r="BM223" s="198" t="s">
        <v>1718</v>
      </c>
    </row>
    <row r="224" spans="1:65" s="2" customFormat="1" ht="33" customHeight="1">
      <c r="A224" s="35"/>
      <c r="B224" s="36"/>
      <c r="C224" s="186" t="s">
        <v>641</v>
      </c>
      <c r="D224" s="186" t="s">
        <v>146</v>
      </c>
      <c r="E224" s="187" t="s">
        <v>1719</v>
      </c>
      <c r="F224" s="188" t="s">
        <v>1720</v>
      </c>
      <c r="G224" s="189" t="s">
        <v>350</v>
      </c>
      <c r="H224" s="190">
        <v>160</v>
      </c>
      <c r="I224" s="191"/>
      <c r="J224" s="192">
        <f t="shared" si="10"/>
        <v>0</v>
      </c>
      <c r="K224" s="193"/>
      <c r="L224" s="40"/>
      <c r="M224" s="194" t="s">
        <v>1</v>
      </c>
      <c r="N224" s="195" t="s">
        <v>41</v>
      </c>
      <c r="O224" s="72"/>
      <c r="P224" s="196">
        <f t="shared" si="11"/>
        <v>0</v>
      </c>
      <c r="Q224" s="196">
        <v>0</v>
      </c>
      <c r="R224" s="196">
        <f t="shared" si="12"/>
        <v>0</v>
      </c>
      <c r="S224" s="196">
        <v>0</v>
      </c>
      <c r="T224" s="197">
        <f t="shared" si="1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488</v>
      </c>
      <c r="AT224" s="198" t="s">
        <v>146</v>
      </c>
      <c r="AU224" s="198" t="s">
        <v>85</v>
      </c>
      <c r="AY224" s="18" t="s">
        <v>145</v>
      </c>
      <c r="BE224" s="199">
        <f t="shared" si="14"/>
        <v>0</v>
      </c>
      <c r="BF224" s="199">
        <f t="shared" si="15"/>
        <v>0</v>
      </c>
      <c r="BG224" s="199">
        <f t="shared" si="16"/>
        <v>0</v>
      </c>
      <c r="BH224" s="199">
        <f t="shared" si="17"/>
        <v>0</v>
      </c>
      <c r="BI224" s="199">
        <f t="shared" si="18"/>
        <v>0</v>
      </c>
      <c r="BJ224" s="18" t="s">
        <v>83</v>
      </c>
      <c r="BK224" s="199">
        <f t="shared" si="19"/>
        <v>0</v>
      </c>
      <c r="BL224" s="18" t="s">
        <v>488</v>
      </c>
      <c r="BM224" s="198" t="s">
        <v>1721</v>
      </c>
    </row>
    <row r="225" spans="1:65" s="2" customFormat="1" ht="16.5" customHeight="1">
      <c r="A225" s="35"/>
      <c r="B225" s="36"/>
      <c r="C225" s="245" t="s">
        <v>498</v>
      </c>
      <c r="D225" s="245" t="s">
        <v>298</v>
      </c>
      <c r="E225" s="246" t="s">
        <v>1722</v>
      </c>
      <c r="F225" s="247" t="s">
        <v>1723</v>
      </c>
      <c r="G225" s="248" t="s">
        <v>350</v>
      </c>
      <c r="H225" s="249">
        <v>160</v>
      </c>
      <c r="I225" s="250"/>
      <c r="J225" s="251">
        <f t="shared" si="1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11"/>
        <v>0</v>
      </c>
      <c r="Q225" s="196">
        <v>4.8000000000000001E-4</v>
      </c>
      <c r="R225" s="196">
        <f t="shared" si="12"/>
        <v>7.6800000000000007E-2</v>
      </c>
      <c r="S225" s="196">
        <v>0</v>
      </c>
      <c r="T225" s="197">
        <f t="shared" si="1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1584</v>
      </c>
      <c r="AT225" s="198" t="s">
        <v>298</v>
      </c>
      <c r="AU225" s="198" t="s">
        <v>85</v>
      </c>
      <c r="AY225" s="18" t="s">
        <v>145</v>
      </c>
      <c r="BE225" s="199">
        <f t="shared" si="14"/>
        <v>0</v>
      </c>
      <c r="BF225" s="199">
        <f t="shared" si="15"/>
        <v>0</v>
      </c>
      <c r="BG225" s="199">
        <f t="shared" si="16"/>
        <v>0</v>
      </c>
      <c r="BH225" s="199">
        <f t="shared" si="17"/>
        <v>0</v>
      </c>
      <c r="BI225" s="199">
        <f t="shared" si="18"/>
        <v>0</v>
      </c>
      <c r="BJ225" s="18" t="s">
        <v>83</v>
      </c>
      <c r="BK225" s="199">
        <f t="shared" si="19"/>
        <v>0</v>
      </c>
      <c r="BL225" s="18" t="s">
        <v>488</v>
      </c>
      <c r="BM225" s="198" t="s">
        <v>1724</v>
      </c>
    </row>
    <row r="226" spans="1:65" s="2" customFormat="1" ht="21.75" customHeight="1">
      <c r="A226" s="35"/>
      <c r="B226" s="36"/>
      <c r="C226" s="186" t="s">
        <v>650</v>
      </c>
      <c r="D226" s="186" t="s">
        <v>146</v>
      </c>
      <c r="E226" s="187" t="s">
        <v>1725</v>
      </c>
      <c r="F226" s="188" t="s">
        <v>1726</v>
      </c>
      <c r="G226" s="189" t="s">
        <v>177</v>
      </c>
      <c r="H226" s="190">
        <v>2</v>
      </c>
      <c r="I226" s="191"/>
      <c r="J226" s="192">
        <f t="shared" si="1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11"/>
        <v>0</v>
      </c>
      <c r="Q226" s="196">
        <v>0</v>
      </c>
      <c r="R226" s="196">
        <f t="shared" si="12"/>
        <v>0</v>
      </c>
      <c r="S226" s="196">
        <v>0</v>
      </c>
      <c r="T226" s="197">
        <f t="shared" si="1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488</v>
      </c>
      <c r="AT226" s="198" t="s">
        <v>146</v>
      </c>
      <c r="AU226" s="198" t="s">
        <v>85</v>
      </c>
      <c r="AY226" s="18" t="s">
        <v>145</v>
      </c>
      <c r="BE226" s="199">
        <f t="shared" si="14"/>
        <v>0</v>
      </c>
      <c r="BF226" s="199">
        <f t="shared" si="15"/>
        <v>0</v>
      </c>
      <c r="BG226" s="199">
        <f t="shared" si="16"/>
        <v>0</v>
      </c>
      <c r="BH226" s="199">
        <f t="shared" si="17"/>
        <v>0</v>
      </c>
      <c r="BI226" s="199">
        <f t="shared" si="18"/>
        <v>0</v>
      </c>
      <c r="BJ226" s="18" t="s">
        <v>83</v>
      </c>
      <c r="BK226" s="199">
        <f t="shared" si="19"/>
        <v>0</v>
      </c>
      <c r="BL226" s="18" t="s">
        <v>488</v>
      </c>
      <c r="BM226" s="198" t="s">
        <v>1727</v>
      </c>
    </row>
    <row r="227" spans="1:65" s="2" customFormat="1" ht="21.75" customHeight="1">
      <c r="A227" s="35"/>
      <c r="B227" s="36"/>
      <c r="C227" s="245" t="s">
        <v>501</v>
      </c>
      <c r="D227" s="245" t="s">
        <v>298</v>
      </c>
      <c r="E227" s="246" t="s">
        <v>1728</v>
      </c>
      <c r="F227" s="247" t="s">
        <v>1729</v>
      </c>
      <c r="G227" s="248" t="s">
        <v>177</v>
      </c>
      <c r="H227" s="249">
        <v>2</v>
      </c>
      <c r="I227" s="250"/>
      <c r="J227" s="251">
        <f t="shared" si="10"/>
        <v>0</v>
      </c>
      <c r="K227" s="252"/>
      <c r="L227" s="253"/>
      <c r="M227" s="254" t="s">
        <v>1</v>
      </c>
      <c r="N227" s="255" t="s">
        <v>41</v>
      </c>
      <c r="O227" s="72"/>
      <c r="P227" s="196">
        <f t="shared" si="11"/>
        <v>0</v>
      </c>
      <c r="Q227" s="196">
        <v>0</v>
      </c>
      <c r="R227" s="196">
        <f t="shared" si="12"/>
        <v>0</v>
      </c>
      <c r="S227" s="196">
        <v>0</v>
      </c>
      <c r="T227" s="197">
        <f t="shared" si="1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1584</v>
      </c>
      <c r="AT227" s="198" t="s">
        <v>298</v>
      </c>
      <c r="AU227" s="198" t="s">
        <v>85</v>
      </c>
      <c r="AY227" s="18" t="s">
        <v>145</v>
      </c>
      <c r="BE227" s="199">
        <f t="shared" si="14"/>
        <v>0</v>
      </c>
      <c r="BF227" s="199">
        <f t="shared" si="15"/>
        <v>0</v>
      </c>
      <c r="BG227" s="199">
        <f t="shared" si="16"/>
        <v>0</v>
      </c>
      <c r="BH227" s="199">
        <f t="shared" si="17"/>
        <v>0</v>
      </c>
      <c r="BI227" s="199">
        <f t="shared" si="18"/>
        <v>0</v>
      </c>
      <c r="BJ227" s="18" t="s">
        <v>83</v>
      </c>
      <c r="BK227" s="199">
        <f t="shared" si="19"/>
        <v>0</v>
      </c>
      <c r="BL227" s="18" t="s">
        <v>488</v>
      </c>
      <c r="BM227" s="198" t="s">
        <v>1730</v>
      </c>
    </row>
    <row r="228" spans="1:65" s="2" customFormat="1" ht="24.2" customHeight="1">
      <c r="A228" s="35"/>
      <c r="B228" s="36"/>
      <c r="C228" s="186" t="s">
        <v>659</v>
      </c>
      <c r="D228" s="186" t="s">
        <v>146</v>
      </c>
      <c r="E228" s="187" t="s">
        <v>1731</v>
      </c>
      <c r="F228" s="188" t="s">
        <v>1732</v>
      </c>
      <c r="G228" s="189" t="s">
        <v>177</v>
      </c>
      <c r="H228" s="190">
        <v>12</v>
      </c>
      <c r="I228" s="191"/>
      <c r="J228" s="192">
        <f t="shared" si="1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11"/>
        <v>0</v>
      </c>
      <c r="Q228" s="196">
        <v>0</v>
      </c>
      <c r="R228" s="196">
        <f t="shared" si="12"/>
        <v>0</v>
      </c>
      <c r="S228" s="196">
        <v>0</v>
      </c>
      <c r="T228" s="197">
        <f t="shared" si="1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488</v>
      </c>
      <c r="AT228" s="198" t="s">
        <v>146</v>
      </c>
      <c r="AU228" s="198" t="s">
        <v>85</v>
      </c>
      <c r="AY228" s="18" t="s">
        <v>145</v>
      </c>
      <c r="BE228" s="199">
        <f t="shared" si="14"/>
        <v>0</v>
      </c>
      <c r="BF228" s="199">
        <f t="shared" si="15"/>
        <v>0</v>
      </c>
      <c r="BG228" s="199">
        <f t="shared" si="16"/>
        <v>0</v>
      </c>
      <c r="BH228" s="199">
        <f t="shared" si="17"/>
        <v>0</v>
      </c>
      <c r="BI228" s="199">
        <f t="shared" si="18"/>
        <v>0</v>
      </c>
      <c r="BJ228" s="18" t="s">
        <v>83</v>
      </c>
      <c r="BK228" s="199">
        <f t="shared" si="19"/>
        <v>0</v>
      </c>
      <c r="BL228" s="18" t="s">
        <v>488</v>
      </c>
      <c r="BM228" s="198" t="s">
        <v>1733</v>
      </c>
    </row>
    <row r="229" spans="1:65" s="2" customFormat="1" ht="33" customHeight="1">
      <c r="A229" s="35"/>
      <c r="B229" s="36"/>
      <c r="C229" s="245" t="s">
        <v>505</v>
      </c>
      <c r="D229" s="245" t="s">
        <v>298</v>
      </c>
      <c r="E229" s="246" t="s">
        <v>1734</v>
      </c>
      <c r="F229" s="247" t="s">
        <v>1735</v>
      </c>
      <c r="G229" s="248" t="s">
        <v>177</v>
      </c>
      <c r="H229" s="249">
        <v>12</v>
      </c>
      <c r="I229" s="250"/>
      <c r="J229" s="251">
        <f t="shared" si="10"/>
        <v>0</v>
      </c>
      <c r="K229" s="252"/>
      <c r="L229" s="253"/>
      <c r="M229" s="254" t="s">
        <v>1</v>
      </c>
      <c r="N229" s="255" t="s">
        <v>41</v>
      </c>
      <c r="O229" s="72"/>
      <c r="P229" s="196">
        <f t="shared" si="11"/>
        <v>0</v>
      </c>
      <c r="Q229" s="196">
        <v>0</v>
      </c>
      <c r="R229" s="196">
        <f t="shared" si="12"/>
        <v>0</v>
      </c>
      <c r="S229" s="196">
        <v>0</v>
      </c>
      <c r="T229" s="197">
        <f t="shared" si="1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1584</v>
      </c>
      <c r="AT229" s="198" t="s">
        <v>298</v>
      </c>
      <c r="AU229" s="198" t="s">
        <v>85</v>
      </c>
      <c r="AY229" s="18" t="s">
        <v>145</v>
      </c>
      <c r="BE229" s="199">
        <f t="shared" si="14"/>
        <v>0</v>
      </c>
      <c r="BF229" s="199">
        <f t="shared" si="15"/>
        <v>0</v>
      </c>
      <c r="BG229" s="199">
        <f t="shared" si="16"/>
        <v>0</v>
      </c>
      <c r="BH229" s="199">
        <f t="shared" si="17"/>
        <v>0</v>
      </c>
      <c r="BI229" s="199">
        <f t="shared" si="18"/>
        <v>0</v>
      </c>
      <c r="BJ229" s="18" t="s">
        <v>83</v>
      </c>
      <c r="BK229" s="199">
        <f t="shared" si="19"/>
        <v>0</v>
      </c>
      <c r="BL229" s="18" t="s">
        <v>488</v>
      </c>
      <c r="BM229" s="198" t="s">
        <v>1736</v>
      </c>
    </row>
    <row r="230" spans="1:65" s="2" customFormat="1" ht="16.5" customHeight="1">
      <c r="A230" s="35"/>
      <c r="B230" s="36"/>
      <c r="C230" s="186" t="s">
        <v>666</v>
      </c>
      <c r="D230" s="186" t="s">
        <v>146</v>
      </c>
      <c r="E230" s="187" t="s">
        <v>1737</v>
      </c>
      <c r="F230" s="188" t="s">
        <v>1738</v>
      </c>
      <c r="G230" s="189" t="s">
        <v>350</v>
      </c>
      <c r="H230" s="190">
        <v>300</v>
      </c>
      <c r="I230" s="191"/>
      <c r="J230" s="192">
        <f t="shared" si="10"/>
        <v>0</v>
      </c>
      <c r="K230" s="193"/>
      <c r="L230" s="40"/>
      <c r="M230" s="194" t="s">
        <v>1</v>
      </c>
      <c r="N230" s="195" t="s">
        <v>41</v>
      </c>
      <c r="O230" s="72"/>
      <c r="P230" s="196">
        <f t="shared" si="11"/>
        <v>0</v>
      </c>
      <c r="Q230" s="196">
        <v>0</v>
      </c>
      <c r="R230" s="196">
        <f t="shared" si="12"/>
        <v>0</v>
      </c>
      <c r="S230" s="196">
        <v>0</v>
      </c>
      <c r="T230" s="197">
        <f t="shared" si="1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488</v>
      </c>
      <c r="AT230" s="198" t="s">
        <v>146</v>
      </c>
      <c r="AU230" s="198" t="s">
        <v>85</v>
      </c>
      <c r="AY230" s="18" t="s">
        <v>145</v>
      </c>
      <c r="BE230" s="199">
        <f t="shared" si="14"/>
        <v>0</v>
      </c>
      <c r="BF230" s="199">
        <f t="shared" si="15"/>
        <v>0</v>
      </c>
      <c r="BG230" s="199">
        <f t="shared" si="16"/>
        <v>0</v>
      </c>
      <c r="BH230" s="199">
        <f t="shared" si="17"/>
        <v>0</v>
      </c>
      <c r="BI230" s="199">
        <f t="shared" si="18"/>
        <v>0</v>
      </c>
      <c r="BJ230" s="18" t="s">
        <v>83</v>
      </c>
      <c r="BK230" s="199">
        <f t="shared" si="19"/>
        <v>0</v>
      </c>
      <c r="BL230" s="18" t="s">
        <v>488</v>
      </c>
      <c r="BM230" s="198" t="s">
        <v>1739</v>
      </c>
    </row>
    <row r="231" spans="1:65" s="2" customFormat="1" ht="16.5" customHeight="1">
      <c r="A231" s="35"/>
      <c r="B231" s="36"/>
      <c r="C231" s="245" t="s">
        <v>508</v>
      </c>
      <c r="D231" s="245" t="s">
        <v>298</v>
      </c>
      <c r="E231" s="246" t="s">
        <v>1740</v>
      </c>
      <c r="F231" s="247" t="s">
        <v>1741</v>
      </c>
      <c r="G231" s="248" t="s">
        <v>350</v>
      </c>
      <c r="H231" s="249">
        <v>300</v>
      </c>
      <c r="I231" s="250"/>
      <c r="J231" s="251">
        <f t="shared" si="1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11"/>
        <v>0</v>
      </c>
      <c r="Q231" s="196">
        <v>0</v>
      </c>
      <c r="R231" s="196">
        <f t="shared" si="12"/>
        <v>0</v>
      </c>
      <c r="S231" s="196">
        <v>0</v>
      </c>
      <c r="T231" s="197">
        <f t="shared" si="1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1584</v>
      </c>
      <c r="AT231" s="198" t="s">
        <v>298</v>
      </c>
      <c r="AU231" s="198" t="s">
        <v>85</v>
      </c>
      <c r="AY231" s="18" t="s">
        <v>145</v>
      </c>
      <c r="BE231" s="199">
        <f t="shared" si="14"/>
        <v>0</v>
      </c>
      <c r="BF231" s="199">
        <f t="shared" si="15"/>
        <v>0</v>
      </c>
      <c r="BG231" s="199">
        <f t="shared" si="16"/>
        <v>0</v>
      </c>
      <c r="BH231" s="199">
        <f t="shared" si="17"/>
        <v>0</v>
      </c>
      <c r="BI231" s="199">
        <f t="shared" si="18"/>
        <v>0</v>
      </c>
      <c r="BJ231" s="18" t="s">
        <v>83</v>
      </c>
      <c r="BK231" s="199">
        <f t="shared" si="19"/>
        <v>0</v>
      </c>
      <c r="BL231" s="18" t="s">
        <v>488</v>
      </c>
      <c r="BM231" s="198" t="s">
        <v>1742</v>
      </c>
    </row>
    <row r="232" spans="1:65" s="2" customFormat="1" ht="16.5" customHeight="1">
      <c r="A232" s="35"/>
      <c r="B232" s="36"/>
      <c r="C232" s="186" t="s">
        <v>1166</v>
      </c>
      <c r="D232" s="186" t="s">
        <v>146</v>
      </c>
      <c r="E232" s="187" t="s">
        <v>1743</v>
      </c>
      <c r="F232" s="188" t="s">
        <v>1744</v>
      </c>
      <c r="G232" s="189" t="s">
        <v>350</v>
      </c>
      <c r="H232" s="190">
        <v>2500</v>
      </c>
      <c r="I232" s="191"/>
      <c r="J232" s="192">
        <f t="shared" si="10"/>
        <v>0</v>
      </c>
      <c r="K232" s="193"/>
      <c r="L232" s="40"/>
      <c r="M232" s="194" t="s">
        <v>1</v>
      </c>
      <c r="N232" s="195" t="s">
        <v>41</v>
      </c>
      <c r="O232" s="72"/>
      <c r="P232" s="196">
        <f t="shared" si="11"/>
        <v>0</v>
      </c>
      <c r="Q232" s="196">
        <v>0</v>
      </c>
      <c r="R232" s="196">
        <f t="shared" si="12"/>
        <v>0</v>
      </c>
      <c r="S232" s="196">
        <v>0</v>
      </c>
      <c r="T232" s="197">
        <f t="shared" si="1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488</v>
      </c>
      <c r="AT232" s="198" t="s">
        <v>146</v>
      </c>
      <c r="AU232" s="198" t="s">
        <v>85</v>
      </c>
      <c r="AY232" s="18" t="s">
        <v>145</v>
      </c>
      <c r="BE232" s="199">
        <f t="shared" si="14"/>
        <v>0</v>
      </c>
      <c r="BF232" s="199">
        <f t="shared" si="15"/>
        <v>0</v>
      </c>
      <c r="BG232" s="199">
        <f t="shared" si="16"/>
        <v>0</v>
      </c>
      <c r="BH232" s="199">
        <f t="shared" si="17"/>
        <v>0</v>
      </c>
      <c r="BI232" s="199">
        <f t="shared" si="18"/>
        <v>0</v>
      </c>
      <c r="BJ232" s="18" t="s">
        <v>83</v>
      </c>
      <c r="BK232" s="199">
        <f t="shared" si="19"/>
        <v>0</v>
      </c>
      <c r="BL232" s="18" t="s">
        <v>488</v>
      </c>
      <c r="BM232" s="198" t="s">
        <v>1745</v>
      </c>
    </row>
    <row r="233" spans="1:65" s="2" customFormat="1" ht="16.5" customHeight="1">
      <c r="A233" s="35"/>
      <c r="B233" s="36"/>
      <c r="C233" s="245" t="s">
        <v>512</v>
      </c>
      <c r="D233" s="245" t="s">
        <v>298</v>
      </c>
      <c r="E233" s="246" t="s">
        <v>1746</v>
      </c>
      <c r="F233" s="247" t="s">
        <v>1747</v>
      </c>
      <c r="G233" s="248" t="s">
        <v>350</v>
      </c>
      <c r="H233" s="249">
        <v>2500</v>
      </c>
      <c r="I233" s="250"/>
      <c r="J233" s="251">
        <f t="shared" si="1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11"/>
        <v>0</v>
      </c>
      <c r="Q233" s="196">
        <v>0</v>
      </c>
      <c r="R233" s="196">
        <f t="shared" si="12"/>
        <v>0</v>
      </c>
      <c r="S233" s="196">
        <v>0</v>
      </c>
      <c r="T233" s="197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1584</v>
      </c>
      <c r="AT233" s="198" t="s">
        <v>298</v>
      </c>
      <c r="AU233" s="198" t="s">
        <v>85</v>
      </c>
      <c r="AY233" s="18" t="s">
        <v>145</v>
      </c>
      <c r="BE233" s="199">
        <f t="shared" si="14"/>
        <v>0</v>
      </c>
      <c r="BF233" s="199">
        <f t="shared" si="15"/>
        <v>0</v>
      </c>
      <c r="BG233" s="199">
        <f t="shared" si="16"/>
        <v>0</v>
      </c>
      <c r="BH233" s="199">
        <f t="shared" si="17"/>
        <v>0</v>
      </c>
      <c r="BI233" s="199">
        <f t="shared" si="18"/>
        <v>0</v>
      </c>
      <c r="BJ233" s="18" t="s">
        <v>83</v>
      </c>
      <c r="BK233" s="199">
        <f t="shared" si="19"/>
        <v>0</v>
      </c>
      <c r="BL233" s="18" t="s">
        <v>488</v>
      </c>
      <c r="BM233" s="198" t="s">
        <v>1748</v>
      </c>
    </row>
    <row r="234" spans="1:65" s="2" customFormat="1" ht="24.2" customHeight="1">
      <c r="A234" s="35"/>
      <c r="B234" s="36"/>
      <c r="C234" s="186" t="s">
        <v>1173</v>
      </c>
      <c r="D234" s="186" t="s">
        <v>146</v>
      </c>
      <c r="E234" s="187" t="s">
        <v>1749</v>
      </c>
      <c r="F234" s="188" t="s">
        <v>1750</v>
      </c>
      <c r="G234" s="189" t="s">
        <v>177</v>
      </c>
      <c r="H234" s="190">
        <v>50</v>
      </c>
      <c r="I234" s="191"/>
      <c r="J234" s="192">
        <f t="shared" si="10"/>
        <v>0</v>
      </c>
      <c r="K234" s="193"/>
      <c r="L234" s="40"/>
      <c r="M234" s="194" t="s">
        <v>1</v>
      </c>
      <c r="N234" s="195" t="s">
        <v>41</v>
      </c>
      <c r="O234" s="72"/>
      <c r="P234" s="196">
        <f t="shared" si="11"/>
        <v>0</v>
      </c>
      <c r="Q234" s="196">
        <v>0</v>
      </c>
      <c r="R234" s="196">
        <f t="shared" si="12"/>
        <v>0</v>
      </c>
      <c r="S234" s="196">
        <v>0</v>
      </c>
      <c r="T234" s="197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488</v>
      </c>
      <c r="AT234" s="198" t="s">
        <v>146</v>
      </c>
      <c r="AU234" s="198" t="s">
        <v>85</v>
      </c>
      <c r="AY234" s="18" t="s">
        <v>145</v>
      </c>
      <c r="BE234" s="199">
        <f t="shared" si="14"/>
        <v>0</v>
      </c>
      <c r="BF234" s="199">
        <f t="shared" si="15"/>
        <v>0</v>
      </c>
      <c r="BG234" s="199">
        <f t="shared" si="16"/>
        <v>0</v>
      </c>
      <c r="BH234" s="199">
        <f t="shared" si="17"/>
        <v>0</v>
      </c>
      <c r="BI234" s="199">
        <f t="shared" si="18"/>
        <v>0</v>
      </c>
      <c r="BJ234" s="18" t="s">
        <v>83</v>
      </c>
      <c r="BK234" s="199">
        <f t="shared" si="19"/>
        <v>0</v>
      </c>
      <c r="BL234" s="18" t="s">
        <v>488</v>
      </c>
      <c r="BM234" s="198" t="s">
        <v>1751</v>
      </c>
    </row>
    <row r="235" spans="1:65" s="2" customFormat="1" ht="16.5" customHeight="1">
      <c r="A235" s="35"/>
      <c r="B235" s="36"/>
      <c r="C235" s="245" t="s">
        <v>515</v>
      </c>
      <c r="D235" s="245" t="s">
        <v>298</v>
      </c>
      <c r="E235" s="246" t="s">
        <v>1752</v>
      </c>
      <c r="F235" s="247" t="s">
        <v>1753</v>
      </c>
      <c r="G235" s="248" t="s">
        <v>177</v>
      </c>
      <c r="H235" s="249">
        <v>50</v>
      </c>
      <c r="I235" s="250"/>
      <c r="J235" s="251">
        <f t="shared" si="1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11"/>
        <v>0</v>
      </c>
      <c r="Q235" s="196">
        <v>0</v>
      </c>
      <c r="R235" s="196">
        <f t="shared" si="12"/>
        <v>0</v>
      </c>
      <c r="S235" s="196">
        <v>0</v>
      </c>
      <c r="T235" s="197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1584</v>
      </c>
      <c r="AT235" s="198" t="s">
        <v>298</v>
      </c>
      <c r="AU235" s="198" t="s">
        <v>85</v>
      </c>
      <c r="AY235" s="18" t="s">
        <v>145</v>
      </c>
      <c r="BE235" s="199">
        <f t="shared" si="14"/>
        <v>0</v>
      </c>
      <c r="BF235" s="199">
        <f t="shared" si="15"/>
        <v>0</v>
      </c>
      <c r="BG235" s="199">
        <f t="shared" si="16"/>
        <v>0</v>
      </c>
      <c r="BH235" s="199">
        <f t="shared" si="17"/>
        <v>0</v>
      </c>
      <c r="BI235" s="199">
        <f t="shared" si="18"/>
        <v>0</v>
      </c>
      <c r="BJ235" s="18" t="s">
        <v>83</v>
      </c>
      <c r="BK235" s="199">
        <f t="shared" si="19"/>
        <v>0</v>
      </c>
      <c r="BL235" s="18" t="s">
        <v>488</v>
      </c>
      <c r="BM235" s="198" t="s">
        <v>1754</v>
      </c>
    </row>
    <row r="236" spans="1:65" s="2" customFormat="1" ht="16.5" customHeight="1">
      <c r="A236" s="35"/>
      <c r="B236" s="36"/>
      <c r="C236" s="245" t="s">
        <v>1180</v>
      </c>
      <c r="D236" s="245" t="s">
        <v>298</v>
      </c>
      <c r="E236" s="246" t="s">
        <v>1755</v>
      </c>
      <c r="F236" s="247" t="s">
        <v>1756</v>
      </c>
      <c r="G236" s="248" t="s">
        <v>1757</v>
      </c>
      <c r="H236" s="249">
        <v>25000</v>
      </c>
      <c r="I236" s="250"/>
      <c r="J236" s="251">
        <f t="shared" si="1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11"/>
        <v>0</v>
      </c>
      <c r="Q236" s="196">
        <v>0</v>
      </c>
      <c r="R236" s="196">
        <f t="shared" si="12"/>
        <v>0</v>
      </c>
      <c r="S236" s="196">
        <v>0</v>
      </c>
      <c r="T236" s="197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1584</v>
      </c>
      <c r="AT236" s="198" t="s">
        <v>298</v>
      </c>
      <c r="AU236" s="198" t="s">
        <v>85</v>
      </c>
      <c r="AY236" s="18" t="s">
        <v>145</v>
      </c>
      <c r="BE236" s="199">
        <f t="shared" si="14"/>
        <v>0</v>
      </c>
      <c r="BF236" s="199">
        <f t="shared" si="15"/>
        <v>0</v>
      </c>
      <c r="BG236" s="199">
        <f t="shared" si="16"/>
        <v>0</v>
      </c>
      <c r="BH236" s="199">
        <f t="shared" si="17"/>
        <v>0</v>
      </c>
      <c r="BI236" s="199">
        <f t="shared" si="18"/>
        <v>0</v>
      </c>
      <c r="BJ236" s="18" t="s">
        <v>83</v>
      </c>
      <c r="BK236" s="199">
        <f t="shared" si="19"/>
        <v>0</v>
      </c>
      <c r="BL236" s="18" t="s">
        <v>488</v>
      </c>
      <c r="BM236" s="198" t="s">
        <v>1758</v>
      </c>
    </row>
    <row r="237" spans="1:65" s="2" customFormat="1" ht="24.2" customHeight="1">
      <c r="A237" s="35"/>
      <c r="B237" s="36"/>
      <c r="C237" s="245" t="s">
        <v>519</v>
      </c>
      <c r="D237" s="245" t="s">
        <v>298</v>
      </c>
      <c r="E237" s="246" t="s">
        <v>1567</v>
      </c>
      <c r="F237" s="247" t="s">
        <v>1759</v>
      </c>
      <c r="G237" s="248" t="s">
        <v>177</v>
      </c>
      <c r="H237" s="249">
        <v>3</v>
      </c>
      <c r="I237" s="250"/>
      <c r="J237" s="251">
        <f t="shared" si="10"/>
        <v>0</v>
      </c>
      <c r="K237" s="252"/>
      <c r="L237" s="253"/>
      <c r="M237" s="254" t="s">
        <v>1</v>
      </c>
      <c r="N237" s="255" t="s">
        <v>41</v>
      </c>
      <c r="O237" s="72"/>
      <c r="P237" s="196">
        <f t="shared" si="11"/>
        <v>0</v>
      </c>
      <c r="Q237" s="196">
        <v>0</v>
      </c>
      <c r="R237" s="196">
        <f t="shared" si="12"/>
        <v>0</v>
      </c>
      <c r="S237" s="196">
        <v>0</v>
      </c>
      <c r="T237" s="197">
        <f t="shared" si="1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1584</v>
      </c>
      <c r="AT237" s="198" t="s">
        <v>298</v>
      </c>
      <c r="AU237" s="198" t="s">
        <v>85</v>
      </c>
      <c r="AY237" s="18" t="s">
        <v>145</v>
      </c>
      <c r="BE237" s="199">
        <f t="shared" si="14"/>
        <v>0</v>
      </c>
      <c r="BF237" s="199">
        <f t="shared" si="15"/>
        <v>0</v>
      </c>
      <c r="BG237" s="199">
        <f t="shared" si="16"/>
        <v>0</v>
      </c>
      <c r="BH237" s="199">
        <f t="shared" si="17"/>
        <v>0</v>
      </c>
      <c r="BI237" s="199">
        <f t="shared" si="18"/>
        <v>0</v>
      </c>
      <c r="BJ237" s="18" t="s">
        <v>83</v>
      </c>
      <c r="BK237" s="199">
        <f t="shared" si="19"/>
        <v>0</v>
      </c>
      <c r="BL237" s="18" t="s">
        <v>488</v>
      </c>
      <c r="BM237" s="198" t="s">
        <v>1760</v>
      </c>
    </row>
    <row r="238" spans="1:65" s="2" customFormat="1" ht="24.2" customHeight="1">
      <c r="A238" s="35"/>
      <c r="B238" s="36"/>
      <c r="C238" s="186" t="s">
        <v>1188</v>
      </c>
      <c r="D238" s="186" t="s">
        <v>146</v>
      </c>
      <c r="E238" s="187" t="s">
        <v>1761</v>
      </c>
      <c r="F238" s="188" t="s">
        <v>1762</v>
      </c>
      <c r="G238" s="189" t="s">
        <v>854</v>
      </c>
      <c r="H238" s="190">
        <v>100</v>
      </c>
      <c r="I238" s="191"/>
      <c r="J238" s="192">
        <f t="shared" si="1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11"/>
        <v>0</v>
      </c>
      <c r="Q238" s="196">
        <v>0</v>
      </c>
      <c r="R238" s="196">
        <f t="shared" si="12"/>
        <v>0</v>
      </c>
      <c r="S238" s="196">
        <v>0</v>
      </c>
      <c r="T238" s="197">
        <f t="shared" si="1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146</v>
      </c>
      <c r="AU238" s="198" t="s">
        <v>85</v>
      </c>
      <c r="AY238" s="18" t="s">
        <v>145</v>
      </c>
      <c r="BE238" s="199">
        <f t="shared" si="14"/>
        <v>0</v>
      </c>
      <c r="BF238" s="199">
        <f t="shared" si="15"/>
        <v>0</v>
      </c>
      <c r="BG238" s="199">
        <f t="shared" si="16"/>
        <v>0</v>
      </c>
      <c r="BH238" s="199">
        <f t="shared" si="17"/>
        <v>0</v>
      </c>
      <c r="BI238" s="199">
        <f t="shared" si="18"/>
        <v>0</v>
      </c>
      <c r="BJ238" s="18" t="s">
        <v>83</v>
      </c>
      <c r="BK238" s="199">
        <f t="shared" si="19"/>
        <v>0</v>
      </c>
      <c r="BL238" s="18" t="s">
        <v>83</v>
      </c>
      <c r="BM238" s="198" t="s">
        <v>1763</v>
      </c>
    </row>
    <row r="239" spans="1:65" s="2" customFormat="1" ht="21.75" customHeight="1">
      <c r="A239" s="35"/>
      <c r="B239" s="36"/>
      <c r="C239" s="186" t="s">
        <v>524</v>
      </c>
      <c r="D239" s="186" t="s">
        <v>146</v>
      </c>
      <c r="E239" s="187" t="s">
        <v>1764</v>
      </c>
      <c r="F239" s="188" t="s">
        <v>1765</v>
      </c>
      <c r="G239" s="189" t="s">
        <v>854</v>
      </c>
      <c r="H239" s="190">
        <v>100</v>
      </c>
      <c r="I239" s="191"/>
      <c r="J239" s="192">
        <f t="shared" si="10"/>
        <v>0</v>
      </c>
      <c r="K239" s="193"/>
      <c r="L239" s="40"/>
      <c r="M239" s="194" t="s">
        <v>1</v>
      </c>
      <c r="N239" s="195" t="s">
        <v>41</v>
      </c>
      <c r="O239" s="72"/>
      <c r="P239" s="196">
        <f t="shared" si="11"/>
        <v>0</v>
      </c>
      <c r="Q239" s="196">
        <v>0</v>
      </c>
      <c r="R239" s="196">
        <f t="shared" si="12"/>
        <v>0</v>
      </c>
      <c r="S239" s="196">
        <v>0</v>
      </c>
      <c r="T239" s="197">
        <f t="shared" si="1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83</v>
      </c>
      <c r="AT239" s="198" t="s">
        <v>146</v>
      </c>
      <c r="AU239" s="198" t="s">
        <v>85</v>
      </c>
      <c r="AY239" s="18" t="s">
        <v>145</v>
      </c>
      <c r="BE239" s="199">
        <f t="shared" si="14"/>
        <v>0</v>
      </c>
      <c r="BF239" s="199">
        <f t="shared" si="15"/>
        <v>0</v>
      </c>
      <c r="BG239" s="199">
        <f t="shared" si="16"/>
        <v>0</v>
      </c>
      <c r="BH239" s="199">
        <f t="shared" si="17"/>
        <v>0</v>
      </c>
      <c r="BI239" s="199">
        <f t="shared" si="18"/>
        <v>0</v>
      </c>
      <c r="BJ239" s="18" t="s">
        <v>83</v>
      </c>
      <c r="BK239" s="199">
        <f t="shared" si="19"/>
        <v>0</v>
      </c>
      <c r="BL239" s="18" t="s">
        <v>83</v>
      </c>
      <c r="BM239" s="198" t="s">
        <v>1766</v>
      </c>
    </row>
    <row r="240" spans="1:65" s="2" customFormat="1" ht="24.2" customHeight="1">
      <c r="A240" s="35"/>
      <c r="B240" s="36"/>
      <c r="C240" s="186" t="s">
        <v>1196</v>
      </c>
      <c r="D240" s="186" t="s">
        <v>146</v>
      </c>
      <c r="E240" s="187" t="s">
        <v>244</v>
      </c>
      <c r="F240" s="188" t="s">
        <v>1767</v>
      </c>
      <c r="G240" s="189" t="s">
        <v>854</v>
      </c>
      <c r="H240" s="190">
        <v>15</v>
      </c>
      <c r="I240" s="191"/>
      <c r="J240" s="192">
        <f t="shared" ref="J240:J271" si="20"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ref="P240:P271" si="21">O240*H240</f>
        <v>0</v>
      </c>
      <c r="Q240" s="196">
        <v>0</v>
      </c>
      <c r="R240" s="196">
        <f t="shared" ref="R240:R271" si="22">Q240*H240</f>
        <v>0</v>
      </c>
      <c r="S240" s="196">
        <v>0</v>
      </c>
      <c r="T240" s="197">
        <f t="shared" ref="T240:T271" si="23"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146</v>
      </c>
      <c r="AU240" s="198" t="s">
        <v>85</v>
      </c>
      <c r="AY240" s="18" t="s">
        <v>145</v>
      </c>
      <c r="BE240" s="199">
        <f t="shared" ref="BE240:BE271" si="24">IF(N240="základní",J240,0)</f>
        <v>0</v>
      </c>
      <c r="BF240" s="199">
        <f t="shared" ref="BF240:BF271" si="25">IF(N240="snížená",J240,0)</f>
        <v>0</v>
      </c>
      <c r="BG240" s="199">
        <f t="shared" ref="BG240:BG271" si="26">IF(N240="zákl. přenesená",J240,0)</f>
        <v>0</v>
      </c>
      <c r="BH240" s="199">
        <f t="shared" ref="BH240:BH271" si="27">IF(N240="sníž. přenesená",J240,0)</f>
        <v>0</v>
      </c>
      <c r="BI240" s="199">
        <f t="shared" ref="BI240:BI271" si="28">IF(N240="nulová",J240,0)</f>
        <v>0</v>
      </c>
      <c r="BJ240" s="18" t="s">
        <v>83</v>
      </c>
      <c r="BK240" s="199">
        <f t="shared" ref="BK240:BK271" si="29">ROUND(I240*H240,2)</f>
        <v>0</v>
      </c>
      <c r="BL240" s="18" t="s">
        <v>83</v>
      </c>
      <c r="BM240" s="198" t="s">
        <v>1768</v>
      </c>
    </row>
    <row r="241" spans="1:65" s="2" customFormat="1" ht="21.75" customHeight="1">
      <c r="A241" s="35"/>
      <c r="B241" s="36"/>
      <c r="C241" s="186" t="s">
        <v>528</v>
      </c>
      <c r="D241" s="186" t="s">
        <v>146</v>
      </c>
      <c r="E241" s="187" t="s">
        <v>1769</v>
      </c>
      <c r="F241" s="188" t="s">
        <v>1770</v>
      </c>
      <c r="G241" s="189" t="s">
        <v>177</v>
      </c>
      <c r="H241" s="190">
        <v>1</v>
      </c>
      <c r="I241" s="191"/>
      <c r="J241" s="192">
        <f t="shared" si="20"/>
        <v>0</v>
      </c>
      <c r="K241" s="193"/>
      <c r="L241" s="40"/>
      <c r="M241" s="194" t="s">
        <v>1</v>
      </c>
      <c r="N241" s="19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83</v>
      </c>
      <c r="AT241" s="198" t="s">
        <v>146</v>
      </c>
      <c r="AU241" s="198" t="s">
        <v>85</v>
      </c>
      <c r="AY241" s="18" t="s">
        <v>145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1771</v>
      </c>
    </row>
    <row r="242" spans="1:65" s="2" customFormat="1" ht="55.5" customHeight="1">
      <c r="A242" s="35"/>
      <c r="B242" s="36"/>
      <c r="C242" s="245" t="s">
        <v>1201</v>
      </c>
      <c r="D242" s="245" t="s">
        <v>298</v>
      </c>
      <c r="E242" s="246" t="s">
        <v>1772</v>
      </c>
      <c r="F242" s="247" t="s">
        <v>1773</v>
      </c>
      <c r="G242" s="248" t="s">
        <v>177</v>
      </c>
      <c r="H242" s="249">
        <v>1</v>
      </c>
      <c r="I242" s="250"/>
      <c r="J242" s="251">
        <f t="shared" si="20"/>
        <v>0</v>
      </c>
      <c r="K242" s="252"/>
      <c r="L242" s="253"/>
      <c r="M242" s="254" t="s">
        <v>1</v>
      </c>
      <c r="N242" s="25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85</v>
      </c>
      <c r="AT242" s="198" t="s">
        <v>298</v>
      </c>
      <c r="AU242" s="198" t="s">
        <v>85</v>
      </c>
      <c r="AY242" s="18" t="s">
        <v>145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83</v>
      </c>
      <c r="BM242" s="198" t="s">
        <v>1774</v>
      </c>
    </row>
    <row r="243" spans="1:65" s="2" customFormat="1" ht="24.2" customHeight="1">
      <c r="A243" s="35"/>
      <c r="B243" s="36"/>
      <c r="C243" s="186" t="s">
        <v>531</v>
      </c>
      <c r="D243" s="186" t="s">
        <v>146</v>
      </c>
      <c r="E243" s="187" t="s">
        <v>1775</v>
      </c>
      <c r="F243" s="188" t="s">
        <v>1776</v>
      </c>
      <c r="G243" s="189" t="s">
        <v>177</v>
      </c>
      <c r="H243" s="190">
        <v>2</v>
      </c>
      <c r="I243" s="191"/>
      <c r="J243" s="192">
        <f t="shared" si="20"/>
        <v>0</v>
      </c>
      <c r="K243" s="193"/>
      <c r="L243" s="40"/>
      <c r="M243" s="194" t="s">
        <v>1</v>
      </c>
      <c r="N243" s="19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83</v>
      </c>
      <c r="AT243" s="198" t="s">
        <v>146</v>
      </c>
      <c r="AU243" s="198" t="s">
        <v>85</v>
      </c>
      <c r="AY243" s="18" t="s">
        <v>145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83</v>
      </c>
      <c r="BM243" s="198" t="s">
        <v>1777</v>
      </c>
    </row>
    <row r="244" spans="1:65" s="2" customFormat="1" ht="33" customHeight="1">
      <c r="A244" s="35"/>
      <c r="B244" s="36"/>
      <c r="C244" s="245" t="s">
        <v>1210</v>
      </c>
      <c r="D244" s="245" t="s">
        <v>298</v>
      </c>
      <c r="E244" s="246" t="s">
        <v>1778</v>
      </c>
      <c r="F244" s="247" t="s">
        <v>1779</v>
      </c>
      <c r="G244" s="248" t="s">
        <v>149</v>
      </c>
      <c r="H244" s="249">
        <v>2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85</v>
      </c>
      <c r="AT244" s="198" t="s">
        <v>298</v>
      </c>
      <c r="AU244" s="198" t="s">
        <v>85</v>
      </c>
      <c r="AY244" s="18" t="s">
        <v>145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83</v>
      </c>
      <c r="BM244" s="198" t="s">
        <v>1780</v>
      </c>
    </row>
    <row r="245" spans="1:65" s="2" customFormat="1" ht="24.2" customHeight="1">
      <c r="A245" s="35"/>
      <c r="B245" s="36"/>
      <c r="C245" s="186" t="s">
        <v>535</v>
      </c>
      <c r="D245" s="186" t="s">
        <v>146</v>
      </c>
      <c r="E245" s="187" t="s">
        <v>1781</v>
      </c>
      <c r="F245" s="188" t="s">
        <v>1782</v>
      </c>
      <c r="G245" s="189" t="s">
        <v>350</v>
      </c>
      <c r="H245" s="190">
        <v>200</v>
      </c>
      <c r="I245" s="191"/>
      <c r="J245" s="192">
        <f t="shared" si="2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83</v>
      </c>
      <c r="AT245" s="198" t="s">
        <v>146</v>
      </c>
      <c r="AU245" s="198" t="s">
        <v>85</v>
      </c>
      <c r="AY245" s="18" t="s">
        <v>145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83</v>
      </c>
      <c r="BM245" s="198" t="s">
        <v>1783</v>
      </c>
    </row>
    <row r="246" spans="1:65" s="2" customFormat="1" ht="16.5" customHeight="1">
      <c r="A246" s="35"/>
      <c r="B246" s="36"/>
      <c r="C246" s="245" t="s">
        <v>1215</v>
      </c>
      <c r="D246" s="245" t="s">
        <v>298</v>
      </c>
      <c r="E246" s="246" t="s">
        <v>1784</v>
      </c>
      <c r="F246" s="247" t="s">
        <v>1785</v>
      </c>
      <c r="G246" s="248" t="s">
        <v>350</v>
      </c>
      <c r="H246" s="249">
        <v>200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85</v>
      </c>
      <c r="AT246" s="198" t="s">
        <v>298</v>
      </c>
      <c r="AU246" s="198" t="s">
        <v>85</v>
      </c>
      <c r="AY246" s="18" t="s">
        <v>145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1786</v>
      </c>
    </row>
    <row r="247" spans="1:65" s="2" customFormat="1" ht="16.5" customHeight="1">
      <c r="A247" s="35"/>
      <c r="B247" s="36"/>
      <c r="C247" s="186" t="s">
        <v>541</v>
      </c>
      <c r="D247" s="186" t="s">
        <v>146</v>
      </c>
      <c r="E247" s="187" t="s">
        <v>1787</v>
      </c>
      <c r="F247" s="188" t="s">
        <v>1788</v>
      </c>
      <c r="G247" s="189" t="s">
        <v>177</v>
      </c>
      <c r="H247" s="190">
        <v>3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237</v>
      </c>
      <c r="AT247" s="198" t="s">
        <v>146</v>
      </c>
      <c r="AU247" s="198" t="s">
        <v>85</v>
      </c>
      <c r="AY247" s="18" t="s">
        <v>145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237</v>
      </c>
      <c r="BM247" s="198" t="s">
        <v>1789</v>
      </c>
    </row>
    <row r="248" spans="1:65" s="2" customFormat="1" ht="66.75" customHeight="1">
      <c r="A248" s="35"/>
      <c r="B248" s="36"/>
      <c r="C248" s="245" t="s">
        <v>1222</v>
      </c>
      <c r="D248" s="245" t="s">
        <v>298</v>
      </c>
      <c r="E248" s="246" t="s">
        <v>1761</v>
      </c>
      <c r="F248" s="247" t="s">
        <v>1790</v>
      </c>
      <c r="G248" s="248" t="s">
        <v>417</v>
      </c>
      <c r="H248" s="249">
        <v>3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298</v>
      </c>
      <c r="AU248" s="198" t="s">
        <v>85</v>
      </c>
      <c r="AY248" s="18" t="s">
        <v>145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1791</v>
      </c>
    </row>
    <row r="249" spans="1:65" s="2" customFormat="1" ht="24.2" customHeight="1">
      <c r="A249" s="35"/>
      <c r="B249" s="36"/>
      <c r="C249" s="186" t="s">
        <v>545</v>
      </c>
      <c r="D249" s="186" t="s">
        <v>146</v>
      </c>
      <c r="E249" s="187" t="s">
        <v>1792</v>
      </c>
      <c r="F249" s="188" t="s">
        <v>1793</v>
      </c>
      <c r="G249" s="189" t="s">
        <v>177</v>
      </c>
      <c r="H249" s="190">
        <v>3</v>
      </c>
      <c r="I249" s="191"/>
      <c r="J249" s="192">
        <f t="shared" si="20"/>
        <v>0</v>
      </c>
      <c r="K249" s="193"/>
      <c r="L249" s="40"/>
      <c r="M249" s="194" t="s">
        <v>1</v>
      </c>
      <c r="N249" s="19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237</v>
      </c>
      <c r="AT249" s="198" t="s">
        <v>146</v>
      </c>
      <c r="AU249" s="198" t="s">
        <v>85</v>
      </c>
      <c r="AY249" s="18" t="s">
        <v>145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237</v>
      </c>
      <c r="BM249" s="198" t="s">
        <v>1794</v>
      </c>
    </row>
    <row r="250" spans="1:65" s="2" customFormat="1" ht="21.75" customHeight="1">
      <c r="A250" s="35"/>
      <c r="B250" s="36"/>
      <c r="C250" s="245" t="s">
        <v>1230</v>
      </c>
      <c r="D250" s="245" t="s">
        <v>298</v>
      </c>
      <c r="E250" s="246" t="s">
        <v>1795</v>
      </c>
      <c r="F250" s="247" t="s">
        <v>1796</v>
      </c>
      <c r="G250" s="248" t="s">
        <v>177</v>
      </c>
      <c r="H250" s="249">
        <v>3</v>
      </c>
      <c r="I250" s="250"/>
      <c r="J250" s="251">
        <f t="shared" si="20"/>
        <v>0</v>
      </c>
      <c r="K250" s="252"/>
      <c r="L250" s="253"/>
      <c r="M250" s="254" t="s">
        <v>1</v>
      </c>
      <c r="N250" s="25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607</v>
      </c>
      <c r="AT250" s="198" t="s">
        <v>298</v>
      </c>
      <c r="AU250" s="198" t="s">
        <v>85</v>
      </c>
      <c r="AY250" s="18" t="s">
        <v>145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607</v>
      </c>
      <c r="BM250" s="198" t="s">
        <v>1797</v>
      </c>
    </row>
    <row r="251" spans="1:65" s="2" customFormat="1" ht="16.5" customHeight="1">
      <c r="A251" s="35"/>
      <c r="B251" s="36"/>
      <c r="C251" s="245" t="s">
        <v>549</v>
      </c>
      <c r="D251" s="245" t="s">
        <v>298</v>
      </c>
      <c r="E251" s="246" t="s">
        <v>1798</v>
      </c>
      <c r="F251" s="247" t="s">
        <v>1799</v>
      </c>
      <c r="G251" s="248" t="s">
        <v>177</v>
      </c>
      <c r="H251" s="249">
        <v>3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607</v>
      </c>
      <c r="AT251" s="198" t="s">
        <v>298</v>
      </c>
      <c r="AU251" s="198" t="s">
        <v>85</v>
      </c>
      <c r="AY251" s="18" t="s">
        <v>145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607</v>
      </c>
      <c r="BM251" s="198" t="s">
        <v>1800</v>
      </c>
    </row>
    <row r="252" spans="1:65" s="2" customFormat="1" ht="21.75" customHeight="1">
      <c r="A252" s="35"/>
      <c r="B252" s="36"/>
      <c r="C252" s="186" t="s">
        <v>1237</v>
      </c>
      <c r="D252" s="186" t="s">
        <v>146</v>
      </c>
      <c r="E252" s="187" t="s">
        <v>1801</v>
      </c>
      <c r="F252" s="188" t="s">
        <v>1802</v>
      </c>
      <c r="G252" s="189" t="s">
        <v>417</v>
      </c>
      <c r="H252" s="190">
        <v>3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146</v>
      </c>
      <c r="AU252" s="198" t="s">
        <v>85</v>
      </c>
      <c r="AY252" s="18" t="s">
        <v>145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1803</v>
      </c>
    </row>
    <row r="253" spans="1:65" s="2" customFormat="1" ht="24.2" customHeight="1">
      <c r="A253" s="35"/>
      <c r="B253" s="36"/>
      <c r="C253" s="245" t="s">
        <v>553</v>
      </c>
      <c r="D253" s="245" t="s">
        <v>298</v>
      </c>
      <c r="E253" s="246" t="s">
        <v>1804</v>
      </c>
      <c r="F253" s="247" t="s">
        <v>1805</v>
      </c>
      <c r="G253" s="248" t="s">
        <v>417</v>
      </c>
      <c r="H253" s="249">
        <v>7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607</v>
      </c>
      <c r="AT253" s="198" t="s">
        <v>298</v>
      </c>
      <c r="AU253" s="198" t="s">
        <v>85</v>
      </c>
      <c r="AY253" s="18" t="s">
        <v>145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607</v>
      </c>
      <c r="BM253" s="198" t="s">
        <v>1806</v>
      </c>
    </row>
    <row r="254" spans="1:65" s="2" customFormat="1" ht="21.75" customHeight="1">
      <c r="A254" s="35"/>
      <c r="B254" s="36"/>
      <c r="C254" s="245" t="s">
        <v>1244</v>
      </c>
      <c r="D254" s="245" t="s">
        <v>298</v>
      </c>
      <c r="E254" s="246" t="s">
        <v>1807</v>
      </c>
      <c r="F254" s="247" t="s">
        <v>1808</v>
      </c>
      <c r="G254" s="248" t="s">
        <v>177</v>
      </c>
      <c r="H254" s="249">
        <v>4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0</v>
      </c>
      <c r="R254" s="196">
        <f t="shared" si="22"/>
        <v>0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607</v>
      </c>
      <c r="AT254" s="198" t="s">
        <v>298</v>
      </c>
      <c r="AU254" s="198" t="s">
        <v>85</v>
      </c>
      <c r="AY254" s="18" t="s">
        <v>145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607</v>
      </c>
      <c r="BM254" s="198" t="s">
        <v>1809</v>
      </c>
    </row>
    <row r="255" spans="1:65" s="2" customFormat="1" ht="24.2" customHeight="1">
      <c r="A255" s="35"/>
      <c r="B255" s="36"/>
      <c r="C255" s="245" t="s">
        <v>1810</v>
      </c>
      <c r="D255" s="245" t="s">
        <v>298</v>
      </c>
      <c r="E255" s="246" t="s">
        <v>1811</v>
      </c>
      <c r="F255" s="247" t="s">
        <v>1812</v>
      </c>
      <c r="G255" s="248" t="s">
        <v>177</v>
      </c>
      <c r="H255" s="249">
        <v>4</v>
      </c>
      <c r="I255" s="250"/>
      <c r="J255" s="251">
        <f t="shared" si="20"/>
        <v>0</v>
      </c>
      <c r="K255" s="252"/>
      <c r="L255" s="253"/>
      <c r="M255" s="254" t="s">
        <v>1</v>
      </c>
      <c r="N255" s="25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607</v>
      </c>
      <c r="AT255" s="198" t="s">
        <v>298</v>
      </c>
      <c r="AU255" s="198" t="s">
        <v>85</v>
      </c>
      <c r="AY255" s="18" t="s">
        <v>145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607</v>
      </c>
      <c r="BM255" s="198" t="s">
        <v>1813</v>
      </c>
    </row>
    <row r="256" spans="1:65" s="2" customFormat="1" ht="21.75" customHeight="1">
      <c r="A256" s="35"/>
      <c r="B256" s="36"/>
      <c r="C256" s="186" t="s">
        <v>1814</v>
      </c>
      <c r="D256" s="186" t="s">
        <v>146</v>
      </c>
      <c r="E256" s="187" t="s">
        <v>1815</v>
      </c>
      <c r="F256" s="188" t="s">
        <v>1816</v>
      </c>
      <c r="G256" s="189" t="s">
        <v>177</v>
      </c>
      <c r="H256" s="190">
        <v>3</v>
      </c>
      <c r="I256" s="191"/>
      <c r="J256" s="192">
        <f t="shared" si="20"/>
        <v>0</v>
      </c>
      <c r="K256" s="193"/>
      <c r="L256" s="40"/>
      <c r="M256" s="194" t="s">
        <v>1</v>
      </c>
      <c r="N256" s="195" t="s">
        <v>41</v>
      </c>
      <c r="O256" s="72"/>
      <c r="P256" s="196">
        <f t="shared" si="21"/>
        <v>0</v>
      </c>
      <c r="Q256" s="196">
        <v>0</v>
      </c>
      <c r="R256" s="196">
        <f t="shared" si="22"/>
        <v>0</v>
      </c>
      <c r="S256" s="196">
        <v>0</v>
      </c>
      <c r="T256" s="197">
        <f t="shared" si="2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488</v>
      </c>
      <c r="AT256" s="198" t="s">
        <v>146</v>
      </c>
      <c r="AU256" s="198" t="s">
        <v>85</v>
      </c>
      <c r="AY256" s="18" t="s">
        <v>145</v>
      </c>
      <c r="BE256" s="199">
        <f t="shared" si="24"/>
        <v>0</v>
      </c>
      <c r="BF256" s="199">
        <f t="shared" si="25"/>
        <v>0</v>
      </c>
      <c r="BG256" s="199">
        <f t="shared" si="26"/>
        <v>0</v>
      </c>
      <c r="BH256" s="199">
        <f t="shared" si="27"/>
        <v>0</v>
      </c>
      <c r="BI256" s="199">
        <f t="shared" si="28"/>
        <v>0</v>
      </c>
      <c r="BJ256" s="18" t="s">
        <v>83</v>
      </c>
      <c r="BK256" s="199">
        <f t="shared" si="29"/>
        <v>0</v>
      </c>
      <c r="BL256" s="18" t="s">
        <v>488</v>
      </c>
      <c r="BM256" s="198" t="s">
        <v>1817</v>
      </c>
    </row>
    <row r="257" spans="1:65" s="2" customFormat="1" ht="37.9" customHeight="1">
      <c r="A257" s="35"/>
      <c r="B257" s="36"/>
      <c r="C257" s="186" t="s">
        <v>556</v>
      </c>
      <c r="D257" s="186" t="s">
        <v>146</v>
      </c>
      <c r="E257" s="187" t="s">
        <v>1818</v>
      </c>
      <c r="F257" s="188" t="s">
        <v>1819</v>
      </c>
      <c r="G257" s="189" t="s">
        <v>350</v>
      </c>
      <c r="H257" s="190">
        <v>950</v>
      </c>
      <c r="I257" s="191"/>
      <c r="J257" s="192">
        <f t="shared" si="2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21"/>
        <v>0</v>
      </c>
      <c r="Q257" s="196">
        <v>0</v>
      </c>
      <c r="R257" s="196">
        <f t="shared" si="22"/>
        <v>0</v>
      </c>
      <c r="S257" s="196">
        <v>0</v>
      </c>
      <c r="T257" s="197">
        <f t="shared" si="2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488</v>
      </c>
      <c r="AT257" s="198" t="s">
        <v>146</v>
      </c>
      <c r="AU257" s="198" t="s">
        <v>85</v>
      </c>
      <c r="AY257" s="18" t="s">
        <v>145</v>
      </c>
      <c r="BE257" s="199">
        <f t="shared" si="24"/>
        <v>0</v>
      </c>
      <c r="BF257" s="199">
        <f t="shared" si="25"/>
        <v>0</v>
      </c>
      <c r="BG257" s="199">
        <f t="shared" si="26"/>
        <v>0</v>
      </c>
      <c r="BH257" s="199">
        <f t="shared" si="27"/>
        <v>0</v>
      </c>
      <c r="BI257" s="199">
        <f t="shared" si="28"/>
        <v>0</v>
      </c>
      <c r="BJ257" s="18" t="s">
        <v>83</v>
      </c>
      <c r="BK257" s="199">
        <f t="shared" si="29"/>
        <v>0</v>
      </c>
      <c r="BL257" s="18" t="s">
        <v>488</v>
      </c>
      <c r="BM257" s="198" t="s">
        <v>1820</v>
      </c>
    </row>
    <row r="258" spans="1:65" s="2" customFormat="1" ht="24.2" customHeight="1">
      <c r="A258" s="35"/>
      <c r="B258" s="36"/>
      <c r="C258" s="245" t="s">
        <v>1821</v>
      </c>
      <c r="D258" s="245" t="s">
        <v>298</v>
      </c>
      <c r="E258" s="246" t="s">
        <v>1822</v>
      </c>
      <c r="F258" s="247" t="s">
        <v>1823</v>
      </c>
      <c r="G258" s="248" t="s">
        <v>350</v>
      </c>
      <c r="H258" s="249">
        <v>60</v>
      </c>
      <c r="I258" s="250"/>
      <c r="J258" s="251">
        <f t="shared" si="2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21"/>
        <v>0</v>
      </c>
      <c r="Q258" s="196">
        <v>3.0000000000000001E-5</v>
      </c>
      <c r="R258" s="196">
        <f t="shared" si="22"/>
        <v>1.8E-3</v>
      </c>
      <c r="S258" s="196">
        <v>0</v>
      </c>
      <c r="T258" s="197">
        <f t="shared" si="2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607</v>
      </c>
      <c r="AT258" s="198" t="s">
        <v>298</v>
      </c>
      <c r="AU258" s="198" t="s">
        <v>85</v>
      </c>
      <c r="AY258" s="18" t="s">
        <v>145</v>
      </c>
      <c r="BE258" s="199">
        <f t="shared" si="24"/>
        <v>0</v>
      </c>
      <c r="BF258" s="199">
        <f t="shared" si="25"/>
        <v>0</v>
      </c>
      <c r="BG258" s="199">
        <f t="shared" si="26"/>
        <v>0</v>
      </c>
      <c r="BH258" s="199">
        <f t="shared" si="27"/>
        <v>0</v>
      </c>
      <c r="BI258" s="199">
        <f t="shared" si="28"/>
        <v>0</v>
      </c>
      <c r="BJ258" s="18" t="s">
        <v>83</v>
      </c>
      <c r="BK258" s="199">
        <f t="shared" si="29"/>
        <v>0</v>
      </c>
      <c r="BL258" s="18" t="s">
        <v>607</v>
      </c>
      <c r="BM258" s="198" t="s">
        <v>1824</v>
      </c>
    </row>
    <row r="259" spans="1:65" s="2" customFormat="1" ht="16.5" customHeight="1">
      <c r="A259" s="35"/>
      <c r="B259" s="36"/>
      <c r="C259" s="245" t="s">
        <v>560</v>
      </c>
      <c r="D259" s="245" t="s">
        <v>298</v>
      </c>
      <c r="E259" s="246" t="s">
        <v>1825</v>
      </c>
      <c r="F259" s="247" t="s">
        <v>1826</v>
      </c>
      <c r="G259" s="248" t="s">
        <v>350</v>
      </c>
      <c r="H259" s="249">
        <v>200</v>
      </c>
      <c r="I259" s="250"/>
      <c r="J259" s="251">
        <f t="shared" si="20"/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si="21"/>
        <v>0</v>
      </c>
      <c r="Q259" s="196">
        <v>3.0000000000000001E-5</v>
      </c>
      <c r="R259" s="196">
        <f t="shared" si="22"/>
        <v>6.0000000000000001E-3</v>
      </c>
      <c r="S259" s="196">
        <v>0</v>
      </c>
      <c r="T259" s="197">
        <f t="shared" si="2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607</v>
      </c>
      <c r="AT259" s="198" t="s">
        <v>298</v>
      </c>
      <c r="AU259" s="198" t="s">
        <v>85</v>
      </c>
      <c r="AY259" s="18" t="s">
        <v>145</v>
      </c>
      <c r="BE259" s="199">
        <f t="shared" si="24"/>
        <v>0</v>
      </c>
      <c r="BF259" s="199">
        <f t="shared" si="25"/>
        <v>0</v>
      </c>
      <c r="BG259" s="199">
        <f t="shared" si="26"/>
        <v>0</v>
      </c>
      <c r="BH259" s="199">
        <f t="shared" si="27"/>
        <v>0</v>
      </c>
      <c r="BI259" s="199">
        <f t="shared" si="28"/>
        <v>0</v>
      </c>
      <c r="BJ259" s="18" t="s">
        <v>83</v>
      </c>
      <c r="BK259" s="199">
        <f t="shared" si="29"/>
        <v>0</v>
      </c>
      <c r="BL259" s="18" t="s">
        <v>607</v>
      </c>
      <c r="BM259" s="198" t="s">
        <v>1827</v>
      </c>
    </row>
    <row r="260" spans="1:65" s="2" customFormat="1" ht="24.2" customHeight="1">
      <c r="A260" s="35"/>
      <c r="B260" s="36"/>
      <c r="C260" s="245" t="s">
        <v>1828</v>
      </c>
      <c r="D260" s="245" t="s">
        <v>298</v>
      </c>
      <c r="E260" s="246" t="s">
        <v>1829</v>
      </c>
      <c r="F260" s="247" t="s">
        <v>1830</v>
      </c>
      <c r="G260" s="248" t="s">
        <v>350</v>
      </c>
      <c r="H260" s="249">
        <v>30</v>
      </c>
      <c r="I260" s="250"/>
      <c r="J260" s="251">
        <f t="shared" si="2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21"/>
        <v>0</v>
      </c>
      <c r="Q260" s="196">
        <v>1.1E-4</v>
      </c>
      <c r="R260" s="196">
        <f t="shared" si="22"/>
        <v>3.3E-3</v>
      </c>
      <c r="S260" s="196">
        <v>0</v>
      </c>
      <c r="T260" s="197">
        <f t="shared" si="2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607</v>
      </c>
      <c r="AT260" s="198" t="s">
        <v>298</v>
      </c>
      <c r="AU260" s="198" t="s">
        <v>85</v>
      </c>
      <c r="AY260" s="18" t="s">
        <v>145</v>
      </c>
      <c r="BE260" s="199">
        <f t="shared" si="24"/>
        <v>0</v>
      </c>
      <c r="BF260" s="199">
        <f t="shared" si="25"/>
        <v>0</v>
      </c>
      <c r="BG260" s="199">
        <f t="shared" si="26"/>
        <v>0</v>
      </c>
      <c r="BH260" s="199">
        <f t="shared" si="27"/>
        <v>0</v>
      </c>
      <c r="BI260" s="199">
        <f t="shared" si="28"/>
        <v>0</v>
      </c>
      <c r="BJ260" s="18" t="s">
        <v>83</v>
      </c>
      <c r="BK260" s="199">
        <f t="shared" si="29"/>
        <v>0</v>
      </c>
      <c r="BL260" s="18" t="s">
        <v>607</v>
      </c>
      <c r="BM260" s="198" t="s">
        <v>1831</v>
      </c>
    </row>
    <row r="261" spans="1:65" s="2" customFormat="1" ht="16.5" customHeight="1">
      <c r="A261" s="35"/>
      <c r="B261" s="36"/>
      <c r="C261" s="245" t="s">
        <v>563</v>
      </c>
      <c r="D261" s="245" t="s">
        <v>298</v>
      </c>
      <c r="E261" s="246" t="s">
        <v>1832</v>
      </c>
      <c r="F261" s="247" t="s">
        <v>1833</v>
      </c>
      <c r="G261" s="248" t="s">
        <v>350</v>
      </c>
      <c r="H261" s="249">
        <v>60</v>
      </c>
      <c r="I261" s="250"/>
      <c r="J261" s="251">
        <f t="shared" si="2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21"/>
        <v>0</v>
      </c>
      <c r="Q261" s="196">
        <v>0</v>
      </c>
      <c r="R261" s="196">
        <f t="shared" si="22"/>
        <v>0</v>
      </c>
      <c r="S261" s="196">
        <v>0</v>
      </c>
      <c r="T261" s="197">
        <f t="shared" si="2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607</v>
      </c>
      <c r="AT261" s="198" t="s">
        <v>298</v>
      </c>
      <c r="AU261" s="198" t="s">
        <v>85</v>
      </c>
      <c r="AY261" s="18" t="s">
        <v>145</v>
      </c>
      <c r="BE261" s="199">
        <f t="shared" si="24"/>
        <v>0</v>
      </c>
      <c r="BF261" s="199">
        <f t="shared" si="25"/>
        <v>0</v>
      </c>
      <c r="BG261" s="199">
        <f t="shared" si="26"/>
        <v>0</v>
      </c>
      <c r="BH261" s="199">
        <f t="shared" si="27"/>
        <v>0</v>
      </c>
      <c r="BI261" s="199">
        <f t="shared" si="28"/>
        <v>0</v>
      </c>
      <c r="BJ261" s="18" t="s">
        <v>83</v>
      </c>
      <c r="BK261" s="199">
        <f t="shared" si="29"/>
        <v>0</v>
      </c>
      <c r="BL261" s="18" t="s">
        <v>607</v>
      </c>
      <c r="BM261" s="198" t="s">
        <v>1834</v>
      </c>
    </row>
    <row r="262" spans="1:65" s="2" customFormat="1" ht="16.5" customHeight="1">
      <c r="A262" s="35"/>
      <c r="B262" s="36"/>
      <c r="C262" s="245" t="s">
        <v>1835</v>
      </c>
      <c r="D262" s="245" t="s">
        <v>298</v>
      </c>
      <c r="E262" s="246" t="s">
        <v>1836</v>
      </c>
      <c r="F262" s="247" t="s">
        <v>1837</v>
      </c>
      <c r="G262" s="248" t="s">
        <v>350</v>
      </c>
      <c r="H262" s="249">
        <v>600</v>
      </c>
      <c r="I262" s="250"/>
      <c r="J262" s="251">
        <f t="shared" si="20"/>
        <v>0</v>
      </c>
      <c r="K262" s="252"/>
      <c r="L262" s="253"/>
      <c r="M262" s="254" t="s">
        <v>1</v>
      </c>
      <c r="N262" s="255" t="s">
        <v>41</v>
      </c>
      <c r="O262" s="72"/>
      <c r="P262" s="196">
        <f t="shared" si="21"/>
        <v>0</v>
      </c>
      <c r="Q262" s="196">
        <v>1.3999999999999999E-4</v>
      </c>
      <c r="R262" s="196">
        <f t="shared" si="22"/>
        <v>8.3999999999999991E-2</v>
      </c>
      <c r="S262" s="196">
        <v>0</v>
      </c>
      <c r="T262" s="197">
        <f t="shared" si="2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607</v>
      </c>
      <c r="AT262" s="198" t="s">
        <v>298</v>
      </c>
      <c r="AU262" s="198" t="s">
        <v>85</v>
      </c>
      <c r="AY262" s="18" t="s">
        <v>145</v>
      </c>
      <c r="BE262" s="199">
        <f t="shared" si="24"/>
        <v>0</v>
      </c>
      <c r="BF262" s="199">
        <f t="shared" si="25"/>
        <v>0</v>
      </c>
      <c r="BG262" s="199">
        <f t="shared" si="26"/>
        <v>0</v>
      </c>
      <c r="BH262" s="199">
        <f t="shared" si="27"/>
        <v>0</v>
      </c>
      <c r="BI262" s="199">
        <f t="shared" si="28"/>
        <v>0</v>
      </c>
      <c r="BJ262" s="18" t="s">
        <v>83</v>
      </c>
      <c r="BK262" s="199">
        <f t="shared" si="29"/>
        <v>0</v>
      </c>
      <c r="BL262" s="18" t="s">
        <v>607</v>
      </c>
      <c r="BM262" s="198" t="s">
        <v>1838</v>
      </c>
    </row>
    <row r="263" spans="1:65" s="2" customFormat="1" ht="16.5" customHeight="1">
      <c r="A263" s="35"/>
      <c r="B263" s="36"/>
      <c r="C263" s="245" t="s">
        <v>567</v>
      </c>
      <c r="D263" s="245" t="s">
        <v>298</v>
      </c>
      <c r="E263" s="246" t="s">
        <v>1755</v>
      </c>
      <c r="F263" s="247" t="s">
        <v>1756</v>
      </c>
      <c r="G263" s="248" t="s">
        <v>1757</v>
      </c>
      <c r="H263" s="249">
        <v>15000</v>
      </c>
      <c r="I263" s="250"/>
      <c r="J263" s="251">
        <f t="shared" si="2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21"/>
        <v>0</v>
      </c>
      <c r="Q263" s="196">
        <v>0</v>
      </c>
      <c r="R263" s="196">
        <f t="shared" si="22"/>
        <v>0</v>
      </c>
      <c r="S263" s="196">
        <v>0</v>
      </c>
      <c r="T263" s="197">
        <f t="shared" si="2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185</v>
      </c>
      <c r="AT263" s="198" t="s">
        <v>298</v>
      </c>
      <c r="AU263" s="198" t="s">
        <v>85</v>
      </c>
      <c r="AY263" s="18" t="s">
        <v>145</v>
      </c>
      <c r="BE263" s="199">
        <f t="shared" si="24"/>
        <v>0</v>
      </c>
      <c r="BF263" s="199">
        <f t="shared" si="25"/>
        <v>0</v>
      </c>
      <c r="BG263" s="199">
        <f t="shared" si="26"/>
        <v>0</v>
      </c>
      <c r="BH263" s="199">
        <f t="shared" si="27"/>
        <v>0</v>
      </c>
      <c r="BI263" s="199">
        <f t="shared" si="28"/>
        <v>0</v>
      </c>
      <c r="BJ263" s="18" t="s">
        <v>83</v>
      </c>
      <c r="BK263" s="199">
        <f t="shared" si="29"/>
        <v>0</v>
      </c>
      <c r="BL263" s="18" t="s">
        <v>97</v>
      </c>
      <c r="BM263" s="198" t="s">
        <v>1839</v>
      </c>
    </row>
    <row r="264" spans="1:65" s="2" customFormat="1" ht="16.5" customHeight="1">
      <c r="A264" s="35"/>
      <c r="B264" s="36"/>
      <c r="C264" s="186" t="s">
        <v>1840</v>
      </c>
      <c r="D264" s="186" t="s">
        <v>146</v>
      </c>
      <c r="E264" s="187" t="s">
        <v>1841</v>
      </c>
      <c r="F264" s="188" t="s">
        <v>1842</v>
      </c>
      <c r="G264" s="189" t="s">
        <v>177</v>
      </c>
      <c r="H264" s="190">
        <v>2</v>
      </c>
      <c r="I264" s="191"/>
      <c r="J264" s="192">
        <f t="shared" si="2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21"/>
        <v>0</v>
      </c>
      <c r="Q264" s="196">
        <v>0</v>
      </c>
      <c r="R264" s="196">
        <f t="shared" si="22"/>
        <v>0</v>
      </c>
      <c r="S264" s="196">
        <v>0</v>
      </c>
      <c r="T264" s="197">
        <f t="shared" si="2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488</v>
      </c>
      <c r="AT264" s="198" t="s">
        <v>146</v>
      </c>
      <c r="AU264" s="198" t="s">
        <v>85</v>
      </c>
      <c r="AY264" s="18" t="s">
        <v>145</v>
      </c>
      <c r="BE264" s="199">
        <f t="shared" si="24"/>
        <v>0</v>
      </c>
      <c r="BF264" s="199">
        <f t="shared" si="25"/>
        <v>0</v>
      </c>
      <c r="BG264" s="199">
        <f t="shared" si="26"/>
        <v>0</v>
      </c>
      <c r="BH264" s="199">
        <f t="shared" si="27"/>
        <v>0</v>
      </c>
      <c r="BI264" s="199">
        <f t="shared" si="28"/>
        <v>0</v>
      </c>
      <c r="BJ264" s="18" t="s">
        <v>83</v>
      </c>
      <c r="BK264" s="199">
        <f t="shared" si="29"/>
        <v>0</v>
      </c>
      <c r="BL264" s="18" t="s">
        <v>488</v>
      </c>
      <c r="BM264" s="198" t="s">
        <v>1843</v>
      </c>
    </row>
    <row r="265" spans="1:65" s="2" customFormat="1" ht="16.5" customHeight="1">
      <c r="A265" s="35"/>
      <c r="B265" s="36"/>
      <c r="C265" s="245" t="s">
        <v>570</v>
      </c>
      <c r="D265" s="245" t="s">
        <v>298</v>
      </c>
      <c r="E265" s="246" t="s">
        <v>1844</v>
      </c>
      <c r="F265" s="247" t="s">
        <v>1845</v>
      </c>
      <c r="G265" s="248" t="s">
        <v>177</v>
      </c>
      <c r="H265" s="249">
        <v>2</v>
      </c>
      <c r="I265" s="250"/>
      <c r="J265" s="251">
        <f t="shared" si="2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21"/>
        <v>0</v>
      </c>
      <c r="Q265" s="196">
        <v>0</v>
      </c>
      <c r="R265" s="196">
        <f t="shared" si="22"/>
        <v>0</v>
      </c>
      <c r="S265" s="196">
        <v>0</v>
      </c>
      <c r="T265" s="197">
        <f t="shared" si="2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607</v>
      </c>
      <c r="AT265" s="198" t="s">
        <v>298</v>
      </c>
      <c r="AU265" s="198" t="s">
        <v>85</v>
      </c>
      <c r="AY265" s="18" t="s">
        <v>145</v>
      </c>
      <c r="BE265" s="199">
        <f t="shared" si="24"/>
        <v>0</v>
      </c>
      <c r="BF265" s="199">
        <f t="shared" si="25"/>
        <v>0</v>
      </c>
      <c r="BG265" s="199">
        <f t="shared" si="26"/>
        <v>0</v>
      </c>
      <c r="BH265" s="199">
        <f t="shared" si="27"/>
        <v>0</v>
      </c>
      <c r="BI265" s="199">
        <f t="shared" si="28"/>
        <v>0</v>
      </c>
      <c r="BJ265" s="18" t="s">
        <v>83</v>
      </c>
      <c r="BK265" s="199">
        <f t="shared" si="29"/>
        <v>0</v>
      </c>
      <c r="BL265" s="18" t="s">
        <v>607</v>
      </c>
      <c r="BM265" s="198" t="s">
        <v>1846</v>
      </c>
    </row>
    <row r="266" spans="1:65" s="2" customFormat="1" ht="33" customHeight="1">
      <c r="A266" s="35"/>
      <c r="B266" s="36"/>
      <c r="C266" s="186" t="s">
        <v>1847</v>
      </c>
      <c r="D266" s="186" t="s">
        <v>146</v>
      </c>
      <c r="E266" s="187" t="s">
        <v>1848</v>
      </c>
      <c r="F266" s="188" t="s">
        <v>1849</v>
      </c>
      <c r="G266" s="189" t="s">
        <v>177</v>
      </c>
      <c r="H266" s="190">
        <v>8</v>
      </c>
      <c r="I266" s="191"/>
      <c r="J266" s="192">
        <f t="shared" si="2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21"/>
        <v>0</v>
      </c>
      <c r="Q266" s="196">
        <v>0</v>
      </c>
      <c r="R266" s="196">
        <f t="shared" si="22"/>
        <v>0</v>
      </c>
      <c r="S266" s="196">
        <v>0</v>
      </c>
      <c r="T266" s="197">
        <f t="shared" si="2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488</v>
      </c>
      <c r="AT266" s="198" t="s">
        <v>146</v>
      </c>
      <c r="AU266" s="198" t="s">
        <v>85</v>
      </c>
      <c r="AY266" s="18" t="s">
        <v>145</v>
      </c>
      <c r="BE266" s="199">
        <f t="shared" si="24"/>
        <v>0</v>
      </c>
      <c r="BF266" s="199">
        <f t="shared" si="25"/>
        <v>0</v>
      </c>
      <c r="BG266" s="199">
        <f t="shared" si="26"/>
        <v>0</v>
      </c>
      <c r="BH266" s="199">
        <f t="shared" si="27"/>
        <v>0</v>
      </c>
      <c r="BI266" s="199">
        <f t="shared" si="28"/>
        <v>0</v>
      </c>
      <c r="BJ266" s="18" t="s">
        <v>83</v>
      </c>
      <c r="BK266" s="199">
        <f t="shared" si="29"/>
        <v>0</v>
      </c>
      <c r="BL266" s="18" t="s">
        <v>488</v>
      </c>
      <c r="BM266" s="198" t="s">
        <v>1850</v>
      </c>
    </row>
    <row r="267" spans="1:65" s="2" customFormat="1" ht="21.75" customHeight="1">
      <c r="A267" s="35"/>
      <c r="B267" s="36"/>
      <c r="C267" s="245" t="s">
        <v>574</v>
      </c>
      <c r="D267" s="245" t="s">
        <v>298</v>
      </c>
      <c r="E267" s="246" t="s">
        <v>1851</v>
      </c>
      <c r="F267" s="247" t="s">
        <v>1852</v>
      </c>
      <c r="G267" s="248" t="s">
        <v>177</v>
      </c>
      <c r="H267" s="249">
        <v>8</v>
      </c>
      <c r="I267" s="250"/>
      <c r="J267" s="251">
        <f t="shared" si="2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21"/>
        <v>0</v>
      </c>
      <c r="Q267" s="196">
        <v>2.5000000000000001E-4</v>
      </c>
      <c r="R267" s="196">
        <f t="shared" si="22"/>
        <v>2E-3</v>
      </c>
      <c r="S267" s="196">
        <v>0</v>
      </c>
      <c r="T267" s="197">
        <f t="shared" si="2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607</v>
      </c>
      <c r="AT267" s="198" t="s">
        <v>298</v>
      </c>
      <c r="AU267" s="198" t="s">
        <v>85</v>
      </c>
      <c r="AY267" s="18" t="s">
        <v>145</v>
      </c>
      <c r="BE267" s="199">
        <f t="shared" si="24"/>
        <v>0</v>
      </c>
      <c r="BF267" s="199">
        <f t="shared" si="25"/>
        <v>0</v>
      </c>
      <c r="BG267" s="199">
        <f t="shared" si="26"/>
        <v>0</v>
      </c>
      <c r="BH267" s="199">
        <f t="shared" si="27"/>
        <v>0</v>
      </c>
      <c r="BI267" s="199">
        <f t="shared" si="28"/>
        <v>0</v>
      </c>
      <c r="BJ267" s="18" t="s">
        <v>83</v>
      </c>
      <c r="BK267" s="199">
        <f t="shared" si="29"/>
        <v>0</v>
      </c>
      <c r="BL267" s="18" t="s">
        <v>607</v>
      </c>
      <c r="BM267" s="198" t="s">
        <v>1853</v>
      </c>
    </row>
    <row r="268" spans="1:65" s="2" customFormat="1" ht="24.2" customHeight="1">
      <c r="A268" s="35"/>
      <c r="B268" s="36"/>
      <c r="C268" s="245" t="s">
        <v>1854</v>
      </c>
      <c r="D268" s="245" t="s">
        <v>298</v>
      </c>
      <c r="E268" s="246" t="s">
        <v>1855</v>
      </c>
      <c r="F268" s="247" t="s">
        <v>1856</v>
      </c>
      <c r="G268" s="248" t="s">
        <v>177</v>
      </c>
      <c r="H268" s="249">
        <v>3</v>
      </c>
      <c r="I268" s="250"/>
      <c r="J268" s="251">
        <f t="shared" si="2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21"/>
        <v>0</v>
      </c>
      <c r="Q268" s="196">
        <v>9.1E-4</v>
      </c>
      <c r="R268" s="196">
        <f t="shared" si="22"/>
        <v>2.7299999999999998E-3</v>
      </c>
      <c r="S268" s="196">
        <v>0</v>
      </c>
      <c r="T268" s="197">
        <f t="shared" si="2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607</v>
      </c>
      <c r="AT268" s="198" t="s">
        <v>298</v>
      </c>
      <c r="AU268" s="198" t="s">
        <v>85</v>
      </c>
      <c r="AY268" s="18" t="s">
        <v>145</v>
      </c>
      <c r="BE268" s="199">
        <f t="shared" si="24"/>
        <v>0</v>
      </c>
      <c r="BF268" s="199">
        <f t="shared" si="25"/>
        <v>0</v>
      </c>
      <c r="BG268" s="199">
        <f t="shared" si="26"/>
        <v>0</v>
      </c>
      <c r="BH268" s="199">
        <f t="shared" si="27"/>
        <v>0</v>
      </c>
      <c r="BI268" s="199">
        <f t="shared" si="28"/>
        <v>0</v>
      </c>
      <c r="BJ268" s="18" t="s">
        <v>83</v>
      </c>
      <c r="BK268" s="199">
        <f t="shared" si="29"/>
        <v>0</v>
      </c>
      <c r="BL268" s="18" t="s">
        <v>607</v>
      </c>
      <c r="BM268" s="198" t="s">
        <v>1857</v>
      </c>
    </row>
    <row r="269" spans="1:65" s="2" customFormat="1" ht="16.5" customHeight="1">
      <c r="A269" s="35"/>
      <c r="B269" s="36"/>
      <c r="C269" s="186" t="s">
        <v>580</v>
      </c>
      <c r="D269" s="186" t="s">
        <v>146</v>
      </c>
      <c r="E269" s="187" t="s">
        <v>1858</v>
      </c>
      <c r="F269" s="188" t="s">
        <v>1859</v>
      </c>
      <c r="G269" s="189" t="s">
        <v>350</v>
      </c>
      <c r="H269" s="190">
        <v>50</v>
      </c>
      <c r="I269" s="191"/>
      <c r="J269" s="192">
        <f t="shared" si="20"/>
        <v>0</v>
      </c>
      <c r="K269" s="193"/>
      <c r="L269" s="40"/>
      <c r="M269" s="194" t="s">
        <v>1</v>
      </c>
      <c r="N269" s="195" t="s">
        <v>41</v>
      </c>
      <c r="O269" s="72"/>
      <c r="P269" s="196">
        <f t="shared" si="21"/>
        <v>0</v>
      </c>
      <c r="Q269" s="196">
        <v>0</v>
      </c>
      <c r="R269" s="196">
        <f t="shared" si="22"/>
        <v>0</v>
      </c>
      <c r="S269" s="196">
        <v>0</v>
      </c>
      <c r="T269" s="197">
        <f t="shared" si="2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488</v>
      </c>
      <c r="AT269" s="198" t="s">
        <v>146</v>
      </c>
      <c r="AU269" s="198" t="s">
        <v>85</v>
      </c>
      <c r="AY269" s="18" t="s">
        <v>145</v>
      </c>
      <c r="BE269" s="199">
        <f t="shared" si="24"/>
        <v>0</v>
      </c>
      <c r="BF269" s="199">
        <f t="shared" si="25"/>
        <v>0</v>
      </c>
      <c r="BG269" s="199">
        <f t="shared" si="26"/>
        <v>0</v>
      </c>
      <c r="BH269" s="199">
        <f t="shared" si="27"/>
        <v>0</v>
      </c>
      <c r="BI269" s="199">
        <f t="shared" si="28"/>
        <v>0</v>
      </c>
      <c r="BJ269" s="18" t="s">
        <v>83</v>
      </c>
      <c r="BK269" s="199">
        <f t="shared" si="29"/>
        <v>0</v>
      </c>
      <c r="BL269" s="18" t="s">
        <v>488</v>
      </c>
      <c r="BM269" s="198" t="s">
        <v>1860</v>
      </c>
    </row>
    <row r="270" spans="1:65" s="2" customFormat="1" ht="24.2" customHeight="1">
      <c r="A270" s="35"/>
      <c r="B270" s="36"/>
      <c r="C270" s="186" t="s">
        <v>1861</v>
      </c>
      <c r="D270" s="186" t="s">
        <v>146</v>
      </c>
      <c r="E270" s="187" t="s">
        <v>1862</v>
      </c>
      <c r="F270" s="188" t="s">
        <v>1863</v>
      </c>
      <c r="G270" s="189" t="s">
        <v>350</v>
      </c>
      <c r="H270" s="190">
        <v>1600</v>
      </c>
      <c r="I270" s="191"/>
      <c r="J270" s="192">
        <f t="shared" si="20"/>
        <v>0</v>
      </c>
      <c r="K270" s="193"/>
      <c r="L270" s="40"/>
      <c r="M270" s="194" t="s">
        <v>1</v>
      </c>
      <c r="N270" s="195" t="s">
        <v>41</v>
      </c>
      <c r="O270" s="72"/>
      <c r="P270" s="196">
        <f t="shared" si="21"/>
        <v>0</v>
      </c>
      <c r="Q270" s="196">
        <v>0</v>
      </c>
      <c r="R270" s="196">
        <f t="shared" si="22"/>
        <v>0</v>
      </c>
      <c r="S270" s="196">
        <v>0</v>
      </c>
      <c r="T270" s="197">
        <f t="shared" si="2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488</v>
      </c>
      <c r="AT270" s="198" t="s">
        <v>146</v>
      </c>
      <c r="AU270" s="198" t="s">
        <v>85</v>
      </c>
      <c r="AY270" s="18" t="s">
        <v>145</v>
      </c>
      <c r="BE270" s="199">
        <f t="shared" si="24"/>
        <v>0</v>
      </c>
      <c r="BF270" s="199">
        <f t="shared" si="25"/>
        <v>0</v>
      </c>
      <c r="BG270" s="199">
        <f t="shared" si="26"/>
        <v>0</v>
      </c>
      <c r="BH270" s="199">
        <f t="shared" si="27"/>
        <v>0</v>
      </c>
      <c r="BI270" s="199">
        <f t="shared" si="28"/>
        <v>0</v>
      </c>
      <c r="BJ270" s="18" t="s">
        <v>83</v>
      </c>
      <c r="BK270" s="199">
        <f t="shared" si="29"/>
        <v>0</v>
      </c>
      <c r="BL270" s="18" t="s">
        <v>488</v>
      </c>
      <c r="BM270" s="198" t="s">
        <v>1864</v>
      </c>
    </row>
    <row r="271" spans="1:65" s="2" customFormat="1" ht="24.2" customHeight="1">
      <c r="A271" s="35"/>
      <c r="B271" s="36"/>
      <c r="C271" s="186" t="s">
        <v>584</v>
      </c>
      <c r="D271" s="186" t="s">
        <v>146</v>
      </c>
      <c r="E271" s="187" t="s">
        <v>1865</v>
      </c>
      <c r="F271" s="188" t="s">
        <v>1866</v>
      </c>
      <c r="G271" s="189" t="s">
        <v>350</v>
      </c>
      <c r="H271" s="190">
        <v>60</v>
      </c>
      <c r="I271" s="191"/>
      <c r="J271" s="192">
        <f t="shared" si="20"/>
        <v>0</v>
      </c>
      <c r="K271" s="193"/>
      <c r="L271" s="40"/>
      <c r="M271" s="194" t="s">
        <v>1</v>
      </c>
      <c r="N271" s="195" t="s">
        <v>41</v>
      </c>
      <c r="O271" s="72"/>
      <c r="P271" s="196">
        <f t="shared" si="21"/>
        <v>0</v>
      </c>
      <c r="Q271" s="196">
        <v>0</v>
      </c>
      <c r="R271" s="196">
        <f t="shared" si="22"/>
        <v>0</v>
      </c>
      <c r="S271" s="196">
        <v>0</v>
      </c>
      <c r="T271" s="197">
        <f t="shared" si="2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488</v>
      </c>
      <c r="AT271" s="198" t="s">
        <v>146</v>
      </c>
      <c r="AU271" s="198" t="s">
        <v>85</v>
      </c>
      <c r="AY271" s="18" t="s">
        <v>145</v>
      </c>
      <c r="BE271" s="199">
        <f t="shared" si="24"/>
        <v>0</v>
      </c>
      <c r="BF271" s="199">
        <f t="shared" si="25"/>
        <v>0</v>
      </c>
      <c r="BG271" s="199">
        <f t="shared" si="26"/>
        <v>0</v>
      </c>
      <c r="BH271" s="199">
        <f t="shared" si="27"/>
        <v>0</v>
      </c>
      <c r="BI271" s="199">
        <f t="shared" si="28"/>
        <v>0</v>
      </c>
      <c r="BJ271" s="18" t="s">
        <v>83</v>
      </c>
      <c r="BK271" s="199">
        <f t="shared" si="29"/>
        <v>0</v>
      </c>
      <c r="BL271" s="18" t="s">
        <v>488</v>
      </c>
      <c r="BM271" s="198" t="s">
        <v>1867</v>
      </c>
    </row>
    <row r="272" spans="1:65" s="2" customFormat="1" ht="24.2" customHeight="1">
      <c r="A272" s="35"/>
      <c r="B272" s="36"/>
      <c r="C272" s="186" t="s">
        <v>1868</v>
      </c>
      <c r="D272" s="186" t="s">
        <v>146</v>
      </c>
      <c r="E272" s="187" t="s">
        <v>1869</v>
      </c>
      <c r="F272" s="188" t="s">
        <v>1870</v>
      </c>
      <c r="G272" s="189" t="s">
        <v>350</v>
      </c>
      <c r="H272" s="190">
        <v>1400</v>
      </c>
      <c r="I272" s="191"/>
      <c r="J272" s="192">
        <f t="shared" ref="J272:J303" si="30"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 t="shared" ref="P272:P303" si="31">O272*H272</f>
        <v>0</v>
      </c>
      <c r="Q272" s="196">
        <v>0</v>
      </c>
      <c r="R272" s="196">
        <f t="shared" ref="R272:R303" si="32">Q272*H272</f>
        <v>0</v>
      </c>
      <c r="S272" s="196">
        <v>0</v>
      </c>
      <c r="T272" s="197">
        <f t="shared" ref="T272:T303" si="33"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488</v>
      </c>
      <c r="AT272" s="198" t="s">
        <v>146</v>
      </c>
      <c r="AU272" s="198" t="s">
        <v>85</v>
      </c>
      <c r="AY272" s="18" t="s">
        <v>145</v>
      </c>
      <c r="BE272" s="199">
        <f t="shared" ref="BE272:BE287" si="34">IF(N272="základní",J272,0)</f>
        <v>0</v>
      </c>
      <c r="BF272" s="199">
        <f t="shared" ref="BF272:BF287" si="35">IF(N272="snížená",J272,0)</f>
        <v>0</v>
      </c>
      <c r="BG272" s="199">
        <f t="shared" ref="BG272:BG287" si="36">IF(N272="zákl. přenesená",J272,0)</f>
        <v>0</v>
      </c>
      <c r="BH272" s="199">
        <f t="shared" ref="BH272:BH287" si="37">IF(N272="sníž. přenesená",J272,0)</f>
        <v>0</v>
      </c>
      <c r="BI272" s="199">
        <f t="shared" ref="BI272:BI287" si="38">IF(N272="nulová",J272,0)</f>
        <v>0</v>
      </c>
      <c r="BJ272" s="18" t="s">
        <v>83</v>
      </c>
      <c r="BK272" s="199">
        <f t="shared" ref="BK272:BK287" si="39">ROUND(I272*H272,2)</f>
        <v>0</v>
      </c>
      <c r="BL272" s="18" t="s">
        <v>488</v>
      </c>
      <c r="BM272" s="198" t="s">
        <v>1871</v>
      </c>
    </row>
    <row r="273" spans="1:65" s="2" customFormat="1" ht="16.5" customHeight="1">
      <c r="A273" s="35"/>
      <c r="B273" s="36"/>
      <c r="C273" s="245" t="s">
        <v>587</v>
      </c>
      <c r="D273" s="245" t="s">
        <v>298</v>
      </c>
      <c r="E273" s="246" t="s">
        <v>1872</v>
      </c>
      <c r="F273" s="247" t="s">
        <v>1873</v>
      </c>
      <c r="G273" s="248" t="s">
        <v>350</v>
      </c>
      <c r="H273" s="249">
        <v>1600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196">
        <f t="shared" si="31"/>
        <v>0</v>
      </c>
      <c r="Q273" s="196">
        <v>4.5900000000000003E-3</v>
      </c>
      <c r="R273" s="196">
        <f t="shared" si="32"/>
        <v>7.3440000000000003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607</v>
      </c>
      <c r="AT273" s="198" t="s">
        <v>298</v>
      </c>
      <c r="AU273" s="198" t="s">
        <v>85</v>
      </c>
      <c r="AY273" s="18" t="s">
        <v>145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607</v>
      </c>
      <c r="BM273" s="198" t="s">
        <v>1874</v>
      </c>
    </row>
    <row r="274" spans="1:65" s="2" customFormat="1" ht="37.9" customHeight="1">
      <c r="A274" s="35"/>
      <c r="B274" s="36"/>
      <c r="C274" s="186" t="s">
        <v>1875</v>
      </c>
      <c r="D274" s="186" t="s">
        <v>146</v>
      </c>
      <c r="E274" s="187" t="s">
        <v>1876</v>
      </c>
      <c r="F274" s="188" t="s">
        <v>1877</v>
      </c>
      <c r="G274" s="189" t="s">
        <v>350</v>
      </c>
      <c r="H274" s="190">
        <v>60</v>
      </c>
      <c r="I274" s="191"/>
      <c r="J274" s="192">
        <f t="shared" si="30"/>
        <v>0</v>
      </c>
      <c r="K274" s="193"/>
      <c r="L274" s="40"/>
      <c r="M274" s="194" t="s">
        <v>1</v>
      </c>
      <c r="N274" s="19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488</v>
      </c>
      <c r="AT274" s="198" t="s">
        <v>146</v>
      </c>
      <c r="AU274" s="198" t="s">
        <v>85</v>
      </c>
      <c r="AY274" s="18" t="s">
        <v>145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488</v>
      </c>
      <c r="BM274" s="198" t="s">
        <v>1878</v>
      </c>
    </row>
    <row r="275" spans="1:65" s="2" customFormat="1" ht="16.5" customHeight="1">
      <c r="A275" s="35"/>
      <c r="B275" s="36"/>
      <c r="C275" s="245" t="s">
        <v>591</v>
      </c>
      <c r="D275" s="245" t="s">
        <v>298</v>
      </c>
      <c r="E275" s="246" t="s">
        <v>1879</v>
      </c>
      <c r="F275" s="247" t="s">
        <v>1880</v>
      </c>
      <c r="G275" s="248" t="s">
        <v>350</v>
      </c>
      <c r="H275" s="249">
        <v>60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2.5600000000000002E-3</v>
      </c>
      <c r="R275" s="196">
        <f t="shared" si="32"/>
        <v>0.15360000000000001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607</v>
      </c>
      <c r="AT275" s="198" t="s">
        <v>298</v>
      </c>
      <c r="AU275" s="198" t="s">
        <v>85</v>
      </c>
      <c r="AY275" s="18" t="s">
        <v>145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607</v>
      </c>
      <c r="BM275" s="198" t="s">
        <v>1881</v>
      </c>
    </row>
    <row r="276" spans="1:65" s="2" customFormat="1" ht="37.9" customHeight="1">
      <c r="A276" s="35"/>
      <c r="B276" s="36"/>
      <c r="C276" s="186" t="s">
        <v>1882</v>
      </c>
      <c r="D276" s="186" t="s">
        <v>146</v>
      </c>
      <c r="E276" s="187" t="s">
        <v>1818</v>
      </c>
      <c r="F276" s="188" t="s">
        <v>1819</v>
      </c>
      <c r="G276" s="189" t="s">
        <v>350</v>
      </c>
      <c r="H276" s="190">
        <v>25</v>
      </c>
      <c r="I276" s="191"/>
      <c r="J276" s="192">
        <f t="shared" si="30"/>
        <v>0</v>
      </c>
      <c r="K276" s="193"/>
      <c r="L276" s="40"/>
      <c r="M276" s="194" t="s">
        <v>1</v>
      </c>
      <c r="N276" s="19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488</v>
      </c>
      <c r="AT276" s="198" t="s">
        <v>146</v>
      </c>
      <c r="AU276" s="198" t="s">
        <v>85</v>
      </c>
      <c r="AY276" s="18" t="s">
        <v>145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488</v>
      </c>
      <c r="BM276" s="198" t="s">
        <v>1883</v>
      </c>
    </row>
    <row r="277" spans="1:65" s="2" customFormat="1" ht="16.5" customHeight="1">
      <c r="A277" s="35"/>
      <c r="B277" s="36"/>
      <c r="C277" s="245" t="s">
        <v>594</v>
      </c>
      <c r="D277" s="245" t="s">
        <v>298</v>
      </c>
      <c r="E277" s="246" t="s">
        <v>1884</v>
      </c>
      <c r="F277" s="247" t="s">
        <v>1885</v>
      </c>
      <c r="G277" s="248" t="s">
        <v>350</v>
      </c>
      <c r="H277" s="249">
        <v>25</v>
      </c>
      <c r="I277" s="250"/>
      <c r="J277" s="251">
        <f t="shared" si="30"/>
        <v>0</v>
      </c>
      <c r="K277" s="252"/>
      <c r="L277" s="253"/>
      <c r="M277" s="254" t="s">
        <v>1</v>
      </c>
      <c r="N277" s="255" t="s">
        <v>41</v>
      </c>
      <c r="O277" s="72"/>
      <c r="P277" s="196">
        <f t="shared" si="31"/>
        <v>0</v>
      </c>
      <c r="Q277" s="196">
        <v>6.9999999999999994E-5</v>
      </c>
      <c r="R277" s="196">
        <f t="shared" si="32"/>
        <v>1.7499999999999998E-3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607</v>
      </c>
      <c r="AT277" s="198" t="s">
        <v>298</v>
      </c>
      <c r="AU277" s="198" t="s">
        <v>85</v>
      </c>
      <c r="AY277" s="18" t="s">
        <v>145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607</v>
      </c>
      <c r="BM277" s="198" t="s">
        <v>1886</v>
      </c>
    </row>
    <row r="278" spans="1:65" s="2" customFormat="1" ht="33" customHeight="1">
      <c r="A278" s="35"/>
      <c r="B278" s="36"/>
      <c r="C278" s="186" t="s">
        <v>1887</v>
      </c>
      <c r="D278" s="186" t="s">
        <v>146</v>
      </c>
      <c r="E278" s="187" t="s">
        <v>1888</v>
      </c>
      <c r="F278" s="188" t="s">
        <v>1889</v>
      </c>
      <c r="G278" s="189" t="s">
        <v>177</v>
      </c>
      <c r="H278" s="190">
        <v>7</v>
      </c>
      <c r="I278" s="191"/>
      <c r="J278" s="192">
        <f t="shared" si="30"/>
        <v>0</v>
      </c>
      <c r="K278" s="193"/>
      <c r="L278" s="40"/>
      <c r="M278" s="194" t="s">
        <v>1</v>
      </c>
      <c r="N278" s="195" t="s">
        <v>41</v>
      </c>
      <c r="O278" s="72"/>
      <c r="P278" s="196">
        <f t="shared" si="31"/>
        <v>0</v>
      </c>
      <c r="Q278" s="196">
        <v>0</v>
      </c>
      <c r="R278" s="196">
        <f t="shared" si="32"/>
        <v>0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488</v>
      </c>
      <c r="AT278" s="198" t="s">
        <v>146</v>
      </c>
      <c r="AU278" s="198" t="s">
        <v>85</v>
      </c>
      <c r="AY278" s="18" t="s">
        <v>145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488</v>
      </c>
      <c r="BM278" s="198" t="s">
        <v>1890</v>
      </c>
    </row>
    <row r="279" spans="1:65" s="2" customFormat="1" ht="16.5" customHeight="1">
      <c r="A279" s="35"/>
      <c r="B279" s="36"/>
      <c r="C279" s="245" t="s">
        <v>598</v>
      </c>
      <c r="D279" s="245" t="s">
        <v>298</v>
      </c>
      <c r="E279" s="246" t="s">
        <v>1891</v>
      </c>
      <c r="F279" s="247" t="s">
        <v>1892</v>
      </c>
      <c r="G279" s="248" t="s">
        <v>177</v>
      </c>
      <c r="H279" s="249">
        <v>4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6.9999999999999994E-5</v>
      </c>
      <c r="R279" s="196">
        <f t="shared" si="32"/>
        <v>2.7999999999999998E-4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607</v>
      </c>
      <c r="AT279" s="198" t="s">
        <v>298</v>
      </c>
      <c r="AU279" s="198" t="s">
        <v>85</v>
      </c>
      <c r="AY279" s="18" t="s">
        <v>145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607</v>
      </c>
      <c r="BM279" s="198" t="s">
        <v>1893</v>
      </c>
    </row>
    <row r="280" spans="1:65" s="2" customFormat="1" ht="16.5" customHeight="1">
      <c r="A280" s="35"/>
      <c r="B280" s="36"/>
      <c r="C280" s="245" t="s">
        <v>1894</v>
      </c>
      <c r="D280" s="245" t="s">
        <v>298</v>
      </c>
      <c r="E280" s="246" t="s">
        <v>1895</v>
      </c>
      <c r="F280" s="247" t="s">
        <v>1896</v>
      </c>
      <c r="G280" s="248" t="s">
        <v>177</v>
      </c>
      <c r="H280" s="249">
        <v>2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607</v>
      </c>
      <c r="AT280" s="198" t="s">
        <v>298</v>
      </c>
      <c r="AU280" s="198" t="s">
        <v>85</v>
      </c>
      <c r="AY280" s="18" t="s">
        <v>145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607</v>
      </c>
      <c r="BM280" s="198" t="s">
        <v>1897</v>
      </c>
    </row>
    <row r="281" spans="1:65" s="2" customFormat="1" ht="21.75" customHeight="1">
      <c r="A281" s="35"/>
      <c r="B281" s="36"/>
      <c r="C281" s="245" t="s">
        <v>601</v>
      </c>
      <c r="D281" s="245" t="s">
        <v>298</v>
      </c>
      <c r="E281" s="246" t="s">
        <v>1898</v>
      </c>
      <c r="F281" s="247" t="s">
        <v>1899</v>
      </c>
      <c r="G281" s="248" t="s">
        <v>177</v>
      </c>
      <c r="H281" s="249">
        <v>1</v>
      </c>
      <c r="I281" s="250"/>
      <c r="J281" s="251">
        <f t="shared" si="30"/>
        <v>0</v>
      </c>
      <c r="K281" s="252"/>
      <c r="L281" s="253"/>
      <c r="M281" s="254" t="s">
        <v>1</v>
      </c>
      <c r="N281" s="255" t="s">
        <v>41</v>
      </c>
      <c r="O281" s="72"/>
      <c r="P281" s="196">
        <f t="shared" si="31"/>
        <v>0</v>
      </c>
      <c r="Q281" s="196">
        <v>1.0000000000000001E-5</v>
      </c>
      <c r="R281" s="196">
        <f t="shared" si="32"/>
        <v>1.0000000000000001E-5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607</v>
      </c>
      <c r="AT281" s="198" t="s">
        <v>298</v>
      </c>
      <c r="AU281" s="198" t="s">
        <v>85</v>
      </c>
      <c r="AY281" s="18" t="s">
        <v>145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607</v>
      </c>
      <c r="BM281" s="198" t="s">
        <v>1900</v>
      </c>
    </row>
    <row r="282" spans="1:65" s="2" customFormat="1" ht="24.2" customHeight="1">
      <c r="A282" s="35"/>
      <c r="B282" s="36"/>
      <c r="C282" s="245" t="s">
        <v>1901</v>
      </c>
      <c r="D282" s="245" t="s">
        <v>298</v>
      </c>
      <c r="E282" s="246" t="s">
        <v>1902</v>
      </c>
      <c r="F282" s="247" t="s">
        <v>1903</v>
      </c>
      <c r="G282" s="248" t="s">
        <v>350</v>
      </c>
      <c r="H282" s="249">
        <v>3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196">
        <f t="shared" si="31"/>
        <v>0</v>
      </c>
      <c r="Q282" s="196">
        <v>1.4999999999999999E-4</v>
      </c>
      <c r="R282" s="196">
        <f t="shared" si="32"/>
        <v>4.4999999999999999E-4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607</v>
      </c>
      <c r="AT282" s="198" t="s">
        <v>298</v>
      </c>
      <c r="AU282" s="198" t="s">
        <v>85</v>
      </c>
      <c r="AY282" s="18" t="s">
        <v>145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607</v>
      </c>
      <c r="BM282" s="198" t="s">
        <v>1904</v>
      </c>
    </row>
    <row r="283" spans="1:65" s="2" customFormat="1" ht="16.5" customHeight="1">
      <c r="A283" s="35"/>
      <c r="B283" s="36"/>
      <c r="C283" s="186" t="s">
        <v>607</v>
      </c>
      <c r="D283" s="186" t="s">
        <v>146</v>
      </c>
      <c r="E283" s="187" t="s">
        <v>1905</v>
      </c>
      <c r="F283" s="188" t="s">
        <v>1906</v>
      </c>
      <c r="G283" s="189" t="s">
        <v>177</v>
      </c>
      <c r="H283" s="190">
        <v>1</v>
      </c>
      <c r="I283" s="191"/>
      <c r="J283" s="192">
        <f t="shared" si="30"/>
        <v>0</v>
      </c>
      <c r="K283" s="193"/>
      <c r="L283" s="40"/>
      <c r="M283" s="194" t="s">
        <v>1</v>
      </c>
      <c r="N283" s="195" t="s">
        <v>41</v>
      </c>
      <c r="O283" s="72"/>
      <c r="P283" s="196">
        <f t="shared" si="31"/>
        <v>0</v>
      </c>
      <c r="Q283" s="196">
        <v>0</v>
      </c>
      <c r="R283" s="196">
        <f t="shared" si="32"/>
        <v>0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488</v>
      </c>
      <c r="AT283" s="198" t="s">
        <v>146</v>
      </c>
      <c r="AU283" s="198" t="s">
        <v>85</v>
      </c>
      <c r="AY283" s="18" t="s">
        <v>145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488</v>
      </c>
      <c r="BM283" s="198" t="s">
        <v>1907</v>
      </c>
    </row>
    <row r="284" spans="1:65" s="2" customFormat="1" ht="44.25" customHeight="1">
      <c r="A284" s="35"/>
      <c r="B284" s="36"/>
      <c r="C284" s="245" t="s">
        <v>1908</v>
      </c>
      <c r="D284" s="245" t="s">
        <v>298</v>
      </c>
      <c r="E284" s="246" t="s">
        <v>1909</v>
      </c>
      <c r="F284" s="247" t="s">
        <v>1910</v>
      </c>
      <c r="G284" s="248" t="s">
        <v>177</v>
      </c>
      <c r="H284" s="249">
        <v>1</v>
      </c>
      <c r="I284" s="250"/>
      <c r="J284" s="251">
        <f t="shared" si="30"/>
        <v>0</v>
      </c>
      <c r="K284" s="252"/>
      <c r="L284" s="253"/>
      <c r="M284" s="254" t="s">
        <v>1</v>
      </c>
      <c r="N284" s="25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607</v>
      </c>
      <c r="AT284" s="198" t="s">
        <v>298</v>
      </c>
      <c r="AU284" s="198" t="s">
        <v>85</v>
      </c>
      <c r="AY284" s="18" t="s">
        <v>145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607</v>
      </c>
      <c r="BM284" s="198" t="s">
        <v>1911</v>
      </c>
    </row>
    <row r="285" spans="1:65" s="2" customFormat="1" ht="24.2" customHeight="1">
      <c r="A285" s="35"/>
      <c r="B285" s="36"/>
      <c r="C285" s="186" t="s">
        <v>610</v>
      </c>
      <c r="D285" s="186" t="s">
        <v>146</v>
      </c>
      <c r="E285" s="187" t="s">
        <v>1912</v>
      </c>
      <c r="F285" s="188" t="s">
        <v>1913</v>
      </c>
      <c r="G285" s="189" t="s">
        <v>417</v>
      </c>
      <c r="H285" s="190">
        <v>10</v>
      </c>
      <c r="I285" s="191"/>
      <c r="J285" s="192">
        <f t="shared" si="30"/>
        <v>0</v>
      </c>
      <c r="K285" s="193"/>
      <c r="L285" s="40"/>
      <c r="M285" s="194" t="s">
        <v>1</v>
      </c>
      <c r="N285" s="195" t="s">
        <v>41</v>
      </c>
      <c r="O285" s="72"/>
      <c r="P285" s="196">
        <f t="shared" si="31"/>
        <v>0</v>
      </c>
      <c r="Q285" s="196">
        <v>0</v>
      </c>
      <c r="R285" s="196">
        <f t="shared" si="32"/>
        <v>0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83</v>
      </c>
      <c r="AT285" s="198" t="s">
        <v>146</v>
      </c>
      <c r="AU285" s="198" t="s">
        <v>85</v>
      </c>
      <c r="AY285" s="18" t="s">
        <v>145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83</v>
      </c>
      <c r="BM285" s="198" t="s">
        <v>1914</v>
      </c>
    </row>
    <row r="286" spans="1:65" s="2" customFormat="1" ht="24.2" customHeight="1">
      <c r="A286" s="35"/>
      <c r="B286" s="36"/>
      <c r="C286" s="245" t="s">
        <v>1915</v>
      </c>
      <c r="D286" s="245" t="s">
        <v>298</v>
      </c>
      <c r="E286" s="246" t="s">
        <v>1916</v>
      </c>
      <c r="F286" s="247" t="s">
        <v>1917</v>
      </c>
      <c r="G286" s="248" t="s">
        <v>417</v>
      </c>
      <c r="H286" s="249">
        <v>10</v>
      </c>
      <c r="I286" s="250"/>
      <c r="J286" s="251">
        <f t="shared" si="30"/>
        <v>0</v>
      </c>
      <c r="K286" s="252"/>
      <c r="L286" s="253"/>
      <c r="M286" s="254" t="s">
        <v>1</v>
      </c>
      <c r="N286" s="25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85</v>
      </c>
      <c r="AT286" s="198" t="s">
        <v>298</v>
      </c>
      <c r="AU286" s="198" t="s">
        <v>85</v>
      </c>
      <c r="AY286" s="18" t="s">
        <v>145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83</v>
      </c>
      <c r="BM286" s="198" t="s">
        <v>1918</v>
      </c>
    </row>
    <row r="287" spans="1:65" s="2" customFormat="1" ht="16.5" customHeight="1">
      <c r="A287" s="35"/>
      <c r="B287" s="36"/>
      <c r="C287" s="245" t="s">
        <v>616</v>
      </c>
      <c r="D287" s="245" t="s">
        <v>298</v>
      </c>
      <c r="E287" s="246" t="s">
        <v>1919</v>
      </c>
      <c r="F287" s="247" t="s">
        <v>1920</v>
      </c>
      <c r="G287" s="248" t="s">
        <v>291</v>
      </c>
      <c r="H287" s="249">
        <v>0.05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</v>
      </c>
      <c r="R287" s="196">
        <f t="shared" si="32"/>
        <v>0.05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607</v>
      </c>
      <c r="AT287" s="198" t="s">
        <v>298</v>
      </c>
      <c r="AU287" s="198" t="s">
        <v>85</v>
      </c>
      <c r="AY287" s="18" t="s">
        <v>145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607</v>
      </c>
      <c r="BM287" s="198" t="s">
        <v>1921</v>
      </c>
    </row>
    <row r="288" spans="1:65" s="11" customFormat="1" ht="22.9" customHeight="1">
      <c r="B288" s="172"/>
      <c r="C288" s="173"/>
      <c r="D288" s="174" t="s">
        <v>75</v>
      </c>
      <c r="E288" s="232" t="s">
        <v>1922</v>
      </c>
      <c r="F288" s="232" t="s">
        <v>1923</v>
      </c>
      <c r="G288" s="173"/>
      <c r="H288" s="173"/>
      <c r="I288" s="176"/>
      <c r="J288" s="233">
        <f>BK288</f>
        <v>0</v>
      </c>
      <c r="K288" s="173"/>
      <c r="L288" s="178"/>
      <c r="M288" s="179"/>
      <c r="N288" s="180"/>
      <c r="O288" s="180"/>
      <c r="P288" s="181">
        <f>SUM(P289:P323)</f>
        <v>0</v>
      </c>
      <c r="Q288" s="180"/>
      <c r="R288" s="181">
        <f>SUM(R289:R323)</f>
        <v>320.85222500000003</v>
      </c>
      <c r="S288" s="180"/>
      <c r="T288" s="182">
        <f>SUM(T289:T323)</f>
        <v>0</v>
      </c>
      <c r="AR288" s="183" t="s">
        <v>94</v>
      </c>
      <c r="AT288" s="184" t="s">
        <v>75</v>
      </c>
      <c r="AU288" s="184" t="s">
        <v>83</v>
      </c>
      <c r="AY288" s="183" t="s">
        <v>145</v>
      </c>
      <c r="BK288" s="185">
        <f>SUM(BK289:BK323)</f>
        <v>0</v>
      </c>
    </row>
    <row r="289" spans="1:65" s="2" customFormat="1" ht="24.2" customHeight="1">
      <c r="A289" s="35"/>
      <c r="B289" s="36"/>
      <c r="C289" s="186" t="s">
        <v>1924</v>
      </c>
      <c r="D289" s="186" t="s">
        <v>146</v>
      </c>
      <c r="E289" s="187" t="s">
        <v>1925</v>
      </c>
      <c r="F289" s="188" t="s">
        <v>1926</v>
      </c>
      <c r="G289" s="189" t="s">
        <v>1128</v>
      </c>
      <c r="H289" s="190">
        <v>1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1.9250000000000001E-3</v>
      </c>
      <c r="R289" s="196">
        <f>Q289*H289</f>
        <v>1.9250000000000001E-3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488</v>
      </c>
      <c r="AT289" s="198" t="s">
        <v>146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488</v>
      </c>
      <c r="BM289" s="198" t="s">
        <v>1927</v>
      </c>
    </row>
    <row r="290" spans="1:65" s="2" customFormat="1" ht="24.2" customHeight="1">
      <c r="A290" s="35"/>
      <c r="B290" s="36"/>
      <c r="C290" s="186" t="s">
        <v>619</v>
      </c>
      <c r="D290" s="186" t="s">
        <v>146</v>
      </c>
      <c r="E290" s="187" t="s">
        <v>1928</v>
      </c>
      <c r="F290" s="188" t="s">
        <v>1929</v>
      </c>
      <c r="G290" s="189" t="s">
        <v>281</v>
      </c>
      <c r="H290" s="190">
        <v>60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488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488</v>
      </c>
      <c r="BM290" s="198" t="s">
        <v>1930</v>
      </c>
    </row>
    <row r="291" spans="1:65" s="2" customFormat="1" ht="16.5" customHeight="1">
      <c r="A291" s="35"/>
      <c r="B291" s="36"/>
      <c r="C291" s="186" t="s">
        <v>1931</v>
      </c>
      <c r="D291" s="186" t="s">
        <v>146</v>
      </c>
      <c r="E291" s="187" t="s">
        <v>1932</v>
      </c>
      <c r="F291" s="188" t="s">
        <v>1933</v>
      </c>
      <c r="G291" s="189" t="s">
        <v>266</v>
      </c>
      <c r="H291" s="190">
        <v>350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1934</v>
      </c>
    </row>
    <row r="292" spans="1:65" s="2" customFormat="1" ht="24.2" customHeight="1">
      <c r="A292" s="35"/>
      <c r="B292" s="36"/>
      <c r="C292" s="186" t="s">
        <v>623</v>
      </c>
      <c r="D292" s="186" t="s">
        <v>146</v>
      </c>
      <c r="E292" s="187" t="s">
        <v>1935</v>
      </c>
      <c r="F292" s="188" t="s">
        <v>1936</v>
      </c>
      <c r="G292" s="189" t="s">
        <v>281</v>
      </c>
      <c r="H292" s="190">
        <v>138.88</v>
      </c>
      <c r="I292" s="191"/>
      <c r="J292" s="192">
        <f>ROUND(I292*H292,2)</f>
        <v>0</v>
      </c>
      <c r="K292" s="193"/>
      <c r="L292" s="40"/>
      <c r="M292" s="194" t="s">
        <v>1</v>
      </c>
      <c r="N292" s="195" t="s">
        <v>41</v>
      </c>
      <c r="O292" s="72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488</v>
      </c>
      <c r="AT292" s="198" t="s">
        <v>146</v>
      </c>
      <c r="AU292" s="198" t="s">
        <v>85</v>
      </c>
      <c r="AY292" s="18" t="s">
        <v>145</v>
      </c>
      <c r="BE292" s="199">
        <f>IF(N292="základní",J292,0)</f>
        <v>0</v>
      </c>
      <c r="BF292" s="199">
        <f>IF(N292="snížená",J292,0)</f>
        <v>0</v>
      </c>
      <c r="BG292" s="199">
        <f>IF(N292="zákl. přenesená",J292,0)</f>
        <v>0</v>
      </c>
      <c r="BH292" s="199">
        <f>IF(N292="sníž. přenesená",J292,0)</f>
        <v>0</v>
      </c>
      <c r="BI292" s="199">
        <f>IF(N292="nulová",J292,0)</f>
        <v>0</v>
      </c>
      <c r="BJ292" s="18" t="s">
        <v>83</v>
      </c>
      <c r="BK292" s="199">
        <f>ROUND(I292*H292,2)</f>
        <v>0</v>
      </c>
      <c r="BL292" s="18" t="s">
        <v>488</v>
      </c>
      <c r="BM292" s="198" t="s">
        <v>1937</v>
      </c>
    </row>
    <row r="293" spans="1:65" s="12" customFormat="1" ht="11.25">
      <c r="B293" s="200"/>
      <c r="C293" s="201"/>
      <c r="D293" s="202" t="s">
        <v>152</v>
      </c>
      <c r="E293" s="203" t="s">
        <v>1</v>
      </c>
      <c r="F293" s="204" t="s">
        <v>1938</v>
      </c>
      <c r="G293" s="201"/>
      <c r="H293" s="205">
        <v>138.88</v>
      </c>
      <c r="I293" s="206"/>
      <c r="J293" s="201"/>
      <c r="K293" s="201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152</v>
      </c>
      <c r="AU293" s="211" t="s">
        <v>85</v>
      </c>
      <c r="AV293" s="12" t="s">
        <v>85</v>
      </c>
      <c r="AW293" s="12" t="s">
        <v>32</v>
      </c>
      <c r="AX293" s="12" t="s">
        <v>83</v>
      </c>
      <c r="AY293" s="211" t="s">
        <v>145</v>
      </c>
    </row>
    <row r="294" spans="1:65" s="2" customFormat="1" ht="24.2" customHeight="1">
      <c r="A294" s="35"/>
      <c r="B294" s="36"/>
      <c r="C294" s="186" t="s">
        <v>1939</v>
      </c>
      <c r="D294" s="186" t="s">
        <v>146</v>
      </c>
      <c r="E294" s="187" t="s">
        <v>1940</v>
      </c>
      <c r="F294" s="188" t="s">
        <v>1941</v>
      </c>
      <c r="G294" s="189" t="s">
        <v>281</v>
      </c>
      <c r="H294" s="190">
        <v>20</v>
      </c>
      <c r="I294" s="191"/>
      <c r="J294" s="192">
        <f t="shared" ref="J294:J318" si="40"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ref="P294:P318" si="41">O294*H294</f>
        <v>0</v>
      </c>
      <c r="Q294" s="196">
        <v>0</v>
      </c>
      <c r="R294" s="196">
        <f t="shared" ref="R294:R318" si="42">Q294*H294</f>
        <v>0</v>
      </c>
      <c r="S294" s="196">
        <v>0</v>
      </c>
      <c r="T294" s="197">
        <f t="shared" ref="T294:T318" si="43"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488</v>
      </c>
      <c r="AT294" s="198" t="s">
        <v>146</v>
      </c>
      <c r="AU294" s="198" t="s">
        <v>85</v>
      </c>
      <c r="AY294" s="18" t="s">
        <v>145</v>
      </c>
      <c r="BE294" s="199">
        <f t="shared" ref="BE294:BE318" si="44">IF(N294="základní",J294,0)</f>
        <v>0</v>
      </c>
      <c r="BF294" s="199">
        <f t="shared" ref="BF294:BF318" si="45">IF(N294="snížená",J294,0)</f>
        <v>0</v>
      </c>
      <c r="BG294" s="199">
        <f t="shared" ref="BG294:BG318" si="46">IF(N294="zákl. přenesená",J294,0)</f>
        <v>0</v>
      </c>
      <c r="BH294" s="199">
        <f t="shared" ref="BH294:BH318" si="47">IF(N294="sníž. přenesená",J294,0)</f>
        <v>0</v>
      </c>
      <c r="BI294" s="199">
        <f t="shared" ref="BI294:BI318" si="48">IF(N294="nulová",J294,0)</f>
        <v>0</v>
      </c>
      <c r="BJ294" s="18" t="s">
        <v>83</v>
      </c>
      <c r="BK294" s="199">
        <f t="shared" ref="BK294:BK318" si="49">ROUND(I294*H294,2)</f>
        <v>0</v>
      </c>
      <c r="BL294" s="18" t="s">
        <v>488</v>
      </c>
      <c r="BM294" s="198" t="s">
        <v>1942</v>
      </c>
    </row>
    <row r="295" spans="1:65" s="2" customFormat="1" ht="24.2" customHeight="1">
      <c r="A295" s="35"/>
      <c r="B295" s="36"/>
      <c r="C295" s="186" t="s">
        <v>626</v>
      </c>
      <c r="D295" s="186" t="s">
        <v>146</v>
      </c>
      <c r="E295" s="187" t="s">
        <v>1943</v>
      </c>
      <c r="F295" s="188" t="s">
        <v>1944</v>
      </c>
      <c r="G295" s="189" t="s">
        <v>350</v>
      </c>
      <c r="H295" s="190">
        <v>200</v>
      </c>
      <c r="I295" s="191"/>
      <c r="J295" s="192">
        <f t="shared" si="40"/>
        <v>0</v>
      </c>
      <c r="K295" s="193"/>
      <c r="L295" s="40"/>
      <c r="M295" s="194" t="s">
        <v>1</v>
      </c>
      <c r="N295" s="19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488</v>
      </c>
      <c r="AT295" s="198" t="s">
        <v>146</v>
      </c>
      <c r="AU295" s="198" t="s">
        <v>85</v>
      </c>
      <c r="AY295" s="18" t="s">
        <v>145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488</v>
      </c>
      <c r="BM295" s="198" t="s">
        <v>1945</v>
      </c>
    </row>
    <row r="296" spans="1:65" s="2" customFormat="1" ht="24.2" customHeight="1">
      <c r="A296" s="35"/>
      <c r="B296" s="36"/>
      <c r="C296" s="186" t="s">
        <v>1946</v>
      </c>
      <c r="D296" s="186" t="s">
        <v>146</v>
      </c>
      <c r="E296" s="187" t="s">
        <v>1947</v>
      </c>
      <c r="F296" s="188" t="s">
        <v>1948</v>
      </c>
      <c r="G296" s="189" t="s">
        <v>350</v>
      </c>
      <c r="H296" s="190">
        <v>700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488</v>
      </c>
      <c r="AT296" s="198" t="s">
        <v>146</v>
      </c>
      <c r="AU296" s="198" t="s">
        <v>85</v>
      </c>
      <c r="AY296" s="18" t="s">
        <v>145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488</v>
      </c>
      <c r="BM296" s="198" t="s">
        <v>1949</v>
      </c>
    </row>
    <row r="297" spans="1:65" s="2" customFormat="1" ht="16.5" customHeight="1">
      <c r="A297" s="35"/>
      <c r="B297" s="36"/>
      <c r="C297" s="186" t="s">
        <v>630</v>
      </c>
      <c r="D297" s="186" t="s">
        <v>146</v>
      </c>
      <c r="E297" s="187" t="s">
        <v>1950</v>
      </c>
      <c r="F297" s="188" t="s">
        <v>1951</v>
      </c>
      <c r="G297" s="189" t="s">
        <v>350</v>
      </c>
      <c r="H297" s="190">
        <v>1400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488</v>
      </c>
      <c r="AT297" s="198" t="s">
        <v>146</v>
      </c>
      <c r="AU297" s="198" t="s">
        <v>85</v>
      </c>
      <c r="AY297" s="18" t="s">
        <v>145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488</v>
      </c>
      <c r="BM297" s="198" t="s">
        <v>1952</v>
      </c>
    </row>
    <row r="298" spans="1:65" s="2" customFormat="1" ht="21.75" customHeight="1">
      <c r="A298" s="35"/>
      <c r="B298" s="36"/>
      <c r="C298" s="186" t="s">
        <v>1953</v>
      </c>
      <c r="D298" s="186" t="s">
        <v>146</v>
      </c>
      <c r="E298" s="187" t="s">
        <v>1954</v>
      </c>
      <c r="F298" s="188" t="s">
        <v>1955</v>
      </c>
      <c r="G298" s="189" t="s">
        <v>281</v>
      </c>
      <c r="H298" s="190">
        <v>60</v>
      </c>
      <c r="I298" s="191"/>
      <c r="J298" s="192">
        <f t="shared" si="40"/>
        <v>0</v>
      </c>
      <c r="K298" s="193"/>
      <c r="L298" s="40"/>
      <c r="M298" s="194" t="s">
        <v>1</v>
      </c>
      <c r="N298" s="19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488</v>
      </c>
      <c r="AT298" s="198" t="s">
        <v>146</v>
      </c>
      <c r="AU298" s="198" t="s">
        <v>85</v>
      </c>
      <c r="AY298" s="18" t="s">
        <v>145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488</v>
      </c>
      <c r="BM298" s="198" t="s">
        <v>1956</v>
      </c>
    </row>
    <row r="299" spans="1:65" s="2" customFormat="1" ht="33" customHeight="1">
      <c r="A299" s="35"/>
      <c r="B299" s="36"/>
      <c r="C299" s="186" t="s">
        <v>633</v>
      </c>
      <c r="D299" s="186" t="s">
        <v>146</v>
      </c>
      <c r="E299" s="187" t="s">
        <v>1957</v>
      </c>
      <c r="F299" s="188" t="s">
        <v>1958</v>
      </c>
      <c r="G299" s="189" t="s">
        <v>350</v>
      </c>
      <c r="H299" s="190">
        <v>60</v>
      </c>
      <c r="I299" s="191"/>
      <c r="J299" s="192">
        <f t="shared" si="40"/>
        <v>0</v>
      </c>
      <c r="K299" s="193"/>
      <c r="L299" s="40"/>
      <c r="M299" s="194" t="s">
        <v>1</v>
      </c>
      <c r="N299" s="195" t="s">
        <v>41</v>
      </c>
      <c r="O299" s="72"/>
      <c r="P299" s="196">
        <f t="shared" si="41"/>
        <v>0</v>
      </c>
      <c r="Q299" s="196">
        <v>0</v>
      </c>
      <c r="R299" s="196">
        <f t="shared" si="42"/>
        <v>0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488</v>
      </c>
      <c r="AT299" s="198" t="s">
        <v>146</v>
      </c>
      <c r="AU299" s="198" t="s">
        <v>85</v>
      </c>
      <c r="AY299" s="18" t="s">
        <v>145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488</v>
      </c>
      <c r="BM299" s="198" t="s">
        <v>1959</v>
      </c>
    </row>
    <row r="300" spans="1:65" s="2" customFormat="1" ht="21.75" customHeight="1">
      <c r="A300" s="35"/>
      <c r="B300" s="36"/>
      <c r="C300" s="245" t="s">
        <v>1960</v>
      </c>
      <c r="D300" s="245" t="s">
        <v>298</v>
      </c>
      <c r="E300" s="246" t="s">
        <v>1961</v>
      </c>
      <c r="F300" s="247" t="s">
        <v>1962</v>
      </c>
      <c r="G300" s="248" t="s">
        <v>350</v>
      </c>
      <c r="H300" s="249">
        <v>60</v>
      </c>
      <c r="I300" s="250"/>
      <c r="J300" s="251">
        <f t="shared" si="40"/>
        <v>0</v>
      </c>
      <c r="K300" s="252"/>
      <c r="L300" s="253"/>
      <c r="M300" s="254" t="s">
        <v>1</v>
      </c>
      <c r="N300" s="255" t="s">
        <v>41</v>
      </c>
      <c r="O300" s="72"/>
      <c r="P300" s="196">
        <f t="shared" si="41"/>
        <v>0</v>
      </c>
      <c r="Q300" s="196">
        <v>2.0999999999999999E-3</v>
      </c>
      <c r="R300" s="196">
        <f t="shared" si="42"/>
        <v>0.126</v>
      </c>
      <c r="S300" s="196">
        <v>0</v>
      </c>
      <c r="T300" s="197">
        <f t="shared" si="4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607</v>
      </c>
      <c r="AT300" s="198" t="s">
        <v>298</v>
      </c>
      <c r="AU300" s="198" t="s">
        <v>85</v>
      </c>
      <c r="AY300" s="18" t="s">
        <v>145</v>
      </c>
      <c r="BE300" s="199">
        <f t="shared" si="44"/>
        <v>0</v>
      </c>
      <c r="BF300" s="199">
        <f t="shared" si="45"/>
        <v>0</v>
      </c>
      <c r="BG300" s="199">
        <f t="shared" si="46"/>
        <v>0</v>
      </c>
      <c r="BH300" s="199">
        <f t="shared" si="47"/>
        <v>0</v>
      </c>
      <c r="BI300" s="199">
        <f t="shared" si="48"/>
        <v>0</v>
      </c>
      <c r="BJ300" s="18" t="s">
        <v>83</v>
      </c>
      <c r="BK300" s="199">
        <f t="shared" si="49"/>
        <v>0</v>
      </c>
      <c r="BL300" s="18" t="s">
        <v>607</v>
      </c>
      <c r="BM300" s="198" t="s">
        <v>1963</v>
      </c>
    </row>
    <row r="301" spans="1:65" s="2" customFormat="1" ht="24.2" customHeight="1">
      <c r="A301" s="35"/>
      <c r="B301" s="36"/>
      <c r="C301" s="186" t="s">
        <v>637</v>
      </c>
      <c r="D301" s="186" t="s">
        <v>146</v>
      </c>
      <c r="E301" s="187" t="s">
        <v>1964</v>
      </c>
      <c r="F301" s="188" t="s">
        <v>1965</v>
      </c>
      <c r="G301" s="189" t="s">
        <v>350</v>
      </c>
      <c r="H301" s="190">
        <v>200</v>
      </c>
      <c r="I301" s="191"/>
      <c r="J301" s="192">
        <f t="shared" si="40"/>
        <v>0</v>
      </c>
      <c r="K301" s="193"/>
      <c r="L301" s="40"/>
      <c r="M301" s="194" t="s">
        <v>1</v>
      </c>
      <c r="N301" s="195" t="s">
        <v>41</v>
      </c>
      <c r="O301" s="72"/>
      <c r="P301" s="196">
        <f t="shared" si="41"/>
        <v>0</v>
      </c>
      <c r="Q301" s="196">
        <v>0.432</v>
      </c>
      <c r="R301" s="196">
        <f t="shared" si="42"/>
        <v>86.4</v>
      </c>
      <c r="S301" s="196">
        <v>0</v>
      </c>
      <c r="T301" s="197">
        <f t="shared" si="4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488</v>
      </c>
      <c r="AT301" s="198" t="s">
        <v>146</v>
      </c>
      <c r="AU301" s="198" t="s">
        <v>85</v>
      </c>
      <c r="AY301" s="18" t="s">
        <v>145</v>
      </c>
      <c r="BE301" s="199">
        <f t="shared" si="44"/>
        <v>0</v>
      </c>
      <c r="BF301" s="199">
        <f t="shared" si="45"/>
        <v>0</v>
      </c>
      <c r="BG301" s="199">
        <f t="shared" si="46"/>
        <v>0</v>
      </c>
      <c r="BH301" s="199">
        <f t="shared" si="47"/>
        <v>0</v>
      </c>
      <c r="BI301" s="199">
        <f t="shared" si="48"/>
        <v>0</v>
      </c>
      <c r="BJ301" s="18" t="s">
        <v>83</v>
      </c>
      <c r="BK301" s="199">
        <f t="shared" si="49"/>
        <v>0</v>
      </c>
      <c r="BL301" s="18" t="s">
        <v>488</v>
      </c>
      <c r="BM301" s="198" t="s">
        <v>1966</v>
      </c>
    </row>
    <row r="302" spans="1:65" s="2" customFormat="1" ht="24.2" customHeight="1">
      <c r="A302" s="35"/>
      <c r="B302" s="36"/>
      <c r="C302" s="186" t="s">
        <v>1967</v>
      </c>
      <c r="D302" s="186" t="s">
        <v>146</v>
      </c>
      <c r="E302" s="187" t="s">
        <v>1968</v>
      </c>
      <c r="F302" s="188" t="s">
        <v>1969</v>
      </c>
      <c r="G302" s="189" t="s">
        <v>350</v>
      </c>
      <c r="H302" s="190">
        <v>60</v>
      </c>
      <c r="I302" s="191"/>
      <c r="J302" s="192">
        <f t="shared" si="40"/>
        <v>0</v>
      </c>
      <c r="K302" s="193"/>
      <c r="L302" s="40"/>
      <c r="M302" s="194" t="s">
        <v>1</v>
      </c>
      <c r="N302" s="195" t="s">
        <v>41</v>
      </c>
      <c r="O302" s="72"/>
      <c r="P302" s="196">
        <f t="shared" si="41"/>
        <v>0</v>
      </c>
      <c r="Q302" s="196">
        <v>0</v>
      </c>
      <c r="R302" s="196">
        <f t="shared" si="42"/>
        <v>0</v>
      </c>
      <c r="S302" s="196">
        <v>0</v>
      </c>
      <c r="T302" s="197">
        <f t="shared" si="4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488</v>
      </c>
      <c r="AT302" s="198" t="s">
        <v>146</v>
      </c>
      <c r="AU302" s="198" t="s">
        <v>85</v>
      </c>
      <c r="AY302" s="18" t="s">
        <v>145</v>
      </c>
      <c r="BE302" s="199">
        <f t="shared" si="44"/>
        <v>0</v>
      </c>
      <c r="BF302" s="199">
        <f t="shared" si="45"/>
        <v>0</v>
      </c>
      <c r="BG302" s="199">
        <f t="shared" si="46"/>
        <v>0</v>
      </c>
      <c r="BH302" s="199">
        <f t="shared" si="47"/>
        <v>0</v>
      </c>
      <c r="BI302" s="199">
        <f t="shared" si="48"/>
        <v>0</v>
      </c>
      <c r="BJ302" s="18" t="s">
        <v>83</v>
      </c>
      <c r="BK302" s="199">
        <f t="shared" si="49"/>
        <v>0</v>
      </c>
      <c r="BL302" s="18" t="s">
        <v>488</v>
      </c>
      <c r="BM302" s="198" t="s">
        <v>1970</v>
      </c>
    </row>
    <row r="303" spans="1:65" s="2" customFormat="1" ht="24.2" customHeight="1">
      <c r="A303" s="35"/>
      <c r="B303" s="36"/>
      <c r="C303" s="186" t="s">
        <v>640</v>
      </c>
      <c r="D303" s="186" t="s">
        <v>146</v>
      </c>
      <c r="E303" s="187" t="s">
        <v>1971</v>
      </c>
      <c r="F303" s="188" t="s">
        <v>1972</v>
      </c>
      <c r="G303" s="189" t="s">
        <v>350</v>
      </c>
      <c r="H303" s="190">
        <v>960</v>
      </c>
      <c r="I303" s="191"/>
      <c r="J303" s="192">
        <f t="shared" si="40"/>
        <v>0</v>
      </c>
      <c r="K303" s="193"/>
      <c r="L303" s="40"/>
      <c r="M303" s="194" t="s">
        <v>1</v>
      </c>
      <c r="N303" s="195" t="s">
        <v>41</v>
      </c>
      <c r="O303" s="72"/>
      <c r="P303" s="196">
        <f t="shared" si="41"/>
        <v>0</v>
      </c>
      <c r="Q303" s="196">
        <v>0</v>
      </c>
      <c r="R303" s="196">
        <f t="shared" si="42"/>
        <v>0</v>
      </c>
      <c r="S303" s="196">
        <v>0</v>
      </c>
      <c r="T303" s="197">
        <f t="shared" si="4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488</v>
      </c>
      <c r="AT303" s="198" t="s">
        <v>146</v>
      </c>
      <c r="AU303" s="198" t="s">
        <v>85</v>
      </c>
      <c r="AY303" s="18" t="s">
        <v>145</v>
      </c>
      <c r="BE303" s="199">
        <f t="shared" si="44"/>
        <v>0</v>
      </c>
      <c r="BF303" s="199">
        <f t="shared" si="45"/>
        <v>0</v>
      </c>
      <c r="BG303" s="199">
        <f t="shared" si="46"/>
        <v>0</v>
      </c>
      <c r="BH303" s="199">
        <f t="shared" si="47"/>
        <v>0</v>
      </c>
      <c r="BI303" s="199">
        <f t="shared" si="48"/>
        <v>0</v>
      </c>
      <c r="BJ303" s="18" t="s">
        <v>83</v>
      </c>
      <c r="BK303" s="199">
        <f t="shared" si="49"/>
        <v>0</v>
      </c>
      <c r="BL303" s="18" t="s">
        <v>488</v>
      </c>
      <c r="BM303" s="198" t="s">
        <v>1973</v>
      </c>
    </row>
    <row r="304" spans="1:65" s="2" customFormat="1" ht="24.2" customHeight="1">
      <c r="A304" s="35"/>
      <c r="B304" s="36"/>
      <c r="C304" s="245" t="s">
        <v>1974</v>
      </c>
      <c r="D304" s="245" t="s">
        <v>298</v>
      </c>
      <c r="E304" s="246" t="s">
        <v>1975</v>
      </c>
      <c r="F304" s="247" t="s">
        <v>1976</v>
      </c>
      <c r="G304" s="248" t="s">
        <v>350</v>
      </c>
      <c r="H304" s="249">
        <v>400</v>
      </c>
      <c r="I304" s="250"/>
      <c r="J304" s="251">
        <f t="shared" si="4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41"/>
        <v>0</v>
      </c>
      <c r="Q304" s="196">
        <v>6.8999999999999997E-4</v>
      </c>
      <c r="R304" s="196">
        <f t="shared" si="42"/>
        <v>0.27599999999999997</v>
      </c>
      <c r="S304" s="196">
        <v>0</v>
      </c>
      <c r="T304" s="197">
        <f t="shared" si="4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607</v>
      </c>
      <c r="AT304" s="198" t="s">
        <v>298</v>
      </c>
      <c r="AU304" s="198" t="s">
        <v>85</v>
      </c>
      <c r="AY304" s="18" t="s">
        <v>145</v>
      </c>
      <c r="BE304" s="199">
        <f t="shared" si="44"/>
        <v>0</v>
      </c>
      <c r="BF304" s="199">
        <f t="shared" si="45"/>
        <v>0</v>
      </c>
      <c r="BG304" s="199">
        <f t="shared" si="46"/>
        <v>0</v>
      </c>
      <c r="BH304" s="199">
        <f t="shared" si="47"/>
        <v>0</v>
      </c>
      <c r="BI304" s="199">
        <f t="shared" si="48"/>
        <v>0</v>
      </c>
      <c r="BJ304" s="18" t="s">
        <v>83</v>
      </c>
      <c r="BK304" s="199">
        <f t="shared" si="49"/>
        <v>0</v>
      </c>
      <c r="BL304" s="18" t="s">
        <v>607</v>
      </c>
      <c r="BM304" s="198" t="s">
        <v>1977</v>
      </c>
    </row>
    <row r="305" spans="1:65" s="2" customFormat="1" ht="24.2" customHeight="1">
      <c r="A305" s="35"/>
      <c r="B305" s="36"/>
      <c r="C305" s="245" t="s">
        <v>644</v>
      </c>
      <c r="D305" s="245" t="s">
        <v>298</v>
      </c>
      <c r="E305" s="246" t="s">
        <v>1978</v>
      </c>
      <c r="F305" s="247" t="s">
        <v>1979</v>
      </c>
      <c r="G305" s="248" t="s">
        <v>350</v>
      </c>
      <c r="H305" s="249">
        <v>300</v>
      </c>
      <c r="I305" s="250"/>
      <c r="J305" s="251">
        <f t="shared" si="40"/>
        <v>0</v>
      </c>
      <c r="K305" s="252"/>
      <c r="L305" s="253"/>
      <c r="M305" s="254" t="s">
        <v>1</v>
      </c>
      <c r="N305" s="255" t="s">
        <v>41</v>
      </c>
      <c r="O305" s="72"/>
      <c r="P305" s="196">
        <f t="shared" si="41"/>
        <v>0</v>
      </c>
      <c r="Q305" s="196">
        <v>5.5000000000000003E-4</v>
      </c>
      <c r="R305" s="196">
        <f t="shared" si="42"/>
        <v>0.16500000000000001</v>
      </c>
      <c r="S305" s="196">
        <v>0</v>
      </c>
      <c r="T305" s="197">
        <f t="shared" si="4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607</v>
      </c>
      <c r="AT305" s="198" t="s">
        <v>298</v>
      </c>
      <c r="AU305" s="198" t="s">
        <v>85</v>
      </c>
      <c r="AY305" s="18" t="s">
        <v>145</v>
      </c>
      <c r="BE305" s="199">
        <f t="shared" si="44"/>
        <v>0</v>
      </c>
      <c r="BF305" s="199">
        <f t="shared" si="45"/>
        <v>0</v>
      </c>
      <c r="BG305" s="199">
        <f t="shared" si="46"/>
        <v>0</v>
      </c>
      <c r="BH305" s="199">
        <f t="shared" si="47"/>
        <v>0</v>
      </c>
      <c r="BI305" s="199">
        <f t="shared" si="48"/>
        <v>0</v>
      </c>
      <c r="BJ305" s="18" t="s">
        <v>83</v>
      </c>
      <c r="BK305" s="199">
        <f t="shared" si="49"/>
        <v>0</v>
      </c>
      <c r="BL305" s="18" t="s">
        <v>607</v>
      </c>
      <c r="BM305" s="198" t="s">
        <v>1980</v>
      </c>
    </row>
    <row r="306" spans="1:65" s="2" customFormat="1" ht="24.2" customHeight="1">
      <c r="A306" s="35"/>
      <c r="B306" s="36"/>
      <c r="C306" s="245" t="s">
        <v>1981</v>
      </c>
      <c r="D306" s="245" t="s">
        <v>298</v>
      </c>
      <c r="E306" s="246" t="s">
        <v>1982</v>
      </c>
      <c r="F306" s="247" t="s">
        <v>1983</v>
      </c>
      <c r="G306" s="248" t="s">
        <v>350</v>
      </c>
      <c r="H306" s="249">
        <v>130</v>
      </c>
      <c r="I306" s="250"/>
      <c r="J306" s="251">
        <f t="shared" si="4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41"/>
        <v>0</v>
      </c>
      <c r="Q306" s="196">
        <v>3.5E-4</v>
      </c>
      <c r="R306" s="196">
        <f t="shared" si="42"/>
        <v>4.5499999999999999E-2</v>
      </c>
      <c r="S306" s="196">
        <v>0</v>
      </c>
      <c r="T306" s="197">
        <f t="shared" si="4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607</v>
      </c>
      <c r="AT306" s="198" t="s">
        <v>298</v>
      </c>
      <c r="AU306" s="198" t="s">
        <v>85</v>
      </c>
      <c r="AY306" s="18" t="s">
        <v>145</v>
      </c>
      <c r="BE306" s="199">
        <f t="shared" si="44"/>
        <v>0</v>
      </c>
      <c r="BF306" s="199">
        <f t="shared" si="45"/>
        <v>0</v>
      </c>
      <c r="BG306" s="199">
        <f t="shared" si="46"/>
        <v>0</v>
      </c>
      <c r="BH306" s="199">
        <f t="shared" si="47"/>
        <v>0</v>
      </c>
      <c r="BI306" s="199">
        <f t="shared" si="48"/>
        <v>0</v>
      </c>
      <c r="BJ306" s="18" t="s">
        <v>83</v>
      </c>
      <c r="BK306" s="199">
        <f t="shared" si="49"/>
        <v>0</v>
      </c>
      <c r="BL306" s="18" t="s">
        <v>607</v>
      </c>
      <c r="BM306" s="198" t="s">
        <v>1984</v>
      </c>
    </row>
    <row r="307" spans="1:65" s="2" customFormat="1" ht="24.2" customHeight="1">
      <c r="A307" s="35"/>
      <c r="B307" s="36"/>
      <c r="C307" s="245" t="s">
        <v>647</v>
      </c>
      <c r="D307" s="245" t="s">
        <v>298</v>
      </c>
      <c r="E307" s="246" t="s">
        <v>1985</v>
      </c>
      <c r="F307" s="247" t="s">
        <v>1986</v>
      </c>
      <c r="G307" s="248" t="s">
        <v>350</v>
      </c>
      <c r="H307" s="249">
        <v>130</v>
      </c>
      <c r="I307" s="250"/>
      <c r="J307" s="251">
        <f t="shared" si="40"/>
        <v>0</v>
      </c>
      <c r="K307" s="252"/>
      <c r="L307" s="253"/>
      <c r="M307" s="254" t="s">
        <v>1</v>
      </c>
      <c r="N307" s="255" t="s">
        <v>41</v>
      </c>
      <c r="O307" s="72"/>
      <c r="P307" s="196">
        <f t="shared" si="41"/>
        <v>0</v>
      </c>
      <c r="Q307" s="196">
        <v>3.8999999999999999E-4</v>
      </c>
      <c r="R307" s="196">
        <f t="shared" si="42"/>
        <v>5.0700000000000002E-2</v>
      </c>
      <c r="S307" s="196">
        <v>0</v>
      </c>
      <c r="T307" s="197">
        <f t="shared" si="4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607</v>
      </c>
      <c r="AT307" s="198" t="s">
        <v>298</v>
      </c>
      <c r="AU307" s="198" t="s">
        <v>85</v>
      </c>
      <c r="AY307" s="18" t="s">
        <v>145</v>
      </c>
      <c r="BE307" s="199">
        <f t="shared" si="44"/>
        <v>0</v>
      </c>
      <c r="BF307" s="199">
        <f t="shared" si="45"/>
        <v>0</v>
      </c>
      <c r="BG307" s="199">
        <f t="shared" si="46"/>
        <v>0</v>
      </c>
      <c r="BH307" s="199">
        <f t="shared" si="47"/>
        <v>0</v>
      </c>
      <c r="BI307" s="199">
        <f t="shared" si="48"/>
        <v>0</v>
      </c>
      <c r="BJ307" s="18" t="s">
        <v>83</v>
      </c>
      <c r="BK307" s="199">
        <f t="shared" si="49"/>
        <v>0</v>
      </c>
      <c r="BL307" s="18" t="s">
        <v>607</v>
      </c>
      <c r="BM307" s="198" t="s">
        <v>1987</v>
      </c>
    </row>
    <row r="308" spans="1:65" s="2" customFormat="1" ht="24.2" customHeight="1">
      <c r="A308" s="35"/>
      <c r="B308" s="36"/>
      <c r="C308" s="186" t="s">
        <v>1988</v>
      </c>
      <c r="D308" s="186" t="s">
        <v>146</v>
      </c>
      <c r="E308" s="187" t="s">
        <v>1989</v>
      </c>
      <c r="F308" s="188" t="s">
        <v>1990</v>
      </c>
      <c r="G308" s="189" t="s">
        <v>350</v>
      </c>
      <c r="H308" s="190">
        <v>30</v>
      </c>
      <c r="I308" s="191"/>
      <c r="J308" s="192">
        <f t="shared" si="4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41"/>
        <v>0</v>
      </c>
      <c r="Q308" s="196">
        <v>0.64200999999999997</v>
      </c>
      <c r="R308" s="196">
        <f t="shared" si="42"/>
        <v>19.260300000000001</v>
      </c>
      <c r="S308" s="196">
        <v>0</v>
      </c>
      <c r="T308" s="197">
        <f t="shared" si="4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488</v>
      </c>
      <c r="AT308" s="198" t="s">
        <v>146</v>
      </c>
      <c r="AU308" s="198" t="s">
        <v>85</v>
      </c>
      <c r="AY308" s="18" t="s">
        <v>145</v>
      </c>
      <c r="BE308" s="199">
        <f t="shared" si="44"/>
        <v>0</v>
      </c>
      <c r="BF308" s="199">
        <f t="shared" si="45"/>
        <v>0</v>
      </c>
      <c r="BG308" s="199">
        <f t="shared" si="46"/>
        <v>0</v>
      </c>
      <c r="BH308" s="199">
        <f t="shared" si="47"/>
        <v>0</v>
      </c>
      <c r="BI308" s="199">
        <f t="shared" si="48"/>
        <v>0</v>
      </c>
      <c r="BJ308" s="18" t="s">
        <v>83</v>
      </c>
      <c r="BK308" s="199">
        <f t="shared" si="49"/>
        <v>0</v>
      </c>
      <c r="BL308" s="18" t="s">
        <v>488</v>
      </c>
      <c r="BM308" s="198" t="s">
        <v>1991</v>
      </c>
    </row>
    <row r="309" spans="1:65" s="2" customFormat="1" ht="24.2" customHeight="1">
      <c r="A309" s="35"/>
      <c r="B309" s="36"/>
      <c r="C309" s="186" t="s">
        <v>653</v>
      </c>
      <c r="D309" s="186" t="s">
        <v>146</v>
      </c>
      <c r="E309" s="187" t="s">
        <v>1992</v>
      </c>
      <c r="F309" s="188" t="s">
        <v>1993</v>
      </c>
      <c r="G309" s="189" t="s">
        <v>350</v>
      </c>
      <c r="H309" s="190">
        <v>700</v>
      </c>
      <c r="I309" s="191"/>
      <c r="J309" s="192">
        <f t="shared" si="4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41"/>
        <v>0</v>
      </c>
      <c r="Q309" s="196">
        <v>0.23402999999999999</v>
      </c>
      <c r="R309" s="196">
        <f t="shared" si="42"/>
        <v>163.821</v>
      </c>
      <c r="S309" s="196">
        <v>0</v>
      </c>
      <c r="T309" s="197">
        <f t="shared" si="4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488</v>
      </c>
      <c r="AT309" s="198" t="s">
        <v>146</v>
      </c>
      <c r="AU309" s="198" t="s">
        <v>85</v>
      </c>
      <c r="AY309" s="18" t="s">
        <v>145</v>
      </c>
      <c r="BE309" s="199">
        <f t="shared" si="44"/>
        <v>0</v>
      </c>
      <c r="BF309" s="199">
        <f t="shared" si="45"/>
        <v>0</v>
      </c>
      <c r="BG309" s="199">
        <f t="shared" si="46"/>
        <v>0</v>
      </c>
      <c r="BH309" s="199">
        <f t="shared" si="47"/>
        <v>0</v>
      </c>
      <c r="BI309" s="199">
        <f t="shared" si="48"/>
        <v>0</v>
      </c>
      <c r="BJ309" s="18" t="s">
        <v>83</v>
      </c>
      <c r="BK309" s="199">
        <f t="shared" si="49"/>
        <v>0</v>
      </c>
      <c r="BL309" s="18" t="s">
        <v>488</v>
      </c>
      <c r="BM309" s="198" t="s">
        <v>1994</v>
      </c>
    </row>
    <row r="310" spans="1:65" s="2" customFormat="1" ht="21.75" customHeight="1">
      <c r="A310" s="35"/>
      <c r="B310" s="36"/>
      <c r="C310" s="245" t="s">
        <v>1995</v>
      </c>
      <c r="D310" s="245" t="s">
        <v>298</v>
      </c>
      <c r="E310" s="246" t="s">
        <v>1996</v>
      </c>
      <c r="F310" s="247" t="s">
        <v>1997</v>
      </c>
      <c r="G310" s="248" t="s">
        <v>350</v>
      </c>
      <c r="H310" s="249">
        <v>680</v>
      </c>
      <c r="I310" s="250"/>
      <c r="J310" s="251">
        <f t="shared" si="40"/>
        <v>0</v>
      </c>
      <c r="K310" s="252"/>
      <c r="L310" s="253"/>
      <c r="M310" s="254" t="s">
        <v>1</v>
      </c>
      <c r="N310" s="255" t="s">
        <v>41</v>
      </c>
      <c r="O310" s="72"/>
      <c r="P310" s="196">
        <f t="shared" si="41"/>
        <v>0</v>
      </c>
      <c r="Q310" s="196">
        <v>7.1500000000000001E-3</v>
      </c>
      <c r="R310" s="196">
        <f t="shared" si="42"/>
        <v>4.8620000000000001</v>
      </c>
      <c r="S310" s="196">
        <v>0</v>
      </c>
      <c r="T310" s="197">
        <f t="shared" si="4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607</v>
      </c>
      <c r="AT310" s="198" t="s">
        <v>298</v>
      </c>
      <c r="AU310" s="198" t="s">
        <v>85</v>
      </c>
      <c r="AY310" s="18" t="s">
        <v>145</v>
      </c>
      <c r="BE310" s="199">
        <f t="shared" si="44"/>
        <v>0</v>
      </c>
      <c r="BF310" s="199">
        <f t="shared" si="45"/>
        <v>0</v>
      </c>
      <c r="BG310" s="199">
        <f t="shared" si="46"/>
        <v>0</v>
      </c>
      <c r="BH310" s="199">
        <f t="shared" si="47"/>
        <v>0</v>
      </c>
      <c r="BI310" s="199">
        <f t="shared" si="48"/>
        <v>0</v>
      </c>
      <c r="BJ310" s="18" t="s">
        <v>83</v>
      </c>
      <c r="BK310" s="199">
        <f t="shared" si="49"/>
        <v>0</v>
      </c>
      <c r="BL310" s="18" t="s">
        <v>607</v>
      </c>
      <c r="BM310" s="198" t="s">
        <v>1998</v>
      </c>
    </row>
    <row r="311" spans="1:65" s="2" customFormat="1" ht="24.2" customHeight="1">
      <c r="A311" s="35"/>
      <c r="B311" s="36"/>
      <c r="C311" s="245" t="s">
        <v>658</v>
      </c>
      <c r="D311" s="245" t="s">
        <v>298</v>
      </c>
      <c r="E311" s="246" t="s">
        <v>1999</v>
      </c>
      <c r="F311" s="247" t="s">
        <v>2000</v>
      </c>
      <c r="G311" s="248" t="s">
        <v>177</v>
      </c>
      <c r="H311" s="249">
        <v>80</v>
      </c>
      <c r="I311" s="250"/>
      <c r="J311" s="251">
        <f t="shared" si="40"/>
        <v>0</v>
      </c>
      <c r="K311" s="252"/>
      <c r="L311" s="253"/>
      <c r="M311" s="254" t="s">
        <v>1</v>
      </c>
      <c r="N311" s="255" t="s">
        <v>41</v>
      </c>
      <c r="O311" s="72"/>
      <c r="P311" s="196">
        <f t="shared" si="41"/>
        <v>0</v>
      </c>
      <c r="Q311" s="196">
        <v>7.0000000000000001E-3</v>
      </c>
      <c r="R311" s="196">
        <f t="shared" si="42"/>
        <v>0.56000000000000005</v>
      </c>
      <c r="S311" s="196">
        <v>0</v>
      </c>
      <c r="T311" s="197">
        <f t="shared" si="4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607</v>
      </c>
      <c r="AT311" s="198" t="s">
        <v>298</v>
      </c>
      <c r="AU311" s="198" t="s">
        <v>85</v>
      </c>
      <c r="AY311" s="18" t="s">
        <v>145</v>
      </c>
      <c r="BE311" s="199">
        <f t="shared" si="44"/>
        <v>0</v>
      </c>
      <c r="BF311" s="199">
        <f t="shared" si="45"/>
        <v>0</v>
      </c>
      <c r="BG311" s="199">
        <f t="shared" si="46"/>
        <v>0</v>
      </c>
      <c r="BH311" s="199">
        <f t="shared" si="47"/>
        <v>0</v>
      </c>
      <c r="BI311" s="199">
        <f t="shared" si="48"/>
        <v>0</v>
      </c>
      <c r="BJ311" s="18" t="s">
        <v>83</v>
      </c>
      <c r="BK311" s="199">
        <f t="shared" si="49"/>
        <v>0</v>
      </c>
      <c r="BL311" s="18" t="s">
        <v>607</v>
      </c>
      <c r="BM311" s="198" t="s">
        <v>2001</v>
      </c>
    </row>
    <row r="312" spans="1:65" s="2" customFormat="1" ht="21.75" customHeight="1">
      <c r="A312" s="35"/>
      <c r="B312" s="36"/>
      <c r="C312" s="245" t="s">
        <v>2002</v>
      </c>
      <c r="D312" s="245" t="s">
        <v>298</v>
      </c>
      <c r="E312" s="246" t="s">
        <v>2003</v>
      </c>
      <c r="F312" s="247" t="s">
        <v>2004</v>
      </c>
      <c r="G312" s="248" t="s">
        <v>177</v>
      </c>
      <c r="H312" s="249">
        <v>7</v>
      </c>
      <c r="I312" s="250"/>
      <c r="J312" s="251">
        <f t="shared" si="40"/>
        <v>0</v>
      </c>
      <c r="K312" s="252"/>
      <c r="L312" s="253"/>
      <c r="M312" s="254" t="s">
        <v>1</v>
      </c>
      <c r="N312" s="255" t="s">
        <v>41</v>
      </c>
      <c r="O312" s="72"/>
      <c r="P312" s="196">
        <f t="shared" si="41"/>
        <v>0</v>
      </c>
      <c r="Q312" s="196">
        <v>7.0000000000000001E-3</v>
      </c>
      <c r="R312" s="196">
        <f t="shared" si="42"/>
        <v>4.9000000000000002E-2</v>
      </c>
      <c r="S312" s="196">
        <v>0</v>
      </c>
      <c r="T312" s="197">
        <f t="shared" si="4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607</v>
      </c>
      <c r="AT312" s="198" t="s">
        <v>298</v>
      </c>
      <c r="AU312" s="198" t="s">
        <v>85</v>
      </c>
      <c r="AY312" s="18" t="s">
        <v>145</v>
      </c>
      <c r="BE312" s="199">
        <f t="shared" si="44"/>
        <v>0</v>
      </c>
      <c r="BF312" s="199">
        <f t="shared" si="45"/>
        <v>0</v>
      </c>
      <c r="BG312" s="199">
        <f t="shared" si="46"/>
        <v>0</v>
      </c>
      <c r="BH312" s="199">
        <f t="shared" si="47"/>
        <v>0</v>
      </c>
      <c r="BI312" s="199">
        <f t="shared" si="48"/>
        <v>0</v>
      </c>
      <c r="BJ312" s="18" t="s">
        <v>83</v>
      </c>
      <c r="BK312" s="199">
        <f t="shared" si="49"/>
        <v>0</v>
      </c>
      <c r="BL312" s="18" t="s">
        <v>607</v>
      </c>
      <c r="BM312" s="198" t="s">
        <v>2005</v>
      </c>
    </row>
    <row r="313" spans="1:65" s="2" customFormat="1" ht="21.75" customHeight="1">
      <c r="A313" s="35"/>
      <c r="B313" s="36"/>
      <c r="C313" s="245" t="s">
        <v>662</v>
      </c>
      <c r="D313" s="245" t="s">
        <v>298</v>
      </c>
      <c r="E313" s="246" t="s">
        <v>2006</v>
      </c>
      <c r="F313" s="247" t="s">
        <v>2007</v>
      </c>
      <c r="G313" s="248" t="s">
        <v>177</v>
      </c>
      <c r="H313" s="249">
        <v>14</v>
      </c>
      <c r="I313" s="250"/>
      <c r="J313" s="251">
        <f t="shared" si="4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41"/>
        <v>0</v>
      </c>
      <c r="Q313" s="196">
        <v>7.0000000000000001E-3</v>
      </c>
      <c r="R313" s="196">
        <f t="shared" si="42"/>
        <v>9.8000000000000004E-2</v>
      </c>
      <c r="S313" s="196">
        <v>0</v>
      </c>
      <c r="T313" s="197">
        <f t="shared" si="4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607</v>
      </c>
      <c r="AT313" s="198" t="s">
        <v>298</v>
      </c>
      <c r="AU313" s="198" t="s">
        <v>85</v>
      </c>
      <c r="AY313" s="18" t="s">
        <v>145</v>
      </c>
      <c r="BE313" s="199">
        <f t="shared" si="44"/>
        <v>0</v>
      </c>
      <c r="BF313" s="199">
        <f t="shared" si="45"/>
        <v>0</v>
      </c>
      <c r="BG313" s="199">
        <f t="shared" si="46"/>
        <v>0</v>
      </c>
      <c r="BH313" s="199">
        <f t="shared" si="47"/>
        <v>0</v>
      </c>
      <c r="BI313" s="199">
        <f t="shared" si="48"/>
        <v>0</v>
      </c>
      <c r="BJ313" s="18" t="s">
        <v>83</v>
      </c>
      <c r="BK313" s="199">
        <f t="shared" si="49"/>
        <v>0</v>
      </c>
      <c r="BL313" s="18" t="s">
        <v>607</v>
      </c>
      <c r="BM313" s="198" t="s">
        <v>2008</v>
      </c>
    </row>
    <row r="314" spans="1:65" s="2" customFormat="1" ht="24.2" customHeight="1">
      <c r="A314" s="35"/>
      <c r="B314" s="36"/>
      <c r="C314" s="186" t="s">
        <v>2009</v>
      </c>
      <c r="D314" s="186" t="s">
        <v>146</v>
      </c>
      <c r="E314" s="187" t="s">
        <v>2010</v>
      </c>
      <c r="F314" s="188" t="s">
        <v>2011</v>
      </c>
      <c r="G314" s="189" t="s">
        <v>281</v>
      </c>
      <c r="H314" s="190">
        <v>20</v>
      </c>
      <c r="I314" s="191"/>
      <c r="J314" s="192">
        <f t="shared" si="40"/>
        <v>0</v>
      </c>
      <c r="K314" s="193"/>
      <c r="L314" s="40"/>
      <c r="M314" s="194" t="s">
        <v>1</v>
      </c>
      <c r="N314" s="195" t="s">
        <v>41</v>
      </c>
      <c r="O314" s="72"/>
      <c r="P314" s="196">
        <f t="shared" si="41"/>
        <v>0</v>
      </c>
      <c r="Q314" s="196">
        <v>2.2563399999999998</v>
      </c>
      <c r="R314" s="196">
        <f t="shared" si="42"/>
        <v>45.126799999999996</v>
      </c>
      <c r="S314" s="196">
        <v>0</v>
      </c>
      <c r="T314" s="197">
        <f t="shared" si="4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488</v>
      </c>
      <c r="AT314" s="198" t="s">
        <v>146</v>
      </c>
      <c r="AU314" s="198" t="s">
        <v>85</v>
      </c>
      <c r="AY314" s="18" t="s">
        <v>145</v>
      </c>
      <c r="BE314" s="199">
        <f t="shared" si="44"/>
        <v>0</v>
      </c>
      <c r="BF314" s="199">
        <f t="shared" si="45"/>
        <v>0</v>
      </c>
      <c r="BG314" s="199">
        <f t="shared" si="46"/>
        <v>0</v>
      </c>
      <c r="BH314" s="199">
        <f t="shared" si="47"/>
        <v>0</v>
      </c>
      <c r="BI314" s="199">
        <f t="shared" si="48"/>
        <v>0</v>
      </c>
      <c r="BJ314" s="18" t="s">
        <v>83</v>
      </c>
      <c r="BK314" s="199">
        <f t="shared" si="49"/>
        <v>0</v>
      </c>
      <c r="BL314" s="18" t="s">
        <v>488</v>
      </c>
      <c r="BM314" s="198" t="s">
        <v>2012</v>
      </c>
    </row>
    <row r="315" spans="1:65" s="2" customFormat="1" ht="16.5" customHeight="1">
      <c r="A315" s="35"/>
      <c r="B315" s="36"/>
      <c r="C315" s="186" t="s">
        <v>665</v>
      </c>
      <c r="D315" s="186" t="s">
        <v>146</v>
      </c>
      <c r="E315" s="187" t="s">
        <v>2013</v>
      </c>
      <c r="F315" s="188" t="s">
        <v>2014</v>
      </c>
      <c r="G315" s="189" t="s">
        <v>350</v>
      </c>
      <c r="H315" s="190">
        <v>700</v>
      </c>
      <c r="I315" s="191"/>
      <c r="J315" s="192">
        <f t="shared" si="40"/>
        <v>0</v>
      </c>
      <c r="K315" s="193"/>
      <c r="L315" s="40"/>
      <c r="M315" s="194" t="s">
        <v>1</v>
      </c>
      <c r="N315" s="195" t="s">
        <v>41</v>
      </c>
      <c r="O315" s="72"/>
      <c r="P315" s="196">
        <f t="shared" si="41"/>
        <v>0</v>
      </c>
      <c r="Q315" s="196">
        <v>0</v>
      </c>
      <c r="R315" s="196">
        <f t="shared" si="42"/>
        <v>0</v>
      </c>
      <c r="S315" s="196">
        <v>0</v>
      </c>
      <c r="T315" s="197">
        <f t="shared" si="4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488</v>
      </c>
      <c r="AT315" s="198" t="s">
        <v>146</v>
      </c>
      <c r="AU315" s="198" t="s">
        <v>85</v>
      </c>
      <c r="AY315" s="18" t="s">
        <v>145</v>
      </c>
      <c r="BE315" s="199">
        <f t="shared" si="44"/>
        <v>0</v>
      </c>
      <c r="BF315" s="199">
        <f t="shared" si="45"/>
        <v>0</v>
      </c>
      <c r="BG315" s="199">
        <f t="shared" si="46"/>
        <v>0</v>
      </c>
      <c r="BH315" s="199">
        <f t="shared" si="47"/>
        <v>0</v>
      </c>
      <c r="BI315" s="199">
        <f t="shared" si="48"/>
        <v>0</v>
      </c>
      <c r="BJ315" s="18" t="s">
        <v>83</v>
      </c>
      <c r="BK315" s="199">
        <f t="shared" si="49"/>
        <v>0</v>
      </c>
      <c r="BL315" s="18" t="s">
        <v>488</v>
      </c>
      <c r="BM315" s="198" t="s">
        <v>2015</v>
      </c>
    </row>
    <row r="316" spans="1:65" s="2" customFormat="1" ht="24.2" customHeight="1">
      <c r="A316" s="35"/>
      <c r="B316" s="36"/>
      <c r="C316" s="186" t="s">
        <v>2016</v>
      </c>
      <c r="D316" s="186" t="s">
        <v>146</v>
      </c>
      <c r="E316" s="187" t="s">
        <v>2017</v>
      </c>
      <c r="F316" s="188" t="s">
        <v>2018</v>
      </c>
      <c r="G316" s="189" t="s">
        <v>350</v>
      </c>
      <c r="H316" s="190">
        <v>200</v>
      </c>
      <c r="I316" s="191"/>
      <c r="J316" s="192">
        <f t="shared" si="40"/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si="41"/>
        <v>0</v>
      </c>
      <c r="Q316" s="196">
        <v>0</v>
      </c>
      <c r="R316" s="196">
        <f t="shared" si="42"/>
        <v>0</v>
      </c>
      <c r="S316" s="196">
        <v>0</v>
      </c>
      <c r="T316" s="197">
        <f t="shared" si="4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488</v>
      </c>
      <c r="AT316" s="198" t="s">
        <v>146</v>
      </c>
      <c r="AU316" s="198" t="s">
        <v>85</v>
      </c>
      <c r="AY316" s="18" t="s">
        <v>145</v>
      </c>
      <c r="BE316" s="199">
        <f t="shared" si="44"/>
        <v>0</v>
      </c>
      <c r="BF316" s="199">
        <f t="shared" si="45"/>
        <v>0</v>
      </c>
      <c r="BG316" s="199">
        <f t="shared" si="46"/>
        <v>0</v>
      </c>
      <c r="BH316" s="199">
        <f t="shared" si="47"/>
        <v>0</v>
      </c>
      <c r="BI316" s="199">
        <f t="shared" si="48"/>
        <v>0</v>
      </c>
      <c r="BJ316" s="18" t="s">
        <v>83</v>
      </c>
      <c r="BK316" s="199">
        <f t="shared" si="49"/>
        <v>0</v>
      </c>
      <c r="BL316" s="18" t="s">
        <v>488</v>
      </c>
      <c r="BM316" s="198" t="s">
        <v>2019</v>
      </c>
    </row>
    <row r="317" spans="1:65" s="2" customFormat="1" ht="24.2" customHeight="1">
      <c r="A317" s="35"/>
      <c r="B317" s="36"/>
      <c r="C317" s="186" t="s">
        <v>669</v>
      </c>
      <c r="D317" s="186" t="s">
        <v>146</v>
      </c>
      <c r="E317" s="187" t="s">
        <v>2020</v>
      </c>
      <c r="F317" s="188" t="s">
        <v>2021</v>
      </c>
      <c r="G317" s="189" t="s">
        <v>350</v>
      </c>
      <c r="H317" s="190">
        <v>700</v>
      </c>
      <c r="I317" s="191"/>
      <c r="J317" s="192">
        <f t="shared" si="4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41"/>
        <v>0</v>
      </c>
      <c r="Q317" s="196">
        <v>0</v>
      </c>
      <c r="R317" s="196">
        <f t="shared" si="42"/>
        <v>0</v>
      </c>
      <c r="S317" s="196">
        <v>0</v>
      </c>
      <c r="T317" s="197">
        <f t="shared" si="4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488</v>
      </c>
      <c r="AT317" s="198" t="s">
        <v>146</v>
      </c>
      <c r="AU317" s="198" t="s">
        <v>85</v>
      </c>
      <c r="AY317" s="18" t="s">
        <v>145</v>
      </c>
      <c r="BE317" s="199">
        <f t="shared" si="44"/>
        <v>0</v>
      </c>
      <c r="BF317" s="199">
        <f t="shared" si="45"/>
        <v>0</v>
      </c>
      <c r="BG317" s="199">
        <f t="shared" si="46"/>
        <v>0</v>
      </c>
      <c r="BH317" s="199">
        <f t="shared" si="47"/>
        <v>0</v>
      </c>
      <c r="BI317" s="199">
        <f t="shared" si="48"/>
        <v>0</v>
      </c>
      <c r="BJ317" s="18" t="s">
        <v>83</v>
      </c>
      <c r="BK317" s="199">
        <f t="shared" si="49"/>
        <v>0</v>
      </c>
      <c r="BL317" s="18" t="s">
        <v>488</v>
      </c>
      <c r="BM317" s="198" t="s">
        <v>2022</v>
      </c>
    </row>
    <row r="318" spans="1:65" s="2" customFormat="1" ht="21.75" customHeight="1">
      <c r="A318" s="35"/>
      <c r="B318" s="36"/>
      <c r="C318" s="186" t="s">
        <v>2023</v>
      </c>
      <c r="D318" s="186" t="s">
        <v>146</v>
      </c>
      <c r="E318" s="187" t="s">
        <v>2024</v>
      </c>
      <c r="F318" s="188" t="s">
        <v>2025</v>
      </c>
      <c r="G318" s="189" t="s">
        <v>281</v>
      </c>
      <c r="H318" s="190">
        <v>250.88</v>
      </c>
      <c r="I318" s="191"/>
      <c r="J318" s="192">
        <f t="shared" si="4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41"/>
        <v>0</v>
      </c>
      <c r="Q318" s="196">
        <v>0</v>
      </c>
      <c r="R318" s="196">
        <f t="shared" si="42"/>
        <v>0</v>
      </c>
      <c r="S318" s="196">
        <v>0</v>
      </c>
      <c r="T318" s="197">
        <f t="shared" si="4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488</v>
      </c>
      <c r="AT318" s="198" t="s">
        <v>146</v>
      </c>
      <c r="AU318" s="198" t="s">
        <v>85</v>
      </c>
      <c r="AY318" s="18" t="s">
        <v>145</v>
      </c>
      <c r="BE318" s="199">
        <f t="shared" si="44"/>
        <v>0</v>
      </c>
      <c r="BF318" s="199">
        <f t="shared" si="45"/>
        <v>0</v>
      </c>
      <c r="BG318" s="199">
        <f t="shared" si="46"/>
        <v>0</v>
      </c>
      <c r="BH318" s="199">
        <f t="shared" si="47"/>
        <v>0</v>
      </c>
      <c r="BI318" s="199">
        <f t="shared" si="48"/>
        <v>0</v>
      </c>
      <c r="BJ318" s="18" t="s">
        <v>83</v>
      </c>
      <c r="BK318" s="199">
        <f t="shared" si="49"/>
        <v>0</v>
      </c>
      <c r="BL318" s="18" t="s">
        <v>488</v>
      </c>
      <c r="BM318" s="198" t="s">
        <v>2026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2027</v>
      </c>
      <c r="G319" s="201"/>
      <c r="H319" s="205">
        <v>250.88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186" t="s">
        <v>672</v>
      </c>
      <c r="D320" s="186" t="s">
        <v>146</v>
      </c>
      <c r="E320" s="187" t="s">
        <v>2028</v>
      </c>
      <c r="F320" s="188" t="s">
        <v>2029</v>
      </c>
      <c r="G320" s="189" t="s">
        <v>291</v>
      </c>
      <c r="H320" s="190">
        <v>500</v>
      </c>
      <c r="I320" s="191"/>
      <c r="J320" s="192">
        <f>ROUND(I320*H320,2)</f>
        <v>0</v>
      </c>
      <c r="K320" s="193"/>
      <c r="L320" s="40"/>
      <c r="M320" s="194" t="s">
        <v>1</v>
      </c>
      <c r="N320" s="19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488</v>
      </c>
      <c r="AT320" s="198" t="s">
        <v>146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488</v>
      </c>
      <c r="BM320" s="198" t="s">
        <v>2030</v>
      </c>
    </row>
    <row r="321" spans="1:65" s="2" customFormat="1" ht="24.2" customHeight="1">
      <c r="A321" s="35"/>
      <c r="B321" s="36"/>
      <c r="C321" s="186" t="s">
        <v>2031</v>
      </c>
      <c r="D321" s="186" t="s">
        <v>146</v>
      </c>
      <c r="E321" s="187" t="s">
        <v>2032</v>
      </c>
      <c r="F321" s="188" t="s">
        <v>2033</v>
      </c>
      <c r="G321" s="189" t="s">
        <v>291</v>
      </c>
      <c r="H321" s="190">
        <v>5000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488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488</v>
      </c>
      <c r="BM321" s="198" t="s">
        <v>2034</v>
      </c>
    </row>
    <row r="322" spans="1:65" s="2" customFormat="1" ht="16.5" customHeight="1">
      <c r="A322" s="35"/>
      <c r="B322" s="36"/>
      <c r="C322" s="186" t="s">
        <v>2035</v>
      </c>
      <c r="D322" s="186" t="s">
        <v>146</v>
      </c>
      <c r="E322" s="187" t="s">
        <v>2036</v>
      </c>
      <c r="F322" s="188" t="s">
        <v>2037</v>
      </c>
      <c r="G322" s="189" t="s">
        <v>266</v>
      </c>
      <c r="H322" s="190">
        <v>400</v>
      </c>
      <c r="I322" s="191"/>
      <c r="J322" s="192">
        <f>ROUND(I322*H322,2)</f>
        <v>0</v>
      </c>
      <c r="K322" s="193"/>
      <c r="L322" s="40"/>
      <c r="M322" s="194" t="s">
        <v>1</v>
      </c>
      <c r="N322" s="195" t="s">
        <v>41</v>
      </c>
      <c r="O322" s="72"/>
      <c r="P322" s="196">
        <f>O322*H322</f>
        <v>0</v>
      </c>
      <c r="Q322" s="196">
        <v>2.5000000000000001E-5</v>
      </c>
      <c r="R322" s="196">
        <f>Q322*H322</f>
        <v>0.01</v>
      </c>
      <c r="S322" s="196">
        <v>0</v>
      </c>
      <c r="T322" s="19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488</v>
      </c>
      <c r="AT322" s="198" t="s">
        <v>146</v>
      </c>
      <c r="AU322" s="198" t="s">
        <v>85</v>
      </c>
      <c r="AY322" s="18" t="s">
        <v>145</v>
      </c>
      <c r="BE322" s="199">
        <f>IF(N322="základní",J322,0)</f>
        <v>0</v>
      </c>
      <c r="BF322" s="199">
        <f>IF(N322="snížená",J322,0)</f>
        <v>0</v>
      </c>
      <c r="BG322" s="199">
        <f>IF(N322="zákl. přenesená",J322,0)</f>
        <v>0</v>
      </c>
      <c r="BH322" s="199">
        <f>IF(N322="sníž. přenesená",J322,0)</f>
        <v>0</v>
      </c>
      <c r="BI322" s="199">
        <f>IF(N322="nulová",J322,0)</f>
        <v>0</v>
      </c>
      <c r="BJ322" s="18" t="s">
        <v>83</v>
      </c>
      <c r="BK322" s="199">
        <f>ROUND(I322*H322,2)</f>
        <v>0</v>
      </c>
      <c r="BL322" s="18" t="s">
        <v>488</v>
      </c>
      <c r="BM322" s="198" t="s">
        <v>2038</v>
      </c>
    </row>
    <row r="323" spans="1:65" s="2" customFormat="1" ht="21.75" customHeight="1">
      <c r="A323" s="35"/>
      <c r="B323" s="36"/>
      <c r="C323" s="186" t="s">
        <v>2039</v>
      </c>
      <c r="D323" s="186" t="s">
        <v>146</v>
      </c>
      <c r="E323" s="187" t="s">
        <v>2040</v>
      </c>
      <c r="F323" s="188" t="s">
        <v>2041</v>
      </c>
      <c r="G323" s="189" t="s">
        <v>266</v>
      </c>
      <c r="H323" s="190">
        <v>400</v>
      </c>
      <c r="I323" s="191"/>
      <c r="J323" s="192">
        <f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488</v>
      </c>
      <c r="AT323" s="198" t="s">
        <v>146</v>
      </c>
      <c r="AU323" s="198" t="s">
        <v>85</v>
      </c>
      <c r="AY323" s="18" t="s">
        <v>145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488</v>
      </c>
      <c r="BM323" s="198" t="s">
        <v>2042</v>
      </c>
    </row>
    <row r="324" spans="1:65" s="11" customFormat="1" ht="25.9" customHeight="1">
      <c r="B324" s="172"/>
      <c r="C324" s="173"/>
      <c r="D324" s="174" t="s">
        <v>75</v>
      </c>
      <c r="E324" s="175" t="s">
        <v>2043</v>
      </c>
      <c r="F324" s="175" t="s">
        <v>2044</v>
      </c>
      <c r="G324" s="173"/>
      <c r="H324" s="173"/>
      <c r="I324" s="176"/>
      <c r="J324" s="177">
        <f>BK324</f>
        <v>0</v>
      </c>
      <c r="K324" s="173"/>
      <c r="L324" s="178"/>
      <c r="M324" s="179"/>
      <c r="N324" s="180"/>
      <c r="O324" s="180"/>
      <c r="P324" s="181">
        <f>SUM(P325:P328)</f>
        <v>0</v>
      </c>
      <c r="Q324" s="180"/>
      <c r="R324" s="181">
        <f>SUM(R325:R328)</f>
        <v>0</v>
      </c>
      <c r="S324" s="180"/>
      <c r="T324" s="182">
        <f>SUM(T325:T328)</f>
        <v>0</v>
      </c>
      <c r="AR324" s="183" t="s">
        <v>97</v>
      </c>
      <c r="AT324" s="184" t="s">
        <v>75</v>
      </c>
      <c r="AU324" s="184" t="s">
        <v>76</v>
      </c>
      <c r="AY324" s="183" t="s">
        <v>145</v>
      </c>
      <c r="BK324" s="185">
        <f>SUM(BK325:BK328)</f>
        <v>0</v>
      </c>
    </row>
    <row r="325" spans="1:65" s="2" customFormat="1" ht="24.2" customHeight="1">
      <c r="A325" s="35"/>
      <c r="B325" s="36"/>
      <c r="C325" s="186" t="s">
        <v>2045</v>
      </c>
      <c r="D325" s="186" t="s">
        <v>146</v>
      </c>
      <c r="E325" s="187" t="s">
        <v>2046</v>
      </c>
      <c r="F325" s="188" t="s">
        <v>2047</v>
      </c>
      <c r="G325" s="189" t="s">
        <v>854</v>
      </c>
      <c r="H325" s="190">
        <v>40</v>
      </c>
      <c r="I325" s="191"/>
      <c r="J325" s="192">
        <f>ROUND(I325*H325,2)</f>
        <v>0</v>
      </c>
      <c r="K325" s="193"/>
      <c r="L325" s="40"/>
      <c r="M325" s="194" t="s">
        <v>1</v>
      </c>
      <c r="N325" s="195" t="s">
        <v>41</v>
      </c>
      <c r="O325" s="72"/>
      <c r="P325" s="196">
        <f>O325*H325</f>
        <v>0</v>
      </c>
      <c r="Q325" s="196">
        <v>0</v>
      </c>
      <c r="R325" s="196">
        <f>Q325*H325</f>
        <v>0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150</v>
      </c>
      <c r="AT325" s="198" t="s">
        <v>146</v>
      </c>
      <c r="AU325" s="198" t="s">
        <v>83</v>
      </c>
      <c r="AY325" s="18" t="s">
        <v>145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83</v>
      </c>
      <c r="BK325" s="199">
        <f>ROUND(I325*H325,2)</f>
        <v>0</v>
      </c>
      <c r="BL325" s="18" t="s">
        <v>150</v>
      </c>
      <c r="BM325" s="198" t="s">
        <v>2048</v>
      </c>
    </row>
    <row r="326" spans="1:65" s="2" customFormat="1" ht="21.75" customHeight="1">
      <c r="A326" s="35"/>
      <c r="B326" s="36"/>
      <c r="C326" s="186" t="s">
        <v>2049</v>
      </c>
      <c r="D326" s="186" t="s">
        <v>146</v>
      </c>
      <c r="E326" s="187" t="s">
        <v>2050</v>
      </c>
      <c r="F326" s="188" t="s">
        <v>2051</v>
      </c>
      <c r="G326" s="189" t="s">
        <v>854</v>
      </c>
      <c r="H326" s="190">
        <v>100</v>
      </c>
      <c r="I326" s="191"/>
      <c r="J326" s="192">
        <f>ROUND(I326*H326,2)</f>
        <v>0</v>
      </c>
      <c r="K326" s="193"/>
      <c r="L326" s="40"/>
      <c r="M326" s="194" t="s">
        <v>1</v>
      </c>
      <c r="N326" s="19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150</v>
      </c>
      <c r="AT326" s="198" t="s">
        <v>146</v>
      </c>
      <c r="AU326" s="198" t="s">
        <v>83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150</v>
      </c>
      <c r="BM326" s="198" t="s">
        <v>2052</v>
      </c>
    </row>
    <row r="327" spans="1:65" s="2" customFormat="1" ht="24.2" customHeight="1">
      <c r="A327" s="35"/>
      <c r="B327" s="36"/>
      <c r="C327" s="186" t="s">
        <v>2053</v>
      </c>
      <c r="D327" s="186" t="s">
        <v>146</v>
      </c>
      <c r="E327" s="187" t="s">
        <v>2054</v>
      </c>
      <c r="F327" s="188" t="s">
        <v>2055</v>
      </c>
      <c r="G327" s="189" t="s">
        <v>854</v>
      </c>
      <c r="H327" s="190">
        <v>40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150</v>
      </c>
      <c r="AT327" s="198" t="s">
        <v>146</v>
      </c>
      <c r="AU327" s="198" t="s">
        <v>83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150</v>
      </c>
      <c r="BM327" s="198" t="s">
        <v>2056</v>
      </c>
    </row>
    <row r="328" spans="1:65" s="2" customFormat="1" ht="16.5" customHeight="1">
      <c r="A328" s="35"/>
      <c r="B328" s="36"/>
      <c r="C328" s="186" t="s">
        <v>2057</v>
      </c>
      <c r="D328" s="186" t="s">
        <v>146</v>
      </c>
      <c r="E328" s="187" t="s">
        <v>2058</v>
      </c>
      <c r="F328" s="188" t="s">
        <v>2059</v>
      </c>
      <c r="G328" s="189" t="s">
        <v>854</v>
      </c>
      <c r="H328" s="190">
        <v>100</v>
      </c>
      <c r="I328" s="191"/>
      <c r="J328" s="192">
        <f>ROUND(I328*H328,2)</f>
        <v>0</v>
      </c>
      <c r="K328" s="193"/>
      <c r="L328" s="40"/>
      <c r="M328" s="194" t="s">
        <v>1</v>
      </c>
      <c r="N328" s="195" t="s">
        <v>41</v>
      </c>
      <c r="O328" s="72"/>
      <c r="P328" s="196">
        <f>O328*H328</f>
        <v>0</v>
      </c>
      <c r="Q328" s="196">
        <v>0</v>
      </c>
      <c r="R328" s="196">
        <f>Q328*H328</f>
        <v>0</v>
      </c>
      <c r="S328" s="196">
        <v>0</v>
      </c>
      <c r="T328" s="19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150</v>
      </c>
      <c r="AT328" s="198" t="s">
        <v>146</v>
      </c>
      <c r="AU328" s="198" t="s">
        <v>83</v>
      </c>
      <c r="AY328" s="18" t="s">
        <v>145</v>
      </c>
      <c r="BE328" s="199">
        <f>IF(N328="základní",J328,0)</f>
        <v>0</v>
      </c>
      <c r="BF328" s="199">
        <f>IF(N328="snížená",J328,0)</f>
        <v>0</v>
      </c>
      <c r="BG328" s="199">
        <f>IF(N328="zákl. přenesená",J328,0)</f>
        <v>0</v>
      </c>
      <c r="BH328" s="199">
        <f>IF(N328="sníž. přenesená",J328,0)</f>
        <v>0</v>
      </c>
      <c r="BI328" s="199">
        <f>IF(N328="nulová",J328,0)</f>
        <v>0</v>
      </c>
      <c r="BJ328" s="18" t="s">
        <v>83</v>
      </c>
      <c r="BK328" s="199">
        <f>ROUND(I328*H328,2)</f>
        <v>0</v>
      </c>
      <c r="BL328" s="18" t="s">
        <v>150</v>
      </c>
      <c r="BM328" s="198" t="s">
        <v>2060</v>
      </c>
    </row>
    <row r="329" spans="1:65" s="11" customFormat="1" ht="25.9" customHeight="1">
      <c r="B329" s="172"/>
      <c r="C329" s="173"/>
      <c r="D329" s="174" t="s">
        <v>75</v>
      </c>
      <c r="E329" s="175" t="s">
        <v>199</v>
      </c>
      <c r="F329" s="175" t="s">
        <v>200</v>
      </c>
      <c r="G329" s="173"/>
      <c r="H329" s="173"/>
      <c r="I329" s="176"/>
      <c r="J329" s="177">
        <f>BK329</f>
        <v>0</v>
      </c>
      <c r="K329" s="173"/>
      <c r="L329" s="178"/>
      <c r="M329" s="179"/>
      <c r="N329" s="180"/>
      <c r="O329" s="180"/>
      <c r="P329" s="181">
        <f>SUM(P330:P331)</f>
        <v>0</v>
      </c>
      <c r="Q329" s="180"/>
      <c r="R329" s="181">
        <f>SUM(R330:R331)</f>
        <v>0</v>
      </c>
      <c r="S329" s="180"/>
      <c r="T329" s="182">
        <f>SUM(T330:T331)</f>
        <v>0</v>
      </c>
      <c r="AR329" s="183" t="s">
        <v>97</v>
      </c>
      <c r="AT329" s="184" t="s">
        <v>75</v>
      </c>
      <c r="AU329" s="184" t="s">
        <v>76</v>
      </c>
      <c r="AY329" s="183" t="s">
        <v>145</v>
      </c>
      <c r="BK329" s="185">
        <f>SUM(BK330:BK331)</f>
        <v>0</v>
      </c>
    </row>
    <row r="330" spans="1:65" s="2" customFormat="1" ht="49.15" customHeight="1">
      <c r="A330" s="35"/>
      <c r="B330" s="36"/>
      <c r="C330" s="186" t="s">
        <v>2061</v>
      </c>
      <c r="D330" s="186" t="s">
        <v>146</v>
      </c>
      <c r="E330" s="187" t="s">
        <v>2062</v>
      </c>
      <c r="F330" s="188" t="s">
        <v>2063</v>
      </c>
      <c r="G330" s="189" t="s">
        <v>149</v>
      </c>
      <c r="H330" s="190">
        <v>1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2064</v>
      </c>
      <c r="AT330" s="198" t="s">
        <v>146</v>
      </c>
      <c r="AU330" s="198" t="s">
        <v>83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2064</v>
      </c>
      <c r="BM330" s="198" t="s">
        <v>2065</v>
      </c>
    </row>
    <row r="331" spans="1:65" s="2" customFormat="1" ht="16.5" customHeight="1">
      <c r="A331" s="35"/>
      <c r="B331" s="36"/>
      <c r="C331" s="186" t="s">
        <v>2066</v>
      </c>
      <c r="D331" s="186" t="s">
        <v>146</v>
      </c>
      <c r="E331" s="187" t="s">
        <v>2067</v>
      </c>
      <c r="F331" s="188" t="s">
        <v>2068</v>
      </c>
      <c r="G331" s="189" t="s">
        <v>417</v>
      </c>
      <c r="H331" s="190">
        <v>1</v>
      </c>
      <c r="I331" s="191"/>
      <c r="J331" s="192">
        <f>ROUND(I331*H331,2)</f>
        <v>0</v>
      </c>
      <c r="K331" s="193"/>
      <c r="L331" s="40"/>
      <c r="M331" s="222" t="s">
        <v>1</v>
      </c>
      <c r="N331" s="223" t="s">
        <v>41</v>
      </c>
      <c r="O331" s="224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2064</v>
      </c>
      <c r="AT331" s="198" t="s">
        <v>146</v>
      </c>
      <c r="AU331" s="198" t="s">
        <v>83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2064</v>
      </c>
      <c r="BM331" s="198" t="s">
        <v>2069</v>
      </c>
    </row>
    <row r="332" spans="1:65" s="2" customFormat="1" ht="6.95" customHeight="1">
      <c r="A332" s="35"/>
      <c r="B332" s="55"/>
      <c r="C332" s="56"/>
      <c r="D332" s="56"/>
      <c r="E332" s="56"/>
      <c r="F332" s="56"/>
      <c r="G332" s="56"/>
      <c r="H332" s="56"/>
      <c r="I332" s="56"/>
      <c r="J332" s="56"/>
      <c r="K332" s="56"/>
      <c r="L332" s="40"/>
      <c r="M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</sheetData>
  <sheetProtection algorithmName="SHA-512" hashValue="0HerE1ZmPEAunNpl6JahDPO+flvqAC/J/PI6YEicaJE5tuPVH/HajWP3LhXCeoKGDimrcjbpktjTBg7BOQRoJg==" saltValue="7aAx28dyn8ncCKWqY3OWyV5qH6edY2dM2dxkkqnFcThGjFjwCyKO8NI5JsblZEgN4ra1Evy1miVDjJp33dIgKA==" spinCount="100000" sheet="1" objects="1" scenarios="1" formatColumns="0" formatRows="0" autoFilter="0"/>
  <autoFilter ref="C130:K331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2070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ROUND((SUM(BE132:BE291)),  2)</f>
        <v>0</v>
      </c>
      <c r="G35" s="35"/>
      <c r="H35" s="35"/>
      <c r="I35" s="131">
        <v>0.21</v>
      </c>
      <c r="J35" s="130">
        <f>ROUND(((SUM(BE132:BE291))*I35),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ROUND((SUM(BF132:BF291)),  2)</f>
        <v>0</v>
      </c>
      <c r="G36" s="35"/>
      <c r="H36" s="35"/>
      <c r="I36" s="131">
        <v>0.15</v>
      </c>
      <c r="J36" s="130">
        <f>ROUND(((SUM(BF132:BF291))*I36),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ROUND((SUM(BG132:BG291)),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ROUND((SUM(BH132:BH291)),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ROUND((SUM(BI132:BI291)),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873</v>
      </c>
      <c r="E101" s="229"/>
      <c r="F101" s="229"/>
      <c r="G101" s="229"/>
      <c r="H101" s="229"/>
      <c r="I101" s="229"/>
      <c r="J101" s="230">
        <f>J179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257</v>
      </c>
      <c r="E102" s="229"/>
      <c r="F102" s="229"/>
      <c r="G102" s="229"/>
      <c r="H102" s="229"/>
      <c r="I102" s="229"/>
      <c r="J102" s="230">
        <f>J205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258</v>
      </c>
      <c r="E103" s="229"/>
      <c r="F103" s="229"/>
      <c r="G103" s="229"/>
      <c r="H103" s="229"/>
      <c r="I103" s="229"/>
      <c r="J103" s="230">
        <f>J228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259</v>
      </c>
      <c r="E104" s="229"/>
      <c r="F104" s="229"/>
      <c r="G104" s="229"/>
      <c r="H104" s="229"/>
      <c r="I104" s="229"/>
      <c r="J104" s="230">
        <f>J272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260</v>
      </c>
      <c r="E105" s="229"/>
      <c r="F105" s="229"/>
      <c r="G105" s="229"/>
      <c r="H105" s="229"/>
      <c r="I105" s="229"/>
      <c r="J105" s="230">
        <f>J280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1494</v>
      </c>
      <c r="E106" s="157"/>
      <c r="F106" s="157"/>
      <c r="G106" s="157"/>
      <c r="H106" s="157"/>
      <c r="I106" s="157"/>
      <c r="J106" s="158">
        <f>J282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2071</v>
      </c>
      <c r="E107" s="229"/>
      <c r="F107" s="229"/>
      <c r="G107" s="229"/>
      <c r="H107" s="229"/>
      <c r="I107" s="229"/>
      <c r="J107" s="230">
        <f>J283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1496</v>
      </c>
      <c r="E108" s="157"/>
      <c r="F108" s="157"/>
      <c r="G108" s="157"/>
      <c r="H108" s="157"/>
      <c r="I108" s="157"/>
      <c r="J108" s="158">
        <f>J285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1497</v>
      </c>
      <c r="E109" s="229"/>
      <c r="F109" s="229"/>
      <c r="G109" s="229"/>
      <c r="H109" s="229"/>
      <c r="I109" s="229"/>
      <c r="J109" s="230">
        <f>J286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2072</v>
      </c>
      <c r="E110" s="229"/>
      <c r="F110" s="229"/>
      <c r="G110" s="229"/>
      <c r="H110" s="229"/>
      <c r="I110" s="229"/>
      <c r="J110" s="230">
        <f>J290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120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P133+P282+P285</f>
        <v>0</v>
      </c>
      <c r="Q132" s="80"/>
      <c r="R132" s="169">
        <f>R133+R282+R285</f>
        <v>354.50618299999996</v>
      </c>
      <c r="S132" s="80"/>
      <c r="T132" s="170">
        <f>T133+T282+T285</f>
        <v>423.44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BK133+BK282+BK285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P134+P179+P205+P228+P272+P280</f>
        <v>0</v>
      </c>
      <c r="Q133" s="180"/>
      <c r="R133" s="181">
        <f>R134+R179+R205+R228+R272+R280</f>
        <v>354.50618299999996</v>
      </c>
      <c r="S133" s="180"/>
      <c r="T133" s="182">
        <f>T134+T179+T205+T228+T272+T280</f>
        <v>423.44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BK134+BK179+BK205+BK228+BK272+BK280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SUM(P135:P178)</f>
        <v>0</v>
      </c>
      <c r="Q134" s="180"/>
      <c r="R134" s="181">
        <f>SUM(R135:R178)</f>
        <v>0</v>
      </c>
      <c r="S134" s="180"/>
      <c r="T134" s="182">
        <f>SUM(T135:T178)</f>
        <v>412.87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SUM(BK135:BK178)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2073</v>
      </c>
      <c r="F135" s="188" t="s">
        <v>2074</v>
      </c>
      <c r="G135" s="189" t="s">
        <v>266</v>
      </c>
      <c r="H135" s="190">
        <v>568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147.68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2075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270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2076</v>
      </c>
      <c r="G139" s="201"/>
      <c r="H139" s="205">
        <v>568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24.2" customHeight="1">
      <c r="A140" s="35"/>
      <c r="B140" s="36"/>
      <c r="C140" s="186" t="s">
        <v>85</v>
      </c>
      <c r="D140" s="186" t="s">
        <v>146</v>
      </c>
      <c r="E140" s="187" t="s">
        <v>2077</v>
      </c>
      <c r="F140" s="188" t="s">
        <v>2078</v>
      </c>
      <c r="G140" s="189" t="s">
        <v>266</v>
      </c>
      <c r="H140" s="190">
        <v>197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0.22</v>
      </c>
      <c r="T140" s="197">
        <f>S140*H140</f>
        <v>43.34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2079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2080</v>
      </c>
      <c r="G144" s="201"/>
      <c r="H144" s="205">
        <v>197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2" customFormat="1" ht="24.2" customHeight="1">
      <c r="A145" s="35"/>
      <c r="B145" s="36"/>
      <c r="C145" s="186" t="s">
        <v>94</v>
      </c>
      <c r="D145" s="186" t="s">
        <v>146</v>
      </c>
      <c r="E145" s="187" t="s">
        <v>2081</v>
      </c>
      <c r="F145" s="188" t="s">
        <v>2082</v>
      </c>
      <c r="G145" s="189" t="s">
        <v>266</v>
      </c>
      <c r="H145" s="190">
        <v>765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0.28999999999999998</v>
      </c>
      <c r="T145" s="197">
        <f>S145*H145</f>
        <v>221.85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85</v>
      </c>
      <c r="AY145" s="18" t="s">
        <v>145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97</v>
      </c>
      <c r="BM145" s="198" t="s">
        <v>2083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268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269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270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2076</v>
      </c>
      <c r="G149" s="201"/>
      <c r="H149" s="205">
        <v>568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76</v>
      </c>
      <c r="AY149" s="21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2080</v>
      </c>
      <c r="G150" s="201"/>
      <c r="H150" s="205">
        <v>197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76</v>
      </c>
      <c r="AY150" s="211" t="s">
        <v>145</v>
      </c>
    </row>
    <row r="151" spans="1:65" s="15" customFormat="1" ht="11.25">
      <c r="B151" s="234"/>
      <c r="C151" s="235"/>
      <c r="D151" s="202" t="s">
        <v>152</v>
      </c>
      <c r="E151" s="236" t="s">
        <v>1</v>
      </c>
      <c r="F151" s="237" t="s">
        <v>285</v>
      </c>
      <c r="G151" s="235"/>
      <c r="H151" s="238">
        <v>765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AT151" s="244" t="s">
        <v>152</v>
      </c>
      <c r="AU151" s="244" t="s">
        <v>85</v>
      </c>
      <c r="AV151" s="15" t="s">
        <v>97</v>
      </c>
      <c r="AW151" s="15" t="s">
        <v>32</v>
      </c>
      <c r="AX151" s="15" t="s">
        <v>83</v>
      </c>
      <c r="AY151" s="244" t="s">
        <v>145</v>
      </c>
    </row>
    <row r="152" spans="1:65" s="2" customFormat="1" ht="24.2" customHeight="1">
      <c r="A152" s="35"/>
      <c r="B152" s="36"/>
      <c r="C152" s="186" t="s">
        <v>97</v>
      </c>
      <c r="D152" s="186" t="s">
        <v>146</v>
      </c>
      <c r="E152" s="187" t="s">
        <v>2084</v>
      </c>
      <c r="F152" s="188" t="s">
        <v>2085</v>
      </c>
      <c r="G152" s="189" t="s">
        <v>281</v>
      </c>
      <c r="H152" s="190">
        <v>10.35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2086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2087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2088</v>
      </c>
      <c r="G154" s="201"/>
      <c r="H154" s="205">
        <v>5.94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76</v>
      </c>
      <c r="AY154" s="211" t="s">
        <v>145</v>
      </c>
    </row>
    <row r="155" spans="1:65" s="12" customFormat="1" ht="11.25">
      <c r="B155" s="200"/>
      <c r="C155" s="201"/>
      <c r="D155" s="202" t="s">
        <v>152</v>
      </c>
      <c r="E155" s="203" t="s">
        <v>1</v>
      </c>
      <c r="F155" s="204" t="s">
        <v>2089</v>
      </c>
      <c r="G155" s="201"/>
      <c r="H155" s="205">
        <v>2.25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152</v>
      </c>
      <c r="AU155" s="211" t="s">
        <v>85</v>
      </c>
      <c r="AV155" s="12" t="s">
        <v>85</v>
      </c>
      <c r="AW155" s="12" t="s">
        <v>32</v>
      </c>
      <c r="AX155" s="12" t="s">
        <v>76</v>
      </c>
      <c r="AY155" s="21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2090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2" customFormat="1" ht="11.25">
      <c r="B157" s="200"/>
      <c r="C157" s="201"/>
      <c r="D157" s="202" t="s">
        <v>152</v>
      </c>
      <c r="E157" s="203" t="s">
        <v>1</v>
      </c>
      <c r="F157" s="204" t="s">
        <v>2091</v>
      </c>
      <c r="G157" s="201"/>
      <c r="H157" s="205">
        <v>1.4850000000000001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152</v>
      </c>
      <c r="AU157" s="211" t="s">
        <v>85</v>
      </c>
      <c r="AV157" s="12" t="s">
        <v>85</v>
      </c>
      <c r="AW157" s="12" t="s">
        <v>32</v>
      </c>
      <c r="AX157" s="12" t="s">
        <v>76</v>
      </c>
      <c r="AY157" s="21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2092</v>
      </c>
      <c r="G158" s="201"/>
      <c r="H158" s="205">
        <v>0.67500000000000004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76</v>
      </c>
      <c r="AY158" s="211" t="s">
        <v>145</v>
      </c>
    </row>
    <row r="159" spans="1:65" s="15" customFormat="1" ht="11.25">
      <c r="B159" s="234"/>
      <c r="C159" s="235"/>
      <c r="D159" s="202" t="s">
        <v>152</v>
      </c>
      <c r="E159" s="236" t="s">
        <v>1</v>
      </c>
      <c r="F159" s="237" t="s">
        <v>285</v>
      </c>
      <c r="G159" s="235"/>
      <c r="H159" s="238">
        <v>10.350000000000001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AT159" s="244" t="s">
        <v>152</v>
      </c>
      <c r="AU159" s="244" t="s">
        <v>85</v>
      </c>
      <c r="AV159" s="15" t="s">
        <v>97</v>
      </c>
      <c r="AW159" s="15" t="s">
        <v>32</v>
      </c>
      <c r="AX159" s="15" t="s">
        <v>83</v>
      </c>
      <c r="AY159" s="244" t="s">
        <v>145</v>
      </c>
    </row>
    <row r="160" spans="1:65" s="2" customFormat="1" ht="33" customHeight="1">
      <c r="A160" s="35"/>
      <c r="B160" s="36"/>
      <c r="C160" s="186" t="s">
        <v>103</v>
      </c>
      <c r="D160" s="186" t="s">
        <v>146</v>
      </c>
      <c r="E160" s="187" t="s">
        <v>2093</v>
      </c>
      <c r="F160" s="188" t="s">
        <v>2094</v>
      </c>
      <c r="G160" s="189" t="s">
        <v>281</v>
      </c>
      <c r="H160" s="190">
        <v>38.25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97</v>
      </c>
      <c r="BM160" s="198" t="s">
        <v>2095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268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3" customFormat="1" ht="11.25">
      <c r="B162" s="212"/>
      <c r="C162" s="213"/>
      <c r="D162" s="202" t="s">
        <v>152</v>
      </c>
      <c r="E162" s="214" t="s">
        <v>1</v>
      </c>
      <c r="F162" s="215" t="s">
        <v>269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152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145</v>
      </c>
    </row>
    <row r="163" spans="1:65" s="13" customFormat="1" ht="11.25">
      <c r="B163" s="212"/>
      <c r="C163" s="213"/>
      <c r="D163" s="202" t="s">
        <v>152</v>
      </c>
      <c r="E163" s="214" t="s">
        <v>1</v>
      </c>
      <c r="F163" s="215" t="s">
        <v>270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152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145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2096</v>
      </c>
      <c r="G164" s="201"/>
      <c r="H164" s="205">
        <v>38.25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2" customFormat="1" ht="37.9" customHeight="1">
      <c r="A165" s="35"/>
      <c r="B165" s="36"/>
      <c r="C165" s="186" t="s">
        <v>112</v>
      </c>
      <c r="D165" s="186" t="s">
        <v>146</v>
      </c>
      <c r="E165" s="187" t="s">
        <v>2097</v>
      </c>
      <c r="F165" s="188" t="s">
        <v>2098</v>
      </c>
      <c r="G165" s="189" t="s">
        <v>281</v>
      </c>
      <c r="H165" s="190">
        <v>230.1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2099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270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2100</v>
      </c>
      <c r="G169" s="201"/>
      <c r="H169" s="205">
        <v>230.1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33" customHeight="1">
      <c r="A170" s="35"/>
      <c r="B170" s="36"/>
      <c r="C170" s="186" t="s">
        <v>115</v>
      </c>
      <c r="D170" s="186" t="s">
        <v>146</v>
      </c>
      <c r="E170" s="187" t="s">
        <v>286</v>
      </c>
      <c r="F170" s="188" t="s">
        <v>287</v>
      </c>
      <c r="G170" s="189" t="s">
        <v>281</v>
      </c>
      <c r="H170" s="190">
        <v>48.6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97</v>
      </c>
      <c r="BM170" s="198" t="s">
        <v>2101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2102</v>
      </c>
      <c r="G171" s="201"/>
      <c r="H171" s="205">
        <v>48.6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37.9" customHeight="1">
      <c r="A172" s="35"/>
      <c r="B172" s="36"/>
      <c r="C172" s="186" t="s">
        <v>185</v>
      </c>
      <c r="D172" s="186" t="s">
        <v>146</v>
      </c>
      <c r="E172" s="187" t="s">
        <v>1281</v>
      </c>
      <c r="F172" s="188" t="s">
        <v>1282</v>
      </c>
      <c r="G172" s="189" t="s">
        <v>281</v>
      </c>
      <c r="H172" s="190">
        <v>230.1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2103</v>
      </c>
    </row>
    <row r="173" spans="1:65" s="2" customFormat="1" ht="24.2" customHeight="1">
      <c r="A173" s="35"/>
      <c r="B173" s="36"/>
      <c r="C173" s="186" t="s">
        <v>195</v>
      </c>
      <c r="D173" s="186" t="s">
        <v>146</v>
      </c>
      <c r="E173" s="187" t="s">
        <v>289</v>
      </c>
      <c r="F173" s="188" t="s">
        <v>290</v>
      </c>
      <c r="G173" s="189" t="s">
        <v>291</v>
      </c>
      <c r="H173" s="190">
        <v>87.48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2104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2105</v>
      </c>
      <c r="G174" s="201"/>
      <c r="H174" s="205">
        <v>87.48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33" customHeight="1">
      <c r="A175" s="35"/>
      <c r="B175" s="36"/>
      <c r="C175" s="186" t="s">
        <v>201</v>
      </c>
      <c r="D175" s="186" t="s">
        <v>146</v>
      </c>
      <c r="E175" s="187" t="s">
        <v>1286</v>
      </c>
      <c r="F175" s="188" t="s">
        <v>1287</v>
      </c>
      <c r="G175" s="189" t="s">
        <v>291</v>
      </c>
      <c r="H175" s="190">
        <v>414.18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2106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2107</v>
      </c>
      <c r="G176" s="201"/>
      <c r="H176" s="205">
        <v>414.18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24.2" customHeight="1">
      <c r="A177" s="35"/>
      <c r="B177" s="36"/>
      <c r="C177" s="186" t="s">
        <v>208</v>
      </c>
      <c r="D177" s="186" t="s">
        <v>146</v>
      </c>
      <c r="E177" s="187" t="s">
        <v>2108</v>
      </c>
      <c r="F177" s="188" t="s">
        <v>2109</v>
      </c>
      <c r="G177" s="189" t="s">
        <v>266</v>
      </c>
      <c r="H177" s="190">
        <v>767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2110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2111</v>
      </c>
      <c r="G178" s="201"/>
      <c r="H178" s="205">
        <v>767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11" customFormat="1" ht="22.9" customHeight="1">
      <c r="B179" s="172"/>
      <c r="C179" s="173"/>
      <c r="D179" s="174" t="s">
        <v>75</v>
      </c>
      <c r="E179" s="232" t="s">
        <v>85</v>
      </c>
      <c r="F179" s="232" t="s">
        <v>917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SUM(P180:P204)</f>
        <v>0</v>
      </c>
      <c r="Q179" s="180"/>
      <c r="R179" s="181">
        <f>SUM(R180:R204)</f>
        <v>19.304493000000001</v>
      </c>
      <c r="S179" s="180"/>
      <c r="T179" s="182">
        <f>SUM(T180:T204)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SUM(BK180:BK204)</f>
        <v>0</v>
      </c>
    </row>
    <row r="180" spans="1:65" s="2" customFormat="1" ht="24.2" customHeight="1">
      <c r="A180" s="35"/>
      <c r="B180" s="36"/>
      <c r="C180" s="186" t="s">
        <v>215</v>
      </c>
      <c r="D180" s="186" t="s">
        <v>146</v>
      </c>
      <c r="E180" s="187" t="s">
        <v>2112</v>
      </c>
      <c r="F180" s="188" t="s">
        <v>2113</v>
      </c>
      <c r="G180" s="189" t="s">
        <v>281</v>
      </c>
      <c r="H180" s="190">
        <v>1.1499999999999999</v>
      </c>
      <c r="I180" s="191"/>
      <c r="J180" s="192">
        <f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>O180*H180</f>
        <v>0</v>
      </c>
      <c r="Q180" s="196">
        <v>1.98</v>
      </c>
      <c r="R180" s="196">
        <f>Q180*H180</f>
        <v>2.2769999999999997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83</v>
      </c>
      <c r="BK180" s="199">
        <f>ROUND(I180*H180,2)</f>
        <v>0</v>
      </c>
      <c r="BL180" s="18" t="s">
        <v>97</v>
      </c>
      <c r="BM180" s="198" t="s">
        <v>2114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2087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2115</v>
      </c>
      <c r="G182" s="201"/>
      <c r="H182" s="205">
        <v>0.66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2116</v>
      </c>
      <c r="G183" s="201"/>
      <c r="H183" s="205">
        <v>0.25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76</v>
      </c>
      <c r="AY183" s="211" t="s">
        <v>145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2090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2117</v>
      </c>
      <c r="G185" s="201"/>
      <c r="H185" s="205">
        <v>0.16500000000000001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76</v>
      </c>
      <c r="AY185" s="211" t="s">
        <v>145</v>
      </c>
    </row>
    <row r="186" spans="1:65" s="12" customFormat="1" ht="11.25">
      <c r="B186" s="200"/>
      <c r="C186" s="201"/>
      <c r="D186" s="202" t="s">
        <v>152</v>
      </c>
      <c r="E186" s="203" t="s">
        <v>1</v>
      </c>
      <c r="F186" s="204" t="s">
        <v>2118</v>
      </c>
      <c r="G186" s="201"/>
      <c r="H186" s="205">
        <v>7.4999999999999997E-2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152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145</v>
      </c>
    </row>
    <row r="187" spans="1:65" s="15" customFormat="1" ht="11.25">
      <c r="B187" s="234"/>
      <c r="C187" s="235"/>
      <c r="D187" s="202" t="s">
        <v>152</v>
      </c>
      <c r="E187" s="236" t="s">
        <v>1</v>
      </c>
      <c r="F187" s="237" t="s">
        <v>285</v>
      </c>
      <c r="G187" s="235"/>
      <c r="H187" s="238">
        <v>1.1499999999999999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AT187" s="244" t="s">
        <v>152</v>
      </c>
      <c r="AU187" s="244" t="s">
        <v>85</v>
      </c>
      <c r="AV187" s="15" t="s">
        <v>97</v>
      </c>
      <c r="AW187" s="15" t="s">
        <v>32</v>
      </c>
      <c r="AX187" s="15" t="s">
        <v>83</v>
      </c>
      <c r="AY187" s="244" t="s">
        <v>145</v>
      </c>
    </row>
    <row r="188" spans="1:65" s="2" customFormat="1" ht="21.75" customHeight="1">
      <c r="A188" s="35"/>
      <c r="B188" s="36"/>
      <c r="C188" s="186" t="s">
        <v>221</v>
      </c>
      <c r="D188" s="186" t="s">
        <v>146</v>
      </c>
      <c r="E188" s="187" t="s">
        <v>1508</v>
      </c>
      <c r="F188" s="188" t="s">
        <v>2119</v>
      </c>
      <c r="G188" s="189" t="s">
        <v>281</v>
      </c>
      <c r="H188" s="190">
        <v>6.9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2.45329</v>
      </c>
      <c r="R188" s="196">
        <f>Q188*H188</f>
        <v>16.927700999999999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85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97</v>
      </c>
      <c r="BM188" s="198" t="s">
        <v>2120</v>
      </c>
    </row>
    <row r="189" spans="1:65" s="13" customFormat="1" ht="11.25">
      <c r="B189" s="212"/>
      <c r="C189" s="213"/>
      <c r="D189" s="202" t="s">
        <v>152</v>
      </c>
      <c r="E189" s="214" t="s">
        <v>1</v>
      </c>
      <c r="F189" s="215" t="s">
        <v>2087</v>
      </c>
      <c r="G189" s="213"/>
      <c r="H189" s="214" t="s">
        <v>1</v>
      </c>
      <c r="I189" s="216"/>
      <c r="J189" s="213"/>
      <c r="K189" s="213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152</v>
      </c>
      <c r="AU189" s="221" t="s">
        <v>85</v>
      </c>
      <c r="AV189" s="13" t="s">
        <v>83</v>
      </c>
      <c r="AW189" s="13" t="s">
        <v>32</v>
      </c>
      <c r="AX189" s="13" t="s">
        <v>76</v>
      </c>
      <c r="AY189" s="221" t="s">
        <v>145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2121</v>
      </c>
      <c r="G190" s="201"/>
      <c r="H190" s="205">
        <v>3.96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76</v>
      </c>
      <c r="AY190" s="211" t="s">
        <v>145</v>
      </c>
    </row>
    <row r="191" spans="1:65" s="12" customFormat="1" ht="11.25">
      <c r="B191" s="200"/>
      <c r="C191" s="201"/>
      <c r="D191" s="202" t="s">
        <v>152</v>
      </c>
      <c r="E191" s="203" t="s">
        <v>1</v>
      </c>
      <c r="F191" s="204" t="s">
        <v>2122</v>
      </c>
      <c r="G191" s="201"/>
      <c r="H191" s="205">
        <v>1.5</v>
      </c>
      <c r="I191" s="206"/>
      <c r="J191" s="201"/>
      <c r="K191" s="201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152</v>
      </c>
      <c r="AU191" s="211" t="s">
        <v>85</v>
      </c>
      <c r="AV191" s="12" t="s">
        <v>85</v>
      </c>
      <c r="AW191" s="12" t="s">
        <v>32</v>
      </c>
      <c r="AX191" s="12" t="s">
        <v>76</v>
      </c>
      <c r="AY191" s="211" t="s">
        <v>145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2090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2123</v>
      </c>
      <c r="G193" s="201"/>
      <c r="H193" s="205">
        <v>0.99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2124</v>
      </c>
      <c r="G194" s="201"/>
      <c r="H194" s="205">
        <v>0.45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5" customFormat="1" ht="11.25">
      <c r="B195" s="234"/>
      <c r="C195" s="235"/>
      <c r="D195" s="202" t="s">
        <v>152</v>
      </c>
      <c r="E195" s="236" t="s">
        <v>1</v>
      </c>
      <c r="F195" s="237" t="s">
        <v>285</v>
      </c>
      <c r="G195" s="235"/>
      <c r="H195" s="238">
        <v>6.9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AT195" s="244" t="s">
        <v>152</v>
      </c>
      <c r="AU195" s="244" t="s">
        <v>85</v>
      </c>
      <c r="AV195" s="15" t="s">
        <v>97</v>
      </c>
      <c r="AW195" s="15" t="s">
        <v>32</v>
      </c>
      <c r="AX195" s="15" t="s">
        <v>83</v>
      </c>
      <c r="AY195" s="244" t="s">
        <v>145</v>
      </c>
    </row>
    <row r="196" spans="1:65" s="2" customFormat="1" ht="16.5" customHeight="1">
      <c r="A196" s="35"/>
      <c r="B196" s="36"/>
      <c r="C196" s="186" t="s">
        <v>229</v>
      </c>
      <c r="D196" s="186" t="s">
        <v>146</v>
      </c>
      <c r="E196" s="187" t="s">
        <v>1516</v>
      </c>
      <c r="F196" s="188" t="s">
        <v>1517</v>
      </c>
      <c r="G196" s="189" t="s">
        <v>266</v>
      </c>
      <c r="H196" s="190">
        <v>37.799999999999997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2.64E-3</v>
      </c>
      <c r="R196" s="196">
        <f>Q196*H196</f>
        <v>9.9791999999999992E-2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2125</v>
      </c>
    </row>
    <row r="197" spans="1:65" s="13" customFormat="1" ht="11.25">
      <c r="B197" s="212"/>
      <c r="C197" s="213"/>
      <c r="D197" s="202" t="s">
        <v>152</v>
      </c>
      <c r="E197" s="214" t="s">
        <v>1</v>
      </c>
      <c r="F197" s="215" t="s">
        <v>2087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85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12" customFormat="1" ht="11.25">
      <c r="B198" s="200"/>
      <c r="C198" s="201"/>
      <c r="D198" s="202" t="s">
        <v>152</v>
      </c>
      <c r="E198" s="203" t="s">
        <v>1</v>
      </c>
      <c r="F198" s="204" t="s">
        <v>2126</v>
      </c>
      <c r="G198" s="201"/>
      <c r="H198" s="205">
        <v>17.760000000000002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152</v>
      </c>
      <c r="AU198" s="211" t="s">
        <v>85</v>
      </c>
      <c r="AV198" s="12" t="s">
        <v>85</v>
      </c>
      <c r="AW198" s="12" t="s">
        <v>32</v>
      </c>
      <c r="AX198" s="12" t="s">
        <v>76</v>
      </c>
      <c r="AY198" s="21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2127</v>
      </c>
      <c r="G199" s="201"/>
      <c r="H199" s="205">
        <v>12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2090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2" customFormat="1" ht="11.25">
      <c r="B201" s="200"/>
      <c r="C201" s="201"/>
      <c r="D201" s="202" t="s">
        <v>152</v>
      </c>
      <c r="E201" s="203" t="s">
        <v>1</v>
      </c>
      <c r="F201" s="204" t="s">
        <v>2128</v>
      </c>
      <c r="G201" s="201"/>
      <c r="H201" s="205">
        <v>4.4400000000000004</v>
      </c>
      <c r="I201" s="206"/>
      <c r="J201" s="201"/>
      <c r="K201" s="201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152</v>
      </c>
      <c r="AU201" s="211" t="s">
        <v>85</v>
      </c>
      <c r="AV201" s="12" t="s">
        <v>85</v>
      </c>
      <c r="AW201" s="12" t="s">
        <v>32</v>
      </c>
      <c r="AX201" s="12" t="s">
        <v>76</v>
      </c>
      <c r="AY201" s="211" t="s">
        <v>145</v>
      </c>
    </row>
    <row r="202" spans="1:65" s="12" customFormat="1" ht="11.25">
      <c r="B202" s="200"/>
      <c r="C202" s="201"/>
      <c r="D202" s="202" t="s">
        <v>152</v>
      </c>
      <c r="E202" s="203" t="s">
        <v>1</v>
      </c>
      <c r="F202" s="204" t="s">
        <v>2129</v>
      </c>
      <c r="G202" s="201"/>
      <c r="H202" s="205">
        <v>3.6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32</v>
      </c>
      <c r="AX202" s="12" t="s">
        <v>76</v>
      </c>
      <c r="AY202" s="211" t="s">
        <v>145</v>
      </c>
    </row>
    <row r="203" spans="1:65" s="15" customFormat="1" ht="11.25">
      <c r="B203" s="234"/>
      <c r="C203" s="235"/>
      <c r="D203" s="202" t="s">
        <v>152</v>
      </c>
      <c r="E203" s="236" t="s">
        <v>1</v>
      </c>
      <c r="F203" s="237" t="s">
        <v>285</v>
      </c>
      <c r="G203" s="235"/>
      <c r="H203" s="238">
        <v>37.800000000000004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AT203" s="244" t="s">
        <v>152</v>
      </c>
      <c r="AU203" s="244" t="s">
        <v>85</v>
      </c>
      <c r="AV203" s="15" t="s">
        <v>97</v>
      </c>
      <c r="AW203" s="15" t="s">
        <v>32</v>
      </c>
      <c r="AX203" s="15" t="s">
        <v>83</v>
      </c>
      <c r="AY203" s="244" t="s">
        <v>145</v>
      </c>
    </row>
    <row r="204" spans="1:65" s="2" customFormat="1" ht="16.5" customHeight="1">
      <c r="A204" s="35"/>
      <c r="B204" s="36"/>
      <c r="C204" s="186" t="s">
        <v>8</v>
      </c>
      <c r="D204" s="186" t="s">
        <v>146</v>
      </c>
      <c r="E204" s="187" t="s">
        <v>1520</v>
      </c>
      <c r="F204" s="188" t="s">
        <v>1521</v>
      </c>
      <c r="G204" s="189" t="s">
        <v>266</v>
      </c>
      <c r="H204" s="190">
        <v>37.799999999999997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2130</v>
      </c>
    </row>
    <row r="205" spans="1:65" s="11" customFormat="1" ht="22.9" customHeight="1">
      <c r="B205" s="172"/>
      <c r="C205" s="173"/>
      <c r="D205" s="174" t="s">
        <v>75</v>
      </c>
      <c r="E205" s="232" t="s">
        <v>103</v>
      </c>
      <c r="F205" s="232" t="s">
        <v>311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SUM(P206:P227)</f>
        <v>0</v>
      </c>
      <c r="Q205" s="180"/>
      <c r="R205" s="181">
        <f>SUM(R206:R227)</f>
        <v>200.68554999999998</v>
      </c>
      <c r="S205" s="180"/>
      <c r="T205" s="182">
        <f>SUM(T206:T227)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SUM(BK206:BK227)</f>
        <v>0</v>
      </c>
    </row>
    <row r="206" spans="1:65" s="2" customFormat="1" ht="16.5" customHeight="1">
      <c r="A206" s="35"/>
      <c r="B206" s="36"/>
      <c r="C206" s="186" t="s">
        <v>237</v>
      </c>
      <c r="D206" s="186" t="s">
        <v>146</v>
      </c>
      <c r="E206" s="187" t="s">
        <v>312</v>
      </c>
      <c r="F206" s="188" t="s">
        <v>2131</v>
      </c>
      <c r="G206" s="189" t="s">
        <v>266</v>
      </c>
      <c r="H206" s="190">
        <v>767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2132</v>
      </c>
    </row>
    <row r="207" spans="1:65" s="2" customFormat="1" ht="21.75" customHeight="1">
      <c r="A207" s="35"/>
      <c r="B207" s="36"/>
      <c r="C207" s="186" t="s">
        <v>243</v>
      </c>
      <c r="D207" s="186" t="s">
        <v>146</v>
      </c>
      <c r="E207" s="187" t="s">
        <v>2133</v>
      </c>
      <c r="F207" s="188" t="s">
        <v>2134</v>
      </c>
      <c r="G207" s="189" t="s">
        <v>266</v>
      </c>
      <c r="H207" s="190">
        <v>767</v>
      </c>
      <c r="I207" s="191"/>
      <c r="J207" s="192">
        <f>ROUND(I207*H207,2)</f>
        <v>0</v>
      </c>
      <c r="K207" s="193"/>
      <c r="L207" s="40"/>
      <c r="M207" s="194" t="s">
        <v>1</v>
      </c>
      <c r="N207" s="195" t="s">
        <v>41</v>
      </c>
      <c r="O207" s="72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85</v>
      </c>
      <c r="AY207" s="18" t="s">
        <v>145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83</v>
      </c>
      <c r="BK207" s="199">
        <f>ROUND(I207*H207,2)</f>
        <v>0</v>
      </c>
      <c r="BL207" s="18" t="s">
        <v>97</v>
      </c>
      <c r="BM207" s="198" t="s">
        <v>2135</v>
      </c>
    </row>
    <row r="208" spans="1:65" s="13" customFormat="1" ht="11.25">
      <c r="B208" s="212"/>
      <c r="C208" s="213"/>
      <c r="D208" s="202" t="s">
        <v>152</v>
      </c>
      <c r="E208" s="214" t="s">
        <v>1</v>
      </c>
      <c r="F208" s="215" t="s">
        <v>268</v>
      </c>
      <c r="G208" s="213"/>
      <c r="H208" s="214" t="s">
        <v>1</v>
      </c>
      <c r="I208" s="216"/>
      <c r="J208" s="213"/>
      <c r="K208" s="213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152</v>
      </c>
      <c r="AU208" s="221" t="s">
        <v>85</v>
      </c>
      <c r="AV208" s="13" t="s">
        <v>83</v>
      </c>
      <c r="AW208" s="13" t="s">
        <v>32</v>
      </c>
      <c r="AX208" s="13" t="s">
        <v>76</v>
      </c>
      <c r="AY208" s="221" t="s">
        <v>145</v>
      </c>
    </row>
    <row r="209" spans="1:65" s="13" customFormat="1" ht="11.25">
      <c r="B209" s="212"/>
      <c r="C209" s="213"/>
      <c r="D209" s="202" t="s">
        <v>152</v>
      </c>
      <c r="E209" s="214" t="s">
        <v>1</v>
      </c>
      <c r="F209" s="215" t="s">
        <v>269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152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145</v>
      </c>
    </row>
    <row r="210" spans="1:65" s="13" customFormat="1" ht="11.25">
      <c r="B210" s="212"/>
      <c r="C210" s="213"/>
      <c r="D210" s="202" t="s">
        <v>152</v>
      </c>
      <c r="E210" s="214" t="s">
        <v>1</v>
      </c>
      <c r="F210" s="215" t="s">
        <v>270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152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145</v>
      </c>
    </row>
    <row r="211" spans="1:65" s="12" customFormat="1" ht="11.25">
      <c r="B211" s="200"/>
      <c r="C211" s="201"/>
      <c r="D211" s="202" t="s">
        <v>152</v>
      </c>
      <c r="E211" s="203" t="s">
        <v>1</v>
      </c>
      <c r="F211" s="204" t="s">
        <v>2111</v>
      </c>
      <c r="G211" s="201"/>
      <c r="H211" s="205">
        <v>767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152</v>
      </c>
      <c r="AU211" s="211" t="s">
        <v>85</v>
      </c>
      <c r="AV211" s="12" t="s">
        <v>85</v>
      </c>
      <c r="AW211" s="12" t="s">
        <v>32</v>
      </c>
      <c r="AX211" s="12" t="s">
        <v>83</v>
      </c>
      <c r="AY211" s="211" t="s">
        <v>145</v>
      </c>
    </row>
    <row r="212" spans="1:65" s="2" customFormat="1" ht="24.2" customHeight="1">
      <c r="A212" s="35"/>
      <c r="B212" s="36"/>
      <c r="C212" s="186" t="s">
        <v>250</v>
      </c>
      <c r="D212" s="186" t="s">
        <v>146</v>
      </c>
      <c r="E212" s="187" t="s">
        <v>335</v>
      </c>
      <c r="F212" s="188" t="s">
        <v>336</v>
      </c>
      <c r="G212" s="189" t="s">
        <v>266</v>
      </c>
      <c r="H212" s="190">
        <v>767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8.5650000000000004E-2</v>
      </c>
      <c r="R212" s="196">
        <f>Q212*H212</f>
        <v>65.693550000000002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85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2136</v>
      </c>
    </row>
    <row r="213" spans="1:65" s="2" customFormat="1" ht="16.5" customHeight="1">
      <c r="A213" s="35"/>
      <c r="B213" s="36"/>
      <c r="C213" s="245" t="s">
        <v>338</v>
      </c>
      <c r="D213" s="245" t="s">
        <v>298</v>
      </c>
      <c r="E213" s="246" t="s">
        <v>339</v>
      </c>
      <c r="F213" s="247" t="s">
        <v>340</v>
      </c>
      <c r="G213" s="248" t="s">
        <v>266</v>
      </c>
      <c r="H213" s="249">
        <v>672.8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0.17599999999999999</v>
      </c>
      <c r="R213" s="196">
        <f>Q213*H213</f>
        <v>118.41279999999999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185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2137</v>
      </c>
    </row>
    <row r="214" spans="1:65" s="13" customFormat="1" ht="11.25">
      <c r="B214" s="212"/>
      <c r="C214" s="213"/>
      <c r="D214" s="202" t="s">
        <v>152</v>
      </c>
      <c r="E214" s="214" t="s">
        <v>1</v>
      </c>
      <c r="F214" s="215" t="s">
        <v>268</v>
      </c>
      <c r="G214" s="213"/>
      <c r="H214" s="214" t="s">
        <v>1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152</v>
      </c>
      <c r="AU214" s="221" t="s">
        <v>85</v>
      </c>
      <c r="AV214" s="13" t="s">
        <v>83</v>
      </c>
      <c r="AW214" s="13" t="s">
        <v>32</v>
      </c>
      <c r="AX214" s="13" t="s">
        <v>76</v>
      </c>
      <c r="AY214" s="221" t="s">
        <v>145</v>
      </c>
    </row>
    <row r="215" spans="1:65" s="13" customFormat="1" ht="11.25">
      <c r="B215" s="212"/>
      <c r="C215" s="213"/>
      <c r="D215" s="202" t="s">
        <v>152</v>
      </c>
      <c r="E215" s="214" t="s">
        <v>1</v>
      </c>
      <c r="F215" s="215" t="s">
        <v>269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152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270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2138</v>
      </c>
      <c r="G217" s="201"/>
      <c r="H217" s="205">
        <v>672.8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245" t="s">
        <v>343</v>
      </c>
      <c r="D218" s="245" t="s">
        <v>298</v>
      </c>
      <c r="E218" s="246" t="s">
        <v>2139</v>
      </c>
      <c r="F218" s="247" t="s">
        <v>2140</v>
      </c>
      <c r="G218" s="248" t="s">
        <v>266</v>
      </c>
      <c r="H218" s="249">
        <v>59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41</v>
      </c>
      <c r="O218" s="72"/>
      <c r="P218" s="196">
        <f>O218*H218</f>
        <v>0</v>
      </c>
      <c r="Q218" s="196">
        <v>0.17599999999999999</v>
      </c>
      <c r="R218" s="196">
        <f>Q218*H218</f>
        <v>10.383999999999999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185</v>
      </c>
      <c r="AT218" s="198" t="s">
        <v>298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2141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2142</v>
      </c>
      <c r="G222" s="201"/>
      <c r="H222" s="205">
        <v>59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1.75" customHeight="1">
      <c r="A223" s="35"/>
      <c r="B223" s="36"/>
      <c r="C223" s="245" t="s">
        <v>7</v>
      </c>
      <c r="D223" s="245" t="s">
        <v>298</v>
      </c>
      <c r="E223" s="246" t="s">
        <v>344</v>
      </c>
      <c r="F223" s="247" t="s">
        <v>345</v>
      </c>
      <c r="G223" s="248" t="s">
        <v>266</v>
      </c>
      <c r="H223" s="249">
        <v>35.200000000000003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0.17599999999999999</v>
      </c>
      <c r="R223" s="196">
        <f>Q223*H223</f>
        <v>6.1951999999999998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2143</v>
      </c>
    </row>
    <row r="224" spans="1:65" s="13" customFormat="1" ht="11.25">
      <c r="B224" s="212"/>
      <c r="C224" s="213"/>
      <c r="D224" s="202" t="s">
        <v>152</v>
      </c>
      <c r="E224" s="214" t="s">
        <v>1</v>
      </c>
      <c r="F224" s="215" t="s">
        <v>268</v>
      </c>
      <c r="G224" s="213"/>
      <c r="H224" s="214" t="s">
        <v>1</v>
      </c>
      <c r="I224" s="216"/>
      <c r="J224" s="213"/>
      <c r="K224" s="213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152</v>
      </c>
      <c r="AU224" s="221" t="s">
        <v>85</v>
      </c>
      <c r="AV224" s="13" t="s">
        <v>83</v>
      </c>
      <c r="AW224" s="13" t="s">
        <v>32</v>
      </c>
      <c r="AX224" s="13" t="s">
        <v>76</v>
      </c>
      <c r="AY224" s="221" t="s">
        <v>145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269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270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2" customFormat="1" ht="22.5">
      <c r="B227" s="200"/>
      <c r="C227" s="201"/>
      <c r="D227" s="202" t="s">
        <v>152</v>
      </c>
      <c r="E227" s="203" t="s">
        <v>1</v>
      </c>
      <c r="F227" s="204" t="s">
        <v>2144</v>
      </c>
      <c r="G227" s="201"/>
      <c r="H227" s="205">
        <v>35.200000000000003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152</v>
      </c>
      <c r="AU227" s="211" t="s">
        <v>85</v>
      </c>
      <c r="AV227" s="12" t="s">
        <v>85</v>
      </c>
      <c r="AW227" s="12" t="s">
        <v>32</v>
      </c>
      <c r="AX227" s="12" t="s">
        <v>83</v>
      </c>
      <c r="AY227" s="211" t="s">
        <v>145</v>
      </c>
    </row>
    <row r="228" spans="1:65" s="11" customFormat="1" ht="22.9" customHeight="1">
      <c r="B228" s="172"/>
      <c r="C228" s="173"/>
      <c r="D228" s="174" t="s">
        <v>75</v>
      </c>
      <c r="E228" s="232" t="s">
        <v>195</v>
      </c>
      <c r="F228" s="232" t="s">
        <v>353</v>
      </c>
      <c r="G228" s="173"/>
      <c r="H228" s="173"/>
      <c r="I228" s="176"/>
      <c r="J228" s="233">
        <f>BK228</f>
        <v>0</v>
      </c>
      <c r="K228" s="173"/>
      <c r="L228" s="178"/>
      <c r="M228" s="179"/>
      <c r="N228" s="180"/>
      <c r="O228" s="180"/>
      <c r="P228" s="181">
        <f>SUM(P229:P271)</f>
        <v>0</v>
      </c>
      <c r="Q228" s="180"/>
      <c r="R228" s="181">
        <f>SUM(R229:R271)</f>
        <v>134.51613999999998</v>
      </c>
      <c r="S228" s="180"/>
      <c r="T228" s="182">
        <f>SUM(T229:T271)</f>
        <v>10.57</v>
      </c>
      <c r="AR228" s="183" t="s">
        <v>83</v>
      </c>
      <c r="AT228" s="184" t="s">
        <v>75</v>
      </c>
      <c r="AU228" s="184" t="s">
        <v>83</v>
      </c>
      <c r="AY228" s="183" t="s">
        <v>145</v>
      </c>
      <c r="BK228" s="185">
        <f>SUM(BK229:BK271)</f>
        <v>0</v>
      </c>
    </row>
    <row r="229" spans="1:65" s="2" customFormat="1" ht="24.2" customHeight="1">
      <c r="A229" s="35"/>
      <c r="B229" s="36"/>
      <c r="C229" s="186" t="s">
        <v>354</v>
      </c>
      <c r="D229" s="186" t="s">
        <v>146</v>
      </c>
      <c r="E229" s="187" t="s">
        <v>1444</v>
      </c>
      <c r="F229" s="188" t="s">
        <v>1445</v>
      </c>
      <c r="G229" s="189" t="s">
        <v>350</v>
      </c>
      <c r="H229" s="190">
        <v>301</v>
      </c>
      <c r="I229" s="191"/>
      <c r="J229" s="192">
        <f>ROUND(I229*H229,2)</f>
        <v>0</v>
      </c>
      <c r="K229" s="193"/>
      <c r="L229" s="40"/>
      <c r="M229" s="194" t="s">
        <v>1</v>
      </c>
      <c r="N229" s="195" t="s">
        <v>41</v>
      </c>
      <c r="O229" s="72"/>
      <c r="P229" s="196">
        <f>O229*H229</f>
        <v>0</v>
      </c>
      <c r="Q229" s="196">
        <v>7.3999999999999999E-4</v>
      </c>
      <c r="R229" s="196">
        <f>Q229*H229</f>
        <v>0.22273999999999999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97</v>
      </c>
      <c r="AT229" s="198" t="s">
        <v>146</v>
      </c>
      <c r="AU229" s="198" t="s">
        <v>85</v>
      </c>
      <c r="AY229" s="18" t="s">
        <v>145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83</v>
      </c>
      <c r="BK229" s="199">
        <f>ROUND(I229*H229,2)</f>
        <v>0</v>
      </c>
      <c r="BL229" s="18" t="s">
        <v>97</v>
      </c>
      <c r="BM229" s="198" t="s">
        <v>2145</v>
      </c>
    </row>
    <row r="230" spans="1:65" s="2" customFormat="1" ht="16.5" customHeight="1">
      <c r="A230" s="35"/>
      <c r="B230" s="36"/>
      <c r="C230" s="245" t="s">
        <v>360</v>
      </c>
      <c r="D230" s="245" t="s">
        <v>298</v>
      </c>
      <c r="E230" s="246" t="s">
        <v>1448</v>
      </c>
      <c r="F230" s="247" t="s">
        <v>2146</v>
      </c>
      <c r="G230" s="248" t="s">
        <v>1450</v>
      </c>
      <c r="H230" s="249">
        <v>196</v>
      </c>
      <c r="I230" s="250"/>
      <c r="J230" s="251">
        <f>ROUND(I230*H230,2)</f>
        <v>0</v>
      </c>
      <c r="K230" s="252"/>
      <c r="L230" s="253"/>
      <c r="M230" s="254" t="s">
        <v>1</v>
      </c>
      <c r="N230" s="255" t="s">
        <v>41</v>
      </c>
      <c r="O230" s="72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185</v>
      </c>
      <c r="AT230" s="198" t="s">
        <v>298</v>
      </c>
      <c r="AU230" s="198" t="s">
        <v>85</v>
      </c>
      <c r="AY230" s="18" t="s">
        <v>145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8" t="s">
        <v>83</v>
      </c>
      <c r="BK230" s="199">
        <f>ROUND(I230*H230,2)</f>
        <v>0</v>
      </c>
      <c r="BL230" s="18" t="s">
        <v>97</v>
      </c>
      <c r="BM230" s="198" t="s">
        <v>2147</v>
      </c>
    </row>
    <row r="231" spans="1:65" s="13" customFormat="1" ht="11.25">
      <c r="B231" s="212"/>
      <c r="C231" s="213"/>
      <c r="D231" s="202" t="s">
        <v>152</v>
      </c>
      <c r="E231" s="214" t="s">
        <v>1</v>
      </c>
      <c r="F231" s="215" t="s">
        <v>268</v>
      </c>
      <c r="G231" s="213"/>
      <c r="H231" s="214" t="s">
        <v>1</v>
      </c>
      <c r="I231" s="216"/>
      <c r="J231" s="213"/>
      <c r="K231" s="213"/>
      <c r="L231" s="217"/>
      <c r="M231" s="218"/>
      <c r="N231" s="219"/>
      <c r="O231" s="219"/>
      <c r="P231" s="219"/>
      <c r="Q231" s="219"/>
      <c r="R231" s="219"/>
      <c r="S231" s="219"/>
      <c r="T231" s="220"/>
      <c r="AT231" s="221" t="s">
        <v>152</v>
      </c>
      <c r="AU231" s="221" t="s">
        <v>85</v>
      </c>
      <c r="AV231" s="13" t="s">
        <v>83</v>
      </c>
      <c r="AW231" s="13" t="s">
        <v>32</v>
      </c>
      <c r="AX231" s="13" t="s">
        <v>76</v>
      </c>
      <c r="AY231" s="22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269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270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2" customFormat="1" ht="22.5">
      <c r="B234" s="200"/>
      <c r="C234" s="201"/>
      <c r="D234" s="202" t="s">
        <v>152</v>
      </c>
      <c r="E234" s="203" t="s">
        <v>1</v>
      </c>
      <c r="F234" s="204" t="s">
        <v>2148</v>
      </c>
      <c r="G234" s="201"/>
      <c r="H234" s="205">
        <v>196</v>
      </c>
      <c r="I234" s="206"/>
      <c r="J234" s="201"/>
      <c r="K234" s="201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152</v>
      </c>
      <c r="AU234" s="211" t="s">
        <v>85</v>
      </c>
      <c r="AV234" s="12" t="s">
        <v>85</v>
      </c>
      <c r="AW234" s="12" t="s">
        <v>32</v>
      </c>
      <c r="AX234" s="12" t="s">
        <v>83</v>
      </c>
      <c r="AY234" s="211" t="s">
        <v>145</v>
      </c>
    </row>
    <row r="235" spans="1:65" s="2" customFormat="1" ht="16.5" customHeight="1">
      <c r="A235" s="35"/>
      <c r="B235" s="36"/>
      <c r="C235" s="245" t="s">
        <v>365</v>
      </c>
      <c r="D235" s="245" t="s">
        <v>298</v>
      </c>
      <c r="E235" s="246" t="s">
        <v>2149</v>
      </c>
      <c r="F235" s="247" t="s">
        <v>2150</v>
      </c>
      <c r="G235" s="248" t="s">
        <v>1450</v>
      </c>
      <c r="H235" s="249">
        <v>105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72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185</v>
      </c>
      <c r="AT235" s="198" t="s">
        <v>298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2151</v>
      </c>
    </row>
    <row r="236" spans="1:65" s="13" customFormat="1" ht="11.25">
      <c r="B236" s="212"/>
      <c r="C236" s="213"/>
      <c r="D236" s="202" t="s">
        <v>152</v>
      </c>
      <c r="E236" s="214" t="s">
        <v>1</v>
      </c>
      <c r="F236" s="215" t="s">
        <v>268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152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145</v>
      </c>
    </row>
    <row r="237" spans="1:65" s="13" customFormat="1" ht="11.25">
      <c r="B237" s="212"/>
      <c r="C237" s="213"/>
      <c r="D237" s="202" t="s">
        <v>152</v>
      </c>
      <c r="E237" s="214" t="s">
        <v>1</v>
      </c>
      <c r="F237" s="215" t="s">
        <v>269</v>
      </c>
      <c r="G237" s="213"/>
      <c r="H237" s="214" t="s">
        <v>1</v>
      </c>
      <c r="I237" s="216"/>
      <c r="J237" s="213"/>
      <c r="K237" s="213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152</v>
      </c>
      <c r="AU237" s="221" t="s">
        <v>85</v>
      </c>
      <c r="AV237" s="13" t="s">
        <v>83</v>
      </c>
      <c r="AW237" s="13" t="s">
        <v>32</v>
      </c>
      <c r="AX237" s="13" t="s">
        <v>76</v>
      </c>
      <c r="AY237" s="221" t="s">
        <v>145</v>
      </c>
    </row>
    <row r="238" spans="1:65" s="13" customFormat="1" ht="11.25">
      <c r="B238" s="212"/>
      <c r="C238" s="213"/>
      <c r="D238" s="202" t="s">
        <v>152</v>
      </c>
      <c r="E238" s="214" t="s">
        <v>1</v>
      </c>
      <c r="F238" s="215" t="s">
        <v>270</v>
      </c>
      <c r="G238" s="213"/>
      <c r="H238" s="214" t="s">
        <v>1</v>
      </c>
      <c r="I238" s="216"/>
      <c r="J238" s="213"/>
      <c r="K238" s="213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152</v>
      </c>
      <c r="AU238" s="221" t="s">
        <v>85</v>
      </c>
      <c r="AV238" s="13" t="s">
        <v>83</v>
      </c>
      <c r="AW238" s="13" t="s">
        <v>32</v>
      </c>
      <c r="AX238" s="13" t="s">
        <v>76</v>
      </c>
      <c r="AY238" s="221" t="s">
        <v>145</v>
      </c>
    </row>
    <row r="239" spans="1:65" s="12" customFormat="1" ht="11.25">
      <c r="B239" s="200"/>
      <c r="C239" s="201"/>
      <c r="D239" s="202" t="s">
        <v>152</v>
      </c>
      <c r="E239" s="203" t="s">
        <v>1</v>
      </c>
      <c r="F239" s="204" t="s">
        <v>2152</v>
      </c>
      <c r="G239" s="201"/>
      <c r="H239" s="205">
        <v>105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152</v>
      </c>
      <c r="AU239" s="211" t="s">
        <v>85</v>
      </c>
      <c r="AV239" s="12" t="s">
        <v>85</v>
      </c>
      <c r="AW239" s="12" t="s">
        <v>32</v>
      </c>
      <c r="AX239" s="12" t="s">
        <v>83</v>
      </c>
      <c r="AY239" s="211" t="s">
        <v>145</v>
      </c>
    </row>
    <row r="240" spans="1:65" s="2" customFormat="1" ht="24.2" customHeight="1">
      <c r="A240" s="35"/>
      <c r="B240" s="36"/>
      <c r="C240" s="186" t="s">
        <v>370</v>
      </c>
      <c r="D240" s="186" t="s">
        <v>146</v>
      </c>
      <c r="E240" s="187" t="s">
        <v>2153</v>
      </c>
      <c r="F240" s="188" t="s">
        <v>2154</v>
      </c>
      <c r="G240" s="189" t="s">
        <v>177</v>
      </c>
      <c r="H240" s="190">
        <v>3</v>
      </c>
      <c r="I240" s="191"/>
      <c r="J240" s="192">
        <f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>O240*H240</f>
        <v>0</v>
      </c>
      <c r="Q240" s="196">
        <v>0.11241</v>
      </c>
      <c r="R240" s="196">
        <f>Q240*H240</f>
        <v>0.33722999999999997</v>
      </c>
      <c r="S240" s="196">
        <v>0</v>
      </c>
      <c r="T240" s="19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97</v>
      </c>
      <c r="AT240" s="198" t="s">
        <v>146</v>
      </c>
      <c r="AU240" s="198" t="s">
        <v>85</v>
      </c>
      <c r="AY240" s="18" t="s">
        <v>145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8" t="s">
        <v>83</v>
      </c>
      <c r="BK240" s="199">
        <f>ROUND(I240*H240,2)</f>
        <v>0</v>
      </c>
      <c r="BL240" s="18" t="s">
        <v>97</v>
      </c>
      <c r="BM240" s="198" t="s">
        <v>2155</v>
      </c>
    </row>
    <row r="241" spans="1:65" s="2" customFormat="1" ht="16.5" customHeight="1">
      <c r="A241" s="35"/>
      <c r="B241" s="36"/>
      <c r="C241" s="245" t="s">
        <v>376</v>
      </c>
      <c r="D241" s="245" t="s">
        <v>298</v>
      </c>
      <c r="E241" s="246" t="s">
        <v>2156</v>
      </c>
      <c r="F241" s="247" t="s">
        <v>2157</v>
      </c>
      <c r="G241" s="248" t="s">
        <v>177</v>
      </c>
      <c r="H241" s="249">
        <v>3</v>
      </c>
      <c r="I241" s="250"/>
      <c r="J241" s="251">
        <f>ROUND(I241*H241,2)</f>
        <v>0</v>
      </c>
      <c r="K241" s="252"/>
      <c r="L241" s="253"/>
      <c r="M241" s="254" t="s">
        <v>1</v>
      </c>
      <c r="N241" s="255" t="s">
        <v>41</v>
      </c>
      <c r="O241" s="72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185</v>
      </c>
      <c r="AT241" s="198" t="s">
        <v>298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2158</v>
      </c>
    </row>
    <row r="242" spans="1:65" s="2" customFormat="1" ht="33" customHeight="1">
      <c r="A242" s="35"/>
      <c r="B242" s="36"/>
      <c r="C242" s="186" t="s">
        <v>275</v>
      </c>
      <c r="D242" s="186" t="s">
        <v>146</v>
      </c>
      <c r="E242" s="187" t="s">
        <v>1452</v>
      </c>
      <c r="F242" s="188" t="s">
        <v>1453</v>
      </c>
      <c r="G242" s="189" t="s">
        <v>350</v>
      </c>
      <c r="H242" s="190">
        <v>47</v>
      </c>
      <c r="I242" s="191"/>
      <c r="J242" s="192">
        <f>ROUND(I242*H242,2)</f>
        <v>0</v>
      </c>
      <c r="K242" s="193"/>
      <c r="L242" s="40"/>
      <c r="M242" s="194" t="s">
        <v>1</v>
      </c>
      <c r="N242" s="195" t="s">
        <v>41</v>
      </c>
      <c r="O242" s="72"/>
      <c r="P242" s="196">
        <f>O242*H242</f>
        <v>0</v>
      </c>
      <c r="Q242" s="196">
        <v>0.15540000000000001</v>
      </c>
      <c r="R242" s="196">
        <f>Q242*H242</f>
        <v>7.3038000000000007</v>
      </c>
      <c r="S242" s="196">
        <v>0</v>
      </c>
      <c r="T242" s="19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97</v>
      </c>
      <c r="AT242" s="198" t="s">
        <v>146</v>
      </c>
      <c r="AU242" s="198" t="s">
        <v>85</v>
      </c>
      <c r="AY242" s="18" t="s">
        <v>145</v>
      </c>
      <c r="BE242" s="199">
        <f>IF(N242="základní",J242,0)</f>
        <v>0</v>
      </c>
      <c r="BF242" s="199">
        <f>IF(N242="snížená",J242,0)</f>
        <v>0</v>
      </c>
      <c r="BG242" s="199">
        <f>IF(N242="zákl. přenesená",J242,0)</f>
        <v>0</v>
      </c>
      <c r="BH242" s="199">
        <f>IF(N242="sníž. přenesená",J242,0)</f>
        <v>0</v>
      </c>
      <c r="BI242" s="199">
        <f>IF(N242="nulová",J242,0)</f>
        <v>0</v>
      </c>
      <c r="BJ242" s="18" t="s">
        <v>83</v>
      </c>
      <c r="BK242" s="199">
        <f>ROUND(I242*H242,2)</f>
        <v>0</v>
      </c>
      <c r="BL242" s="18" t="s">
        <v>97</v>
      </c>
      <c r="BM242" s="198" t="s">
        <v>2159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268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269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270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2160</v>
      </c>
      <c r="G246" s="201"/>
      <c r="H246" s="205">
        <v>47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384</v>
      </c>
      <c r="D247" s="245" t="s">
        <v>298</v>
      </c>
      <c r="E247" s="246" t="s">
        <v>2161</v>
      </c>
      <c r="F247" s="247" t="s">
        <v>2162</v>
      </c>
      <c r="G247" s="248" t="s">
        <v>350</v>
      </c>
      <c r="H247" s="249">
        <v>47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0.08</v>
      </c>
      <c r="R247" s="196">
        <f>Q247*H247</f>
        <v>3.7600000000000002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2163</v>
      </c>
    </row>
    <row r="248" spans="1:65" s="2" customFormat="1" ht="33" customHeight="1">
      <c r="A248" s="35"/>
      <c r="B248" s="36"/>
      <c r="C248" s="186" t="s">
        <v>388</v>
      </c>
      <c r="D248" s="186" t="s">
        <v>146</v>
      </c>
      <c r="E248" s="187" t="s">
        <v>1459</v>
      </c>
      <c r="F248" s="188" t="s">
        <v>1460</v>
      </c>
      <c r="G248" s="189" t="s">
        <v>350</v>
      </c>
      <c r="H248" s="190">
        <v>233</v>
      </c>
      <c r="I248" s="191"/>
      <c r="J248" s="192">
        <f>ROUND(I248*H248,2)</f>
        <v>0</v>
      </c>
      <c r="K248" s="193"/>
      <c r="L248" s="40"/>
      <c r="M248" s="194" t="s">
        <v>1</v>
      </c>
      <c r="N248" s="195" t="s">
        <v>41</v>
      </c>
      <c r="O248" s="72"/>
      <c r="P248" s="196">
        <f>O248*H248</f>
        <v>0</v>
      </c>
      <c r="Q248" s="196">
        <v>0.1295</v>
      </c>
      <c r="R248" s="196">
        <f>Q248*H248</f>
        <v>30.173500000000001</v>
      </c>
      <c r="S248" s="196">
        <v>0</v>
      </c>
      <c r="T248" s="19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97</v>
      </c>
      <c r="AT248" s="198" t="s">
        <v>146</v>
      </c>
      <c r="AU248" s="198" t="s">
        <v>85</v>
      </c>
      <c r="AY248" s="18" t="s">
        <v>145</v>
      </c>
      <c r="BE248" s="199">
        <f>IF(N248="základní",J248,0)</f>
        <v>0</v>
      </c>
      <c r="BF248" s="199">
        <f>IF(N248="snížená",J248,0)</f>
        <v>0</v>
      </c>
      <c r="BG248" s="199">
        <f>IF(N248="zákl. přenesená",J248,0)</f>
        <v>0</v>
      </c>
      <c r="BH248" s="199">
        <f>IF(N248="sníž. přenesená",J248,0)</f>
        <v>0</v>
      </c>
      <c r="BI248" s="199">
        <f>IF(N248="nulová",J248,0)</f>
        <v>0</v>
      </c>
      <c r="BJ248" s="18" t="s">
        <v>83</v>
      </c>
      <c r="BK248" s="199">
        <f>ROUND(I248*H248,2)</f>
        <v>0</v>
      </c>
      <c r="BL248" s="18" t="s">
        <v>97</v>
      </c>
      <c r="BM248" s="198" t="s">
        <v>2164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268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3" customFormat="1" ht="11.25">
      <c r="B250" s="212"/>
      <c r="C250" s="213"/>
      <c r="D250" s="202" t="s">
        <v>152</v>
      </c>
      <c r="E250" s="214" t="s">
        <v>1</v>
      </c>
      <c r="F250" s="215" t="s">
        <v>269</v>
      </c>
      <c r="G250" s="213"/>
      <c r="H250" s="214" t="s">
        <v>1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152</v>
      </c>
      <c r="AU250" s="221" t="s">
        <v>85</v>
      </c>
      <c r="AV250" s="13" t="s">
        <v>83</v>
      </c>
      <c r="AW250" s="13" t="s">
        <v>32</v>
      </c>
      <c r="AX250" s="13" t="s">
        <v>76</v>
      </c>
      <c r="AY250" s="22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270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2165</v>
      </c>
      <c r="G252" s="201"/>
      <c r="H252" s="205">
        <v>233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16.5" customHeight="1">
      <c r="A253" s="35"/>
      <c r="B253" s="36"/>
      <c r="C253" s="245" t="s">
        <v>394</v>
      </c>
      <c r="D253" s="245" t="s">
        <v>298</v>
      </c>
      <c r="E253" s="246" t="s">
        <v>1463</v>
      </c>
      <c r="F253" s="247" t="s">
        <v>1464</v>
      </c>
      <c r="G253" s="248" t="s">
        <v>350</v>
      </c>
      <c r="H253" s="249">
        <v>233</v>
      </c>
      <c r="I253" s="250"/>
      <c r="J253" s="251">
        <f>ROUND(I253*H253,2)</f>
        <v>0</v>
      </c>
      <c r="K253" s="252"/>
      <c r="L253" s="253"/>
      <c r="M253" s="254" t="s">
        <v>1</v>
      </c>
      <c r="N253" s="255" t="s">
        <v>41</v>
      </c>
      <c r="O253" s="72"/>
      <c r="P253" s="196">
        <f>O253*H253</f>
        <v>0</v>
      </c>
      <c r="Q253" s="196">
        <v>5.6120000000000003E-2</v>
      </c>
      <c r="R253" s="196">
        <f>Q253*H253</f>
        <v>13.07596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185</v>
      </c>
      <c r="AT253" s="198" t="s">
        <v>298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2166</v>
      </c>
    </row>
    <row r="254" spans="1:65" s="2" customFormat="1" ht="24.2" customHeight="1">
      <c r="A254" s="35"/>
      <c r="B254" s="36"/>
      <c r="C254" s="186" t="s">
        <v>495</v>
      </c>
      <c r="D254" s="186" t="s">
        <v>146</v>
      </c>
      <c r="E254" s="187" t="s">
        <v>2167</v>
      </c>
      <c r="F254" s="188" t="s">
        <v>2168</v>
      </c>
      <c r="G254" s="189" t="s">
        <v>350</v>
      </c>
      <c r="H254" s="190">
        <v>199</v>
      </c>
      <c r="I254" s="191"/>
      <c r="J254" s="192">
        <f>ROUND(I254*H254,2)</f>
        <v>0</v>
      </c>
      <c r="K254" s="193"/>
      <c r="L254" s="40"/>
      <c r="M254" s="194" t="s">
        <v>1</v>
      </c>
      <c r="N254" s="195" t="s">
        <v>41</v>
      </c>
      <c r="O254" s="72"/>
      <c r="P254" s="196">
        <f>O254*H254</f>
        <v>0</v>
      </c>
      <c r="Q254" s="196">
        <v>0.17488999999999999</v>
      </c>
      <c r="R254" s="196">
        <f>Q254*H254</f>
        <v>34.803109999999997</v>
      </c>
      <c r="S254" s="196">
        <v>0</v>
      </c>
      <c r="T254" s="19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97</v>
      </c>
      <c r="AT254" s="198" t="s">
        <v>146</v>
      </c>
      <c r="AU254" s="198" t="s">
        <v>85</v>
      </c>
      <c r="AY254" s="18" t="s">
        <v>145</v>
      </c>
      <c r="BE254" s="199">
        <f>IF(N254="základní",J254,0)</f>
        <v>0</v>
      </c>
      <c r="BF254" s="199">
        <f>IF(N254="snížená",J254,0)</f>
        <v>0</v>
      </c>
      <c r="BG254" s="199">
        <f>IF(N254="zákl. přenesená",J254,0)</f>
        <v>0</v>
      </c>
      <c r="BH254" s="199">
        <f>IF(N254="sníž. přenesená",J254,0)</f>
        <v>0</v>
      </c>
      <c r="BI254" s="199">
        <f>IF(N254="nulová",J254,0)</f>
        <v>0</v>
      </c>
      <c r="BJ254" s="18" t="s">
        <v>83</v>
      </c>
      <c r="BK254" s="199">
        <f>ROUND(I254*H254,2)</f>
        <v>0</v>
      </c>
      <c r="BL254" s="18" t="s">
        <v>97</v>
      </c>
      <c r="BM254" s="198" t="s">
        <v>2169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268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269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3" customFormat="1" ht="11.25">
      <c r="B257" s="212"/>
      <c r="C257" s="213"/>
      <c r="D257" s="202" t="s">
        <v>152</v>
      </c>
      <c r="E257" s="214" t="s">
        <v>1</v>
      </c>
      <c r="F257" s="215" t="s">
        <v>270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152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145</v>
      </c>
    </row>
    <row r="258" spans="1:65" s="12" customFormat="1" ht="11.25">
      <c r="B258" s="200"/>
      <c r="C258" s="201"/>
      <c r="D258" s="202" t="s">
        <v>152</v>
      </c>
      <c r="E258" s="203" t="s">
        <v>1</v>
      </c>
      <c r="F258" s="204" t="s">
        <v>2170</v>
      </c>
      <c r="G258" s="201"/>
      <c r="H258" s="205">
        <v>199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152</v>
      </c>
      <c r="AU258" s="211" t="s">
        <v>85</v>
      </c>
      <c r="AV258" s="12" t="s">
        <v>85</v>
      </c>
      <c r="AW258" s="12" t="s">
        <v>32</v>
      </c>
      <c r="AX258" s="12" t="s">
        <v>83</v>
      </c>
      <c r="AY258" s="211" t="s">
        <v>145</v>
      </c>
    </row>
    <row r="259" spans="1:65" s="2" customFormat="1" ht="24.2" customHeight="1">
      <c r="A259" s="35"/>
      <c r="B259" s="36"/>
      <c r="C259" s="245" t="s">
        <v>447</v>
      </c>
      <c r="D259" s="245" t="s">
        <v>298</v>
      </c>
      <c r="E259" s="246" t="s">
        <v>2171</v>
      </c>
      <c r="F259" s="247" t="s">
        <v>2172</v>
      </c>
      <c r="G259" s="248" t="s">
        <v>350</v>
      </c>
      <c r="H259" s="249">
        <v>199</v>
      </c>
      <c r="I259" s="250"/>
      <c r="J259" s="251">
        <f t="shared" ref="J259:J264" si="0">ROUND(I259*H259,2)</f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ref="P259:P264" si="1">O259*H259</f>
        <v>0</v>
      </c>
      <c r="Q259" s="196">
        <v>0.22500000000000001</v>
      </c>
      <c r="R259" s="196">
        <f t="shared" ref="R259:R264" si="2">Q259*H259</f>
        <v>44.774999999999999</v>
      </c>
      <c r="S259" s="196">
        <v>0</v>
      </c>
      <c r="T259" s="197">
        <f t="shared" ref="T259:T264" si="3"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185</v>
      </c>
      <c r="AT259" s="198" t="s">
        <v>298</v>
      </c>
      <c r="AU259" s="198" t="s">
        <v>85</v>
      </c>
      <c r="AY259" s="18" t="s">
        <v>145</v>
      </c>
      <c r="BE259" s="199">
        <f t="shared" ref="BE259:BE264" si="4">IF(N259="základní",J259,0)</f>
        <v>0</v>
      </c>
      <c r="BF259" s="199">
        <f t="shared" ref="BF259:BF264" si="5">IF(N259="snížená",J259,0)</f>
        <v>0</v>
      </c>
      <c r="BG259" s="199">
        <f t="shared" ref="BG259:BG264" si="6">IF(N259="zákl. přenesená",J259,0)</f>
        <v>0</v>
      </c>
      <c r="BH259" s="199">
        <f t="shared" ref="BH259:BH264" si="7">IF(N259="sníž. přenesená",J259,0)</f>
        <v>0</v>
      </c>
      <c r="BI259" s="199">
        <f t="shared" ref="BI259:BI264" si="8">IF(N259="nulová",J259,0)</f>
        <v>0</v>
      </c>
      <c r="BJ259" s="18" t="s">
        <v>83</v>
      </c>
      <c r="BK259" s="199">
        <f t="shared" ref="BK259:BK264" si="9">ROUND(I259*H259,2)</f>
        <v>0</v>
      </c>
      <c r="BL259" s="18" t="s">
        <v>97</v>
      </c>
      <c r="BM259" s="198" t="s">
        <v>2173</v>
      </c>
    </row>
    <row r="260" spans="1:65" s="2" customFormat="1" ht="24.2" customHeight="1">
      <c r="A260" s="35"/>
      <c r="B260" s="36"/>
      <c r="C260" s="186" t="s">
        <v>502</v>
      </c>
      <c r="D260" s="186" t="s">
        <v>146</v>
      </c>
      <c r="E260" s="187" t="s">
        <v>2174</v>
      </c>
      <c r="F260" s="188" t="s">
        <v>2175</v>
      </c>
      <c r="G260" s="189" t="s">
        <v>172</v>
      </c>
      <c r="H260" s="190">
        <v>2</v>
      </c>
      <c r="I260" s="191"/>
      <c r="J260" s="192">
        <f t="shared" si="0"/>
        <v>0</v>
      </c>
      <c r="K260" s="193"/>
      <c r="L260" s="40"/>
      <c r="M260" s="194" t="s">
        <v>1</v>
      </c>
      <c r="N260" s="195" t="s">
        <v>41</v>
      </c>
      <c r="O260" s="72"/>
      <c r="P260" s="196">
        <f t="shared" si="1"/>
        <v>0</v>
      </c>
      <c r="Q260" s="196">
        <v>0</v>
      </c>
      <c r="R260" s="196">
        <f t="shared" si="2"/>
        <v>0</v>
      </c>
      <c r="S260" s="196">
        <v>0</v>
      </c>
      <c r="T260" s="197">
        <f t="shared" si="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97</v>
      </c>
      <c r="AT260" s="198" t="s">
        <v>146</v>
      </c>
      <c r="AU260" s="198" t="s">
        <v>85</v>
      </c>
      <c r="AY260" s="18" t="s">
        <v>145</v>
      </c>
      <c r="BE260" s="199">
        <f t="shared" si="4"/>
        <v>0</v>
      </c>
      <c r="BF260" s="199">
        <f t="shared" si="5"/>
        <v>0</v>
      </c>
      <c r="BG260" s="199">
        <f t="shared" si="6"/>
        <v>0</v>
      </c>
      <c r="BH260" s="199">
        <f t="shared" si="7"/>
        <v>0</v>
      </c>
      <c r="BI260" s="199">
        <f t="shared" si="8"/>
        <v>0</v>
      </c>
      <c r="BJ260" s="18" t="s">
        <v>83</v>
      </c>
      <c r="BK260" s="199">
        <f t="shared" si="9"/>
        <v>0</v>
      </c>
      <c r="BL260" s="18" t="s">
        <v>97</v>
      </c>
      <c r="BM260" s="198" t="s">
        <v>2176</v>
      </c>
    </row>
    <row r="261" spans="1:65" s="2" customFormat="1" ht="24.2" customHeight="1">
      <c r="A261" s="35"/>
      <c r="B261" s="36"/>
      <c r="C261" s="186" t="s">
        <v>450</v>
      </c>
      <c r="D261" s="186" t="s">
        <v>146</v>
      </c>
      <c r="E261" s="187" t="s">
        <v>2177</v>
      </c>
      <c r="F261" s="188" t="s">
        <v>2178</v>
      </c>
      <c r="G261" s="189" t="s">
        <v>172</v>
      </c>
      <c r="H261" s="190">
        <v>1</v>
      </c>
      <c r="I261" s="191"/>
      <c r="J261" s="192">
        <f t="shared" si="0"/>
        <v>0</v>
      </c>
      <c r="K261" s="193"/>
      <c r="L261" s="40"/>
      <c r="M261" s="194" t="s">
        <v>1</v>
      </c>
      <c r="N261" s="195" t="s">
        <v>41</v>
      </c>
      <c r="O261" s="72"/>
      <c r="P261" s="196">
        <f t="shared" si="1"/>
        <v>0</v>
      </c>
      <c r="Q261" s="196">
        <v>0</v>
      </c>
      <c r="R261" s="196">
        <f t="shared" si="2"/>
        <v>0</v>
      </c>
      <c r="S261" s="196">
        <v>0</v>
      </c>
      <c r="T261" s="197">
        <f t="shared" si="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97</v>
      </c>
      <c r="AT261" s="198" t="s">
        <v>146</v>
      </c>
      <c r="AU261" s="198" t="s">
        <v>85</v>
      </c>
      <c r="AY261" s="18" t="s">
        <v>145</v>
      </c>
      <c r="BE261" s="199">
        <f t="shared" si="4"/>
        <v>0</v>
      </c>
      <c r="BF261" s="199">
        <f t="shared" si="5"/>
        <v>0</v>
      </c>
      <c r="BG261" s="199">
        <f t="shared" si="6"/>
        <v>0</v>
      </c>
      <c r="BH261" s="199">
        <f t="shared" si="7"/>
        <v>0</v>
      </c>
      <c r="BI261" s="199">
        <f t="shared" si="8"/>
        <v>0</v>
      </c>
      <c r="BJ261" s="18" t="s">
        <v>83</v>
      </c>
      <c r="BK261" s="199">
        <f t="shared" si="9"/>
        <v>0</v>
      </c>
      <c r="BL261" s="18" t="s">
        <v>97</v>
      </c>
      <c r="BM261" s="198" t="s">
        <v>2179</v>
      </c>
    </row>
    <row r="262" spans="1:65" s="2" customFormat="1" ht="24.2" customHeight="1">
      <c r="A262" s="35"/>
      <c r="B262" s="36"/>
      <c r="C262" s="186" t="s">
        <v>509</v>
      </c>
      <c r="D262" s="186" t="s">
        <v>146</v>
      </c>
      <c r="E262" s="187" t="s">
        <v>2180</v>
      </c>
      <c r="F262" s="188" t="s">
        <v>2181</v>
      </c>
      <c r="G262" s="189" t="s">
        <v>172</v>
      </c>
      <c r="H262" s="190">
        <v>2</v>
      </c>
      <c r="I262" s="191"/>
      <c r="J262" s="192">
        <f t="shared" si="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1"/>
        <v>0</v>
      </c>
      <c r="Q262" s="196">
        <v>0</v>
      </c>
      <c r="R262" s="196">
        <f t="shared" si="2"/>
        <v>0</v>
      </c>
      <c r="S262" s="196">
        <v>0</v>
      </c>
      <c r="T262" s="197">
        <f t="shared" si="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97</v>
      </c>
      <c r="AT262" s="198" t="s">
        <v>146</v>
      </c>
      <c r="AU262" s="198" t="s">
        <v>85</v>
      </c>
      <c r="AY262" s="18" t="s">
        <v>145</v>
      </c>
      <c r="BE262" s="199">
        <f t="shared" si="4"/>
        <v>0</v>
      </c>
      <c r="BF262" s="199">
        <f t="shared" si="5"/>
        <v>0</v>
      </c>
      <c r="BG262" s="199">
        <f t="shared" si="6"/>
        <v>0</v>
      </c>
      <c r="BH262" s="199">
        <f t="shared" si="7"/>
        <v>0</v>
      </c>
      <c r="BI262" s="199">
        <f t="shared" si="8"/>
        <v>0</v>
      </c>
      <c r="BJ262" s="18" t="s">
        <v>83</v>
      </c>
      <c r="BK262" s="199">
        <f t="shared" si="9"/>
        <v>0</v>
      </c>
      <c r="BL262" s="18" t="s">
        <v>97</v>
      </c>
      <c r="BM262" s="198" t="s">
        <v>2182</v>
      </c>
    </row>
    <row r="263" spans="1:65" s="2" customFormat="1" ht="24.2" customHeight="1">
      <c r="A263" s="35"/>
      <c r="B263" s="36"/>
      <c r="C263" s="186" t="s">
        <v>453</v>
      </c>
      <c r="D263" s="186" t="s">
        <v>146</v>
      </c>
      <c r="E263" s="187" t="s">
        <v>2183</v>
      </c>
      <c r="F263" s="188" t="s">
        <v>2184</v>
      </c>
      <c r="G263" s="189" t="s">
        <v>172</v>
      </c>
      <c r="H263" s="190">
        <v>1</v>
      </c>
      <c r="I263" s="191"/>
      <c r="J263" s="192">
        <f t="shared" si="0"/>
        <v>0</v>
      </c>
      <c r="K263" s="193"/>
      <c r="L263" s="40"/>
      <c r="M263" s="194" t="s">
        <v>1</v>
      </c>
      <c r="N263" s="195" t="s">
        <v>41</v>
      </c>
      <c r="O263" s="72"/>
      <c r="P263" s="196">
        <f t="shared" si="1"/>
        <v>0</v>
      </c>
      <c r="Q263" s="196">
        <v>0</v>
      </c>
      <c r="R263" s="196">
        <f t="shared" si="2"/>
        <v>0</v>
      </c>
      <c r="S263" s="196">
        <v>0</v>
      </c>
      <c r="T263" s="197">
        <f t="shared" si="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97</v>
      </c>
      <c r="AT263" s="198" t="s">
        <v>146</v>
      </c>
      <c r="AU263" s="198" t="s">
        <v>85</v>
      </c>
      <c r="AY263" s="18" t="s">
        <v>145</v>
      </c>
      <c r="BE263" s="199">
        <f t="shared" si="4"/>
        <v>0</v>
      </c>
      <c r="BF263" s="199">
        <f t="shared" si="5"/>
        <v>0</v>
      </c>
      <c r="BG263" s="199">
        <f t="shared" si="6"/>
        <v>0</v>
      </c>
      <c r="BH263" s="199">
        <f t="shared" si="7"/>
        <v>0</v>
      </c>
      <c r="BI263" s="199">
        <f t="shared" si="8"/>
        <v>0</v>
      </c>
      <c r="BJ263" s="18" t="s">
        <v>83</v>
      </c>
      <c r="BK263" s="199">
        <f t="shared" si="9"/>
        <v>0</v>
      </c>
      <c r="BL263" s="18" t="s">
        <v>97</v>
      </c>
      <c r="BM263" s="198" t="s">
        <v>2185</v>
      </c>
    </row>
    <row r="264" spans="1:65" s="2" customFormat="1" ht="24.2" customHeight="1">
      <c r="A264" s="35"/>
      <c r="B264" s="36"/>
      <c r="C264" s="186" t="s">
        <v>516</v>
      </c>
      <c r="D264" s="186" t="s">
        <v>146</v>
      </c>
      <c r="E264" s="187" t="s">
        <v>2186</v>
      </c>
      <c r="F264" s="188" t="s">
        <v>2187</v>
      </c>
      <c r="G264" s="189" t="s">
        <v>177</v>
      </c>
      <c r="H264" s="190">
        <v>6</v>
      </c>
      <c r="I264" s="191"/>
      <c r="J264" s="192">
        <f t="shared" si="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1"/>
        <v>0</v>
      </c>
      <c r="Q264" s="196">
        <v>8.0000000000000004E-4</v>
      </c>
      <c r="R264" s="196">
        <f t="shared" si="2"/>
        <v>4.8000000000000004E-3</v>
      </c>
      <c r="S264" s="196">
        <v>0</v>
      </c>
      <c r="T264" s="197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 t="shared" si="4"/>
        <v>0</v>
      </c>
      <c r="BF264" s="199">
        <f t="shared" si="5"/>
        <v>0</v>
      </c>
      <c r="BG264" s="199">
        <f t="shared" si="6"/>
        <v>0</v>
      </c>
      <c r="BH264" s="199">
        <f t="shared" si="7"/>
        <v>0</v>
      </c>
      <c r="BI264" s="199">
        <f t="shared" si="8"/>
        <v>0</v>
      </c>
      <c r="BJ264" s="18" t="s">
        <v>83</v>
      </c>
      <c r="BK264" s="199">
        <f t="shared" si="9"/>
        <v>0</v>
      </c>
      <c r="BL264" s="18" t="s">
        <v>97</v>
      </c>
      <c r="BM264" s="198" t="s">
        <v>2188</v>
      </c>
    </row>
    <row r="265" spans="1:65" s="12" customFormat="1" ht="11.25">
      <c r="B265" s="200"/>
      <c r="C265" s="201"/>
      <c r="D265" s="202" t="s">
        <v>152</v>
      </c>
      <c r="E265" s="203" t="s">
        <v>1</v>
      </c>
      <c r="F265" s="204" t="s">
        <v>2189</v>
      </c>
      <c r="G265" s="201"/>
      <c r="H265" s="205">
        <v>6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152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145</v>
      </c>
    </row>
    <row r="266" spans="1:65" s="2" customFormat="1" ht="16.5" customHeight="1">
      <c r="A266" s="35"/>
      <c r="B266" s="36"/>
      <c r="C266" s="245" t="s">
        <v>456</v>
      </c>
      <c r="D266" s="245" t="s">
        <v>298</v>
      </c>
      <c r="E266" s="246" t="s">
        <v>2190</v>
      </c>
      <c r="F266" s="247" t="s">
        <v>2191</v>
      </c>
      <c r="G266" s="248" t="s">
        <v>177</v>
      </c>
      <c r="H266" s="249">
        <v>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0.01</v>
      </c>
      <c r="R266" s="196">
        <f>Q266*H266</f>
        <v>0.06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2192</v>
      </c>
    </row>
    <row r="267" spans="1:65" s="2" customFormat="1" ht="24.2" customHeight="1">
      <c r="A267" s="35"/>
      <c r="B267" s="36"/>
      <c r="C267" s="186" t="s">
        <v>525</v>
      </c>
      <c r="D267" s="186" t="s">
        <v>146</v>
      </c>
      <c r="E267" s="187" t="s">
        <v>1474</v>
      </c>
      <c r="F267" s="188" t="s">
        <v>1475</v>
      </c>
      <c r="G267" s="189" t="s">
        <v>350</v>
      </c>
      <c r="H267" s="190">
        <v>302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3.5000000000000003E-2</v>
      </c>
      <c r="T267" s="197">
        <f>S267*H267</f>
        <v>10.57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97</v>
      </c>
      <c r="AT267" s="198" t="s">
        <v>146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2193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268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3" customFormat="1" ht="11.25">
      <c r="B269" s="212"/>
      <c r="C269" s="213"/>
      <c r="D269" s="202" t="s">
        <v>152</v>
      </c>
      <c r="E269" s="214" t="s">
        <v>1</v>
      </c>
      <c r="F269" s="215" t="s">
        <v>269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152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270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2194</v>
      </c>
      <c r="G271" s="201"/>
      <c r="H271" s="205">
        <v>302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11" customFormat="1" ht="22.9" customHeight="1">
      <c r="B272" s="172"/>
      <c r="C272" s="173"/>
      <c r="D272" s="174" t="s">
        <v>75</v>
      </c>
      <c r="E272" s="232" t="s">
        <v>374</v>
      </c>
      <c r="F272" s="232" t="s">
        <v>375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SUM(P273:P279)</f>
        <v>0</v>
      </c>
      <c r="Q272" s="180"/>
      <c r="R272" s="181">
        <f>SUM(R273:R279)</f>
        <v>0</v>
      </c>
      <c r="S272" s="180"/>
      <c r="T272" s="182">
        <f>SUM(T273:T279)</f>
        <v>0</v>
      </c>
      <c r="AR272" s="183" t="s">
        <v>83</v>
      </c>
      <c r="AT272" s="184" t="s">
        <v>75</v>
      </c>
      <c r="AU272" s="184" t="s">
        <v>83</v>
      </c>
      <c r="AY272" s="183" t="s">
        <v>145</v>
      </c>
      <c r="BK272" s="185">
        <f>SUM(BK273:BK279)</f>
        <v>0</v>
      </c>
    </row>
    <row r="273" spans="1:65" s="2" customFormat="1" ht="21.75" customHeight="1">
      <c r="A273" s="35"/>
      <c r="B273" s="36"/>
      <c r="C273" s="186" t="s">
        <v>459</v>
      </c>
      <c r="D273" s="186" t="s">
        <v>146</v>
      </c>
      <c r="E273" s="187" t="s">
        <v>377</v>
      </c>
      <c r="F273" s="188" t="s">
        <v>378</v>
      </c>
      <c r="G273" s="189" t="s">
        <v>291</v>
      </c>
      <c r="H273" s="190">
        <v>423.44</v>
      </c>
      <c r="I273" s="191"/>
      <c r="J273" s="192">
        <f>ROUND(I273*H273,2)</f>
        <v>0</v>
      </c>
      <c r="K273" s="193"/>
      <c r="L273" s="40"/>
      <c r="M273" s="194" t="s">
        <v>1</v>
      </c>
      <c r="N273" s="19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97</v>
      </c>
      <c r="AT273" s="198" t="s">
        <v>146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2195</v>
      </c>
    </row>
    <row r="274" spans="1:65" s="2" customFormat="1" ht="24.2" customHeight="1">
      <c r="A274" s="35"/>
      <c r="B274" s="36"/>
      <c r="C274" s="186" t="s">
        <v>532</v>
      </c>
      <c r="D274" s="186" t="s">
        <v>146</v>
      </c>
      <c r="E274" s="187" t="s">
        <v>380</v>
      </c>
      <c r="F274" s="188" t="s">
        <v>381</v>
      </c>
      <c r="G274" s="189" t="s">
        <v>291</v>
      </c>
      <c r="H274" s="190">
        <v>3810.96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2196</v>
      </c>
    </row>
    <row r="275" spans="1:65" s="12" customFormat="1" ht="11.25">
      <c r="B275" s="200"/>
      <c r="C275" s="201"/>
      <c r="D275" s="202" t="s">
        <v>152</v>
      </c>
      <c r="E275" s="201"/>
      <c r="F275" s="204" t="s">
        <v>2197</v>
      </c>
      <c r="G275" s="201"/>
      <c r="H275" s="205">
        <v>3810.96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4</v>
      </c>
      <c r="AX275" s="12" t="s">
        <v>83</v>
      </c>
      <c r="AY275" s="211" t="s">
        <v>145</v>
      </c>
    </row>
    <row r="276" spans="1:65" s="2" customFormat="1" ht="33" customHeight="1">
      <c r="A276" s="35"/>
      <c r="B276" s="36"/>
      <c r="C276" s="186" t="s">
        <v>538</v>
      </c>
      <c r="D276" s="186" t="s">
        <v>146</v>
      </c>
      <c r="E276" s="187" t="s">
        <v>385</v>
      </c>
      <c r="F276" s="188" t="s">
        <v>386</v>
      </c>
      <c r="G276" s="189" t="s">
        <v>291</v>
      </c>
      <c r="H276" s="190">
        <v>147.68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2198</v>
      </c>
    </row>
    <row r="277" spans="1:65" s="2" customFormat="1" ht="33" customHeight="1">
      <c r="A277" s="35"/>
      <c r="B277" s="36"/>
      <c r="C277" s="186" t="s">
        <v>542</v>
      </c>
      <c r="D277" s="186" t="s">
        <v>146</v>
      </c>
      <c r="E277" s="187" t="s">
        <v>389</v>
      </c>
      <c r="F277" s="188" t="s">
        <v>390</v>
      </c>
      <c r="G277" s="189" t="s">
        <v>291</v>
      </c>
      <c r="H277" s="190">
        <v>43.34</v>
      </c>
      <c r="I277" s="191"/>
      <c r="J277" s="192">
        <f>ROUND(I277*H277,2)</f>
        <v>0</v>
      </c>
      <c r="K277" s="193"/>
      <c r="L277" s="40"/>
      <c r="M277" s="194" t="s">
        <v>1</v>
      </c>
      <c r="N277" s="195" t="s">
        <v>41</v>
      </c>
      <c r="O277" s="72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97</v>
      </c>
      <c r="AT277" s="198" t="s">
        <v>146</v>
      </c>
      <c r="AU277" s="198" t="s">
        <v>85</v>
      </c>
      <c r="AY277" s="18" t="s">
        <v>145</v>
      </c>
      <c r="BE277" s="199">
        <f>IF(N277="základní",J277,0)</f>
        <v>0</v>
      </c>
      <c r="BF277" s="199">
        <f>IF(N277="snížená",J277,0)</f>
        <v>0</v>
      </c>
      <c r="BG277" s="199">
        <f>IF(N277="zákl. přenesená",J277,0)</f>
        <v>0</v>
      </c>
      <c r="BH277" s="199">
        <f>IF(N277="sníž. přenesená",J277,0)</f>
        <v>0</v>
      </c>
      <c r="BI277" s="199">
        <f>IF(N277="nulová",J277,0)</f>
        <v>0</v>
      </c>
      <c r="BJ277" s="18" t="s">
        <v>83</v>
      </c>
      <c r="BK277" s="199">
        <f>ROUND(I277*H277,2)</f>
        <v>0</v>
      </c>
      <c r="BL277" s="18" t="s">
        <v>97</v>
      </c>
      <c r="BM277" s="198" t="s">
        <v>2199</v>
      </c>
    </row>
    <row r="278" spans="1:65" s="2" customFormat="1" ht="24.2" customHeight="1">
      <c r="A278" s="35"/>
      <c r="B278" s="36"/>
      <c r="C278" s="186" t="s">
        <v>546</v>
      </c>
      <c r="D278" s="186" t="s">
        <v>146</v>
      </c>
      <c r="E278" s="187" t="s">
        <v>1213</v>
      </c>
      <c r="F278" s="188" t="s">
        <v>290</v>
      </c>
      <c r="G278" s="189" t="s">
        <v>291</v>
      </c>
      <c r="H278" s="190">
        <v>221.85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97</v>
      </c>
      <c r="AT278" s="198" t="s">
        <v>146</v>
      </c>
      <c r="AU278" s="198" t="s">
        <v>85</v>
      </c>
      <c r="AY278" s="18" t="s">
        <v>145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97</v>
      </c>
      <c r="BM278" s="198" t="s">
        <v>2200</v>
      </c>
    </row>
    <row r="279" spans="1:65" s="2" customFormat="1" ht="33" customHeight="1">
      <c r="A279" s="35"/>
      <c r="B279" s="36"/>
      <c r="C279" s="186" t="s">
        <v>550</v>
      </c>
      <c r="D279" s="186" t="s">
        <v>146</v>
      </c>
      <c r="E279" s="187" t="s">
        <v>1488</v>
      </c>
      <c r="F279" s="188" t="s">
        <v>1489</v>
      </c>
      <c r="G279" s="189" t="s">
        <v>291</v>
      </c>
      <c r="H279" s="190">
        <v>10.57</v>
      </c>
      <c r="I279" s="191"/>
      <c r="J279" s="192">
        <f>ROUND(I279*H279,2)</f>
        <v>0</v>
      </c>
      <c r="K279" s="193"/>
      <c r="L279" s="40"/>
      <c r="M279" s="194" t="s">
        <v>1</v>
      </c>
      <c r="N279" s="195" t="s">
        <v>41</v>
      </c>
      <c r="O279" s="72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97</v>
      </c>
      <c r="AT279" s="198" t="s">
        <v>146</v>
      </c>
      <c r="AU279" s="198" t="s">
        <v>85</v>
      </c>
      <c r="AY279" s="18" t="s">
        <v>145</v>
      </c>
      <c r="BE279" s="199">
        <f>IF(N279="základní",J279,0)</f>
        <v>0</v>
      </c>
      <c r="BF279" s="199">
        <f>IF(N279="snížená",J279,0)</f>
        <v>0</v>
      </c>
      <c r="BG279" s="199">
        <f>IF(N279="zákl. přenesená",J279,0)</f>
        <v>0</v>
      </c>
      <c r="BH279" s="199">
        <f>IF(N279="sníž. přenesená",J279,0)</f>
        <v>0</v>
      </c>
      <c r="BI279" s="199">
        <f>IF(N279="nulová",J279,0)</f>
        <v>0</v>
      </c>
      <c r="BJ279" s="18" t="s">
        <v>83</v>
      </c>
      <c r="BK279" s="199">
        <f>ROUND(I279*H279,2)</f>
        <v>0</v>
      </c>
      <c r="BL279" s="18" t="s">
        <v>97</v>
      </c>
      <c r="BM279" s="198" t="s">
        <v>2201</v>
      </c>
    </row>
    <row r="280" spans="1:65" s="11" customFormat="1" ht="22.9" customHeight="1">
      <c r="B280" s="172"/>
      <c r="C280" s="173"/>
      <c r="D280" s="174" t="s">
        <v>75</v>
      </c>
      <c r="E280" s="232" t="s">
        <v>392</v>
      </c>
      <c r="F280" s="232" t="s">
        <v>393</v>
      </c>
      <c r="G280" s="173"/>
      <c r="H280" s="173"/>
      <c r="I280" s="176"/>
      <c r="J280" s="233">
        <f>BK280</f>
        <v>0</v>
      </c>
      <c r="K280" s="173"/>
      <c r="L280" s="178"/>
      <c r="M280" s="179"/>
      <c r="N280" s="180"/>
      <c r="O280" s="180"/>
      <c r="P280" s="181">
        <f>P281</f>
        <v>0</v>
      </c>
      <c r="Q280" s="180"/>
      <c r="R280" s="181">
        <f>R281</f>
        <v>0</v>
      </c>
      <c r="S280" s="180"/>
      <c r="T280" s="182">
        <f>T281</f>
        <v>0</v>
      </c>
      <c r="AR280" s="183" t="s">
        <v>83</v>
      </c>
      <c r="AT280" s="184" t="s">
        <v>75</v>
      </c>
      <c r="AU280" s="184" t="s">
        <v>83</v>
      </c>
      <c r="AY280" s="183" t="s">
        <v>145</v>
      </c>
      <c r="BK280" s="185">
        <f>BK281</f>
        <v>0</v>
      </c>
    </row>
    <row r="281" spans="1:65" s="2" customFormat="1" ht="24.2" customHeight="1">
      <c r="A281" s="35"/>
      <c r="B281" s="36"/>
      <c r="C281" s="186" t="s">
        <v>464</v>
      </c>
      <c r="D281" s="186" t="s">
        <v>146</v>
      </c>
      <c r="E281" s="187" t="s">
        <v>395</v>
      </c>
      <c r="F281" s="188" t="s">
        <v>396</v>
      </c>
      <c r="G281" s="189" t="s">
        <v>291</v>
      </c>
      <c r="H281" s="190">
        <v>354.50599999999997</v>
      </c>
      <c r="I281" s="191"/>
      <c r="J281" s="192">
        <f>ROUND(I281*H281,2)</f>
        <v>0</v>
      </c>
      <c r="K281" s="193"/>
      <c r="L281" s="40"/>
      <c r="M281" s="194" t="s">
        <v>1</v>
      </c>
      <c r="N281" s="195" t="s">
        <v>41</v>
      </c>
      <c r="O281" s="72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97</v>
      </c>
      <c r="AT281" s="198" t="s">
        <v>146</v>
      </c>
      <c r="AU281" s="198" t="s">
        <v>85</v>
      </c>
      <c r="AY281" s="18" t="s">
        <v>145</v>
      </c>
      <c r="BE281" s="199">
        <f>IF(N281="základní",J281,0)</f>
        <v>0</v>
      </c>
      <c r="BF281" s="199">
        <f>IF(N281="snížená",J281,0)</f>
        <v>0</v>
      </c>
      <c r="BG281" s="199">
        <f>IF(N281="zákl. přenesená",J281,0)</f>
        <v>0</v>
      </c>
      <c r="BH281" s="199">
        <f>IF(N281="sníž. přenesená",J281,0)</f>
        <v>0</v>
      </c>
      <c r="BI281" s="199">
        <f>IF(N281="nulová",J281,0)</f>
        <v>0</v>
      </c>
      <c r="BJ281" s="18" t="s">
        <v>83</v>
      </c>
      <c r="BK281" s="199">
        <f>ROUND(I281*H281,2)</f>
        <v>0</v>
      </c>
      <c r="BL281" s="18" t="s">
        <v>97</v>
      </c>
      <c r="BM281" s="198" t="s">
        <v>2202</v>
      </c>
    </row>
    <row r="282" spans="1:65" s="11" customFormat="1" ht="25.9" customHeight="1">
      <c r="B282" s="172"/>
      <c r="C282" s="173"/>
      <c r="D282" s="174" t="s">
        <v>75</v>
      </c>
      <c r="E282" s="175" t="s">
        <v>1549</v>
      </c>
      <c r="F282" s="175" t="s">
        <v>1550</v>
      </c>
      <c r="G282" s="173"/>
      <c r="H282" s="173"/>
      <c r="I282" s="176"/>
      <c r="J282" s="177">
        <f>BK282</f>
        <v>0</v>
      </c>
      <c r="K282" s="173"/>
      <c r="L282" s="178"/>
      <c r="M282" s="179"/>
      <c r="N282" s="180"/>
      <c r="O282" s="180"/>
      <c r="P282" s="181">
        <f>P283</f>
        <v>0</v>
      </c>
      <c r="Q282" s="180"/>
      <c r="R282" s="181">
        <f>R283</f>
        <v>0</v>
      </c>
      <c r="S282" s="180"/>
      <c r="T282" s="182">
        <f>T283</f>
        <v>0</v>
      </c>
      <c r="AR282" s="183" t="s">
        <v>85</v>
      </c>
      <c r="AT282" s="184" t="s">
        <v>75</v>
      </c>
      <c r="AU282" s="184" t="s">
        <v>76</v>
      </c>
      <c r="AY282" s="183" t="s">
        <v>145</v>
      </c>
      <c r="BK282" s="185">
        <f>BK283</f>
        <v>0</v>
      </c>
    </row>
    <row r="283" spans="1:65" s="11" customFormat="1" ht="22.9" customHeight="1">
      <c r="B283" s="172"/>
      <c r="C283" s="173"/>
      <c r="D283" s="174" t="s">
        <v>75</v>
      </c>
      <c r="E283" s="232" t="s">
        <v>2203</v>
      </c>
      <c r="F283" s="232" t="s">
        <v>2204</v>
      </c>
      <c r="G283" s="173"/>
      <c r="H283" s="173"/>
      <c r="I283" s="176"/>
      <c r="J283" s="233">
        <f>BK283</f>
        <v>0</v>
      </c>
      <c r="K283" s="173"/>
      <c r="L283" s="178"/>
      <c r="M283" s="179"/>
      <c r="N283" s="180"/>
      <c r="O283" s="180"/>
      <c r="P283" s="181">
        <f>P284</f>
        <v>0</v>
      </c>
      <c r="Q283" s="180"/>
      <c r="R283" s="181">
        <f>R284</f>
        <v>0</v>
      </c>
      <c r="S283" s="180"/>
      <c r="T283" s="182">
        <f>T284</f>
        <v>0</v>
      </c>
      <c r="AR283" s="183" t="s">
        <v>85</v>
      </c>
      <c r="AT283" s="184" t="s">
        <v>75</v>
      </c>
      <c r="AU283" s="184" t="s">
        <v>83</v>
      </c>
      <c r="AY283" s="183" t="s">
        <v>145</v>
      </c>
      <c r="BK283" s="185">
        <f>BK284</f>
        <v>0</v>
      </c>
    </row>
    <row r="284" spans="1:65" s="2" customFormat="1" ht="16.5" customHeight="1">
      <c r="A284" s="35"/>
      <c r="B284" s="36"/>
      <c r="C284" s="186" t="s">
        <v>557</v>
      </c>
      <c r="D284" s="186" t="s">
        <v>146</v>
      </c>
      <c r="E284" s="187" t="s">
        <v>2205</v>
      </c>
      <c r="F284" s="188" t="s">
        <v>2206</v>
      </c>
      <c r="G284" s="189" t="s">
        <v>172</v>
      </c>
      <c r="H284" s="190">
        <v>1</v>
      </c>
      <c r="I284" s="191"/>
      <c r="J284" s="192">
        <f>ROUND(I284*H284,2)</f>
        <v>0</v>
      </c>
      <c r="K284" s="193"/>
      <c r="L284" s="40"/>
      <c r="M284" s="194" t="s">
        <v>1</v>
      </c>
      <c r="N284" s="19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237</v>
      </c>
      <c r="AT284" s="198" t="s">
        <v>146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237</v>
      </c>
      <c r="BM284" s="198" t="s">
        <v>2207</v>
      </c>
    </row>
    <row r="285" spans="1:65" s="11" customFormat="1" ht="25.9" customHeight="1">
      <c r="B285" s="172"/>
      <c r="C285" s="173"/>
      <c r="D285" s="174" t="s">
        <v>75</v>
      </c>
      <c r="E285" s="175" t="s">
        <v>298</v>
      </c>
      <c r="F285" s="175" t="s">
        <v>1575</v>
      </c>
      <c r="G285" s="173"/>
      <c r="H285" s="173"/>
      <c r="I285" s="176"/>
      <c r="J285" s="177">
        <f>BK285</f>
        <v>0</v>
      </c>
      <c r="K285" s="173"/>
      <c r="L285" s="178"/>
      <c r="M285" s="179"/>
      <c r="N285" s="180"/>
      <c r="O285" s="180"/>
      <c r="P285" s="181">
        <f>P286+P290</f>
        <v>0</v>
      </c>
      <c r="Q285" s="180"/>
      <c r="R285" s="181">
        <f>R286+R290</f>
        <v>0</v>
      </c>
      <c r="S285" s="180"/>
      <c r="T285" s="182">
        <f>T286+T290</f>
        <v>0</v>
      </c>
      <c r="AR285" s="183" t="s">
        <v>94</v>
      </c>
      <c r="AT285" s="184" t="s">
        <v>75</v>
      </c>
      <c r="AU285" s="184" t="s">
        <v>76</v>
      </c>
      <c r="AY285" s="183" t="s">
        <v>145</v>
      </c>
      <c r="BK285" s="185">
        <f>BK286+BK290</f>
        <v>0</v>
      </c>
    </row>
    <row r="286" spans="1:65" s="11" customFormat="1" ht="22.9" customHeight="1">
      <c r="B286" s="172"/>
      <c r="C286" s="173"/>
      <c r="D286" s="174" t="s">
        <v>75</v>
      </c>
      <c r="E286" s="232" t="s">
        <v>1576</v>
      </c>
      <c r="F286" s="232" t="s">
        <v>1577</v>
      </c>
      <c r="G286" s="173"/>
      <c r="H286" s="173"/>
      <c r="I286" s="176"/>
      <c r="J286" s="233">
        <f>BK286</f>
        <v>0</v>
      </c>
      <c r="K286" s="173"/>
      <c r="L286" s="178"/>
      <c r="M286" s="179"/>
      <c r="N286" s="180"/>
      <c r="O286" s="180"/>
      <c r="P286" s="181">
        <f>SUM(P287:P289)</f>
        <v>0</v>
      </c>
      <c r="Q286" s="180"/>
      <c r="R286" s="181">
        <f>SUM(R287:R289)</f>
        <v>0</v>
      </c>
      <c r="S286" s="180"/>
      <c r="T286" s="182">
        <f>SUM(T287:T289)</f>
        <v>0</v>
      </c>
      <c r="AR286" s="183" t="s">
        <v>94</v>
      </c>
      <c r="AT286" s="184" t="s">
        <v>75</v>
      </c>
      <c r="AU286" s="184" t="s">
        <v>83</v>
      </c>
      <c r="AY286" s="183" t="s">
        <v>145</v>
      </c>
      <c r="BK286" s="185">
        <f>SUM(BK287:BK289)</f>
        <v>0</v>
      </c>
    </row>
    <row r="287" spans="1:65" s="2" customFormat="1" ht="16.5" customHeight="1">
      <c r="A287" s="35"/>
      <c r="B287" s="36"/>
      <c r="C287" s="186" t="s">
        <v>467</v>
      </c>
      <c r="D287" s="186" t="s">
        <v>146</v>
      </c>
      <c r="E287" s="187" t="s">
        <v>2208</v>
      </c>
      <c r="F287" s="188" t="s">
        <v>2209</v>
      </c>
      <c r="G287" s="189" t="s">
        <v>417</v>
      </c>
      <c r="H287" s="190">
        <v>197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0</v>
      </c>
      <c r="R287" s="196">
        <f>Q287*H287</f>
        <v>0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83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83</v>
      </c>
      <c r="BM287" s="198" t="s">
        <v>2210</v>
      </c>
    </row>
    <row r="288" spans="1:65" s="2" customFormat="1" ht="55.5" customHeight="1">
      <c r="A288" s="35"/>
      <c r="B288" s="36"/>
      <c r="C288" s="245" t="s">
        <v>564</v>
      </c>
      <c r="D288" s="245" t="s">
        <v>298</v>
      </c>
      <c r="E288" s="246" t="s">
        <v>2211</v>
      </c>
      <c r="F288" s="247" t="s">
        <v>2212</v>
      </c>
      <c r="G288" s="248" t="s">
        <v>417</v>
      </c>
      <c r="H288" s="249">
        <v>197</v>
      </c>
      <c r="I288" s="250"/>
      <c r="J288" s="251">
        <f>ROUND(I288*H288,2)</f>
        <v>0</v>
      </c>
      <c r="K288" s="252"/>
      <c r="L288" s="253"/>
      <c r="M288" s="254" t="s">
        <v>1</v>
      </c>
      <c r="N288" s="255" t="s">
        <v>41</v>
      </c>
      <c r="O288" s="72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85</v>
      </c>
      <c r="AT288" s="198" t="s">
        <v>298</v>
      </c>
      <c r="AU288" s="198" t="s">
        <v>85</v>
      </c>
      <c r="AY288" s="18" t="s">
        <v>145</v>
      </c>
      <c r="BE288" s="199">
        <f>IF(N288="základní",J288,0)</f>
        <v>0</v>
      </c>
      <c r="BF288" s="199">
        <f>IF(N288="snížená",J288,0)</f>
        <v>0</v>
      </c>
      <c r="BG288" s="199">
        <f>IF(N288="zákl. přenesená",J288,0)</f>
        <v>0</v>
      </c>
      <c r="BH288" s="199">
        <f>IF(N288="sníž. přenesená",J288,0)</f>
        <v>0</v>
      </c>
      <c r="BI288" s="199">
        <f>IF(N288="nulová",J288,0)</f>
        <v>0</v>
      </c>
      <c r="BJ288" s="18" t="s">
        <v>83</v>
      </c>
      <c r="BK288" s="199">
        <f>ROUND(I288*H288,2)</f>
        <v>0</v>
      </c>
      <c r="BL288" s="18" t="s">
        <v>83</v>
      </c>
      <c r="BM288" s="198" t="s">
        <v>2213</v>
      </c>
    </row>
    <row r="289" spans="1:65" s="12" customFormat="1" ht="11.25">
      <c r="B289" s="200"/>
      <c r="C289" s="201"/>
      <c r="D289" s="202" t="s">
        <v>152</v>
      </c>
      <c r="E289" s="203" t="s">
        <v>1</v>
      </c>
      <c r="F289" s="204" t="s">
        <v>2214</v>
      </c>
      <c r="G289" s="201"/>
      <c r="H289" s="205">
        <v>197</v>
      </c>
      <c r="I289" s="206"/>
      <c r="J289" s="201"/>
      <c r="K289" s="201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152</v>
      </c>
      <c r="AU289" s="211" t="s">
        <v>85</v>
      </c>
      <c r="AV289" s="12" t="s">
        <v>85</v>
      </c>
      <c r="AW289" s="12" t="s">
        <v>32</v>
      </c>
      <c r="AX289" s="12" t="s">
        <v>83</v>
      </c>
      <c r="AY289" s="211" t="s">
        <v>145</v>
      </c>
    </row>
    <row r="290" spans="1:65" s="11" customFormat="1" ht="22.9" customHeight="1">
      <c r="B290" s="172"/>
      <c r="C290" s="173"/>
      <c r="D290" s="174" t="s">
        <v>75</v>
      </c>
      <c r="E290" s="232" t="s">
        <v>2215</v>
      </c>
      <c r="F290" s="232" t="s">
        <v>2216</v>
      </c>
      <c r="G290" s="173"/>
      <c r="H290" s="173"/>
      <c r="I290" s="176"/>
      <c r="J290" s="233">
        <f>BK290</f>
        <v>0</v>
      </c>
      <c r="K290" s="173"/>
      <c r="L290" s="178"/>
      <c r="M290" s="179"/>
      <c r="N290" s="180"/>
      <c r="O290" s="180"/>
      <c r="P290" s="181">
        <f>P291</f>
        <v>0</v>
      </c>
      <c r="Q290" s="180"/>
      <c r="R290" s="181">
        <f>R291</f>
        <v>0</v>
      </c>
      <c r="S290" s="180"/>
      <c r="T290" s="182">
        <f>T291</f>
        <v>0</v>
      </c>
      <c r="AR290" s="183" t="s">
        <v>94</v>
      </c>
      <c r="AT290" s="184" t="s">
        <v>75</v>
      </c>
      <c r="AU290" s="184" t="s">
        <v>83</v>
      </c>
      <c r="AY290" s="183" t="s">
        <v>145</v>
      </c>
      <c r="BK290" s="185">
        <f>BK291</f>
        <v>0</v>
      </c>
    </row>
    <row r="291" spans="1:65" s="2" customFormat="1" ht="49.15" customHeight="1">
      <c r="A291" s="35"/>
      <c r="B291" s="36"/>
      <c r="C291" s="186" t="s">
        <v>470</v>
      </c>
      <c r="D291" s="186" t="s">
        <v>146</v>
      </c>
      <c r="E291" s="187" t="s">
        <v>2217</v>
      </c>
      <c r="F291" s="188" t="s">
        <v>2218</v>
      </c>
      <c r="G291" s="189" t="s">
        <v>172</v>
      </c>
      <c r="H291" s="190">
        <v>1</v>
      </c>
      <c r="I291" s="191"/>
      <c r="J291" s="192">
        <f>ROUND(I291*H291,2)</f>
        <v>0</v>
      </c>
      <c r="K291" s="193"/>
      <c r="L291" s="40"/>
      <c r="M291" s="222" t="s">
        <v>1</v>
      </c>
      <c r="N291" s="223" t="s">
        <v>41</v>
      </c>
      <c r="O291" s="224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2219</v>
      </c>
    </row>
    <row r="292" spans="1:65" s="2" customFormat="1" ht="6.95" customHeight="1">
      <c r="A292" s="35"/>
      <c r="B292" s="55"/>
      <c r="C292" s="56"/>
      <c r="D292" s="56"/>
      <c r="E292" s="56"/>
      <c r="F292" s="56"/>
      <c r="G292" s="56"/>
      <c r="H292" s="56"/>
      <c r="I292" s="56"/>
      <c r="J292" s="56"/>
      <c r="K292" s="56"/>
      <c r="L292" s="40"/>
      <c r="M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</sheetData>
  <sheetProtection algorithmName="SHA-512" hashValue="aPI5JTYLOsA4ZVsFFrb2X04ONBdeeqo984fKtvt/yvjTMgI9tSR6bURG4cPH/WG+lGacKtDAlA8iMBTcFMPtaA==" saltValue="bLxYo91OxiYKzO8FUMkPLglgVPkkOcn2hL8CGd4WicvdAmH9FdkDwrKHMYcmxNHZGTntSgY8ssFpAtbQyGlt+w==" spinCount="100000" sheet="1" objects="1" scenarios="1" formatColumns="0" formatRows="0" autoFilter="0"/>
  <autoFilter ref="C131:K291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83</v>
      </c>
      <c r="F97" s="270"/>
      <c r="G97" s="270"/>
      <c r="H97" s="270"/>
      <c r="I97" s="270"/>
      <c r="J97" s="105"/>
      <c r="K97" s="270" t="s">
        <v>90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'1 - SO 101 - Úpravy pozem...'!J32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'1 - SO 101 - Úpravy pozem...'!P126</f>
        <v>0</v>
      </c>
      <c r="AV97" s="108">
        <f>'1 - SO 101 - Úpravy pozem...'!J35</f>
        <v>0</v>
      </c>
      <c r="AW97" s="108">
        <f>'1 - SO 101 - Úpravy pozem...'!J36</f>
        <v>0</v>
      </c>
      <c r="AX97" s="108">
        <f>'1 - SO 101 - Úpravy pozem...'!J37</f>
        <v>0</v>
      </c>
      <c r="AY97" s="108">
        <f>'1 - SO 101 - Úpravy pozem...'!J38</f>
        <v>0</v>
      </c>
      <c r="AZ97" s="108">
        <f>'1 - SO 101 - Úpravy pozem...'!F35</f>
        <v>0</v>
      </c>
      <c r="BA97" s="108">
        <f>'1 - SO 101 - Úpravy pozem...'!F36</f>
        <v>0</v>
      </c>
      <c r="BB97" s="108">
        <f>'1 - SO 101 - Úpravy pozem...'!F37</f>
        <v>0</v>
      </c>
      <c r="BC97" s="108">
        <f>'1 - SO 101 - Úpravy pozem...'!F38</f>
        <v>0</v>
      </c>
      <c r="BD97" s="110">
        <f>'1 - SO 101 - Úpravy pozem...'!F39</f>
        <v>0</v>
      </c>
      <c r="BT97" s="111" t="s">
        <v>85</v>
      </c>
      <c r="BV97" s="111" t="s">
        <v>78</v>
      </c>
      <c r="BW97" s="111" t="s">
        <v>91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85</v>
      </c>
      <c r="F98" s="270"/>
      <c r="G98" s="270"/>
      <c r="H98" s="270"/>
      <c r="I98" s="270"/>
      <c r="J98" s="105"/>
      <c r="K98" s="270" t="s">
        <v>92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'2 - SO 301 - Zavlažovací 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'2 - SO 301 - Zavlažovací ...'!P130</f>
        <v>0</v>
      </c>
      <c r="AV98" s="108">
        <f>'2 - SO 301 - Zavlažovací ...'!J35</f>
        <v>0</v>
      </c>
      <c r="AW98" s="108">
        <f>'2 - SO 301 - Zavlažovací ...'!J36</f>
        <v>0</v>
      </c>
      <c r="AX98" s="108">
        <f>'2 - SO 301 - Zavlažovací ...'!J37</f>
        <v>0</v>
      </c>
      <c r="AY98" s="108">
        <f>'2 - SO 301 - Zavlažovací ...'!J38</f>
        <v>0</v>
      </c>
      <c r="AZ98" s="108">
        <f>'2 - SO 301 - Zavlažovací ...'!F35</f>
        <v>0</v>
      </c>
      <c r="BA98" s="108">
        <f>'2 - SO 301 - Zavlažovací ...'!F36</f>
        <v>0</v>
      </c>
      <c r="BB98" s="108">
        <f>'2 - SO 301 - Zavlažovací ...'!F37</f>
        <v>0</v>
      </c>
      <c r="BC98" s="108">
        <f>'2 - SO 301 - Zavlažovací ...'!F38</f>
        <v>0</v>
      </c>
      <c r="BD98" s="110">
        <f>'2 - SO 301 - Zavlažovací ...'!F39</f>
        <v>0</v>
      </c>
      <c r="BT98" s="111" t="s">
        <v>85</v>
      </c>
      <c r="BV98" s="111" t="s">
        <v>78</v>
      </c>
      <c r="BW98" s="111" t="s">
        <v>93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94</v>
      </c>
      <c r="F99" s="270"/>
      <c r="G99" s="270"/>
      <c r="H99" s="270"/>
      <c r="I99" s="270"/>
      <c r="J99" s="105"/>
      <c r="K99" s="270" t="s">
        <v>95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'3 - SO 302 - Přípojky vod...'!J32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'3 - SO 302 - Přípojky vod...'!P125</f>
        <v>0</v>
      </c>
      <c r="AV99" s="108">
        <f>'3 - SO 302 - Přípojky vod...'!J35</f>
        <v>0</v>
      </c>
      <c r="AW99" s="108">
        <f>'3 - SO 302 - Přípojky vod...'!J36</f>
        <v>0</v>
      </c>
      <c r="AX99" s="108">
        <f>'3 - SO 302 - Přípojky vod...'!J37</f>
        <v>0</v>
      </c>
      <c r="AY99" s="108">
        <f>'3 - SO 302 - Přípojky vod...'!J38</f>
        <v>0</v>
      </c>
      <c r="AZ99" s="108">
        <f>'3 - SO 302 - Přípojky vod...'!F35</f>
        <v>0</v>
      </c>
      <c r="BA99" s="108">
        <f>'3 - SO 302 - Přípojky vod...'!F36</f>
        <v>0</v>
      </c>
      <c r="BB99" s="108">
        <f>'3 - SO 302 - Přípojky vod...'!F37</f>
        <v>0</v>
      </c>
      <c r="BC99" s="108">
        <f>'3 - SO 302 - Přípojky vod...'!F38</f>
        <v>0</v>
      </c>
      <c r="BD99" s="110">
        <f>'3 - SO 302 - Přípojky vod...'!F39</f>
        <v>0</v>
      </c>
      <c r="BT99" s="111" t="s">
        <v>85</v>
      </c>
      <c r="BV99" s="111" t="s">
        <v>78</v>
      </c>
      <c r="BW99" s="111" t="s">
        <v>96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97</v>
      </c>
      <c r="F100" s="270"/>
      <c r="G100" s="270"/>
      <c r="H100" s="270"/>
      <c r="I100" s="270"/>
      <c r="J100" s="105"/>
      <c r="K100" s="270" t="s">
        <v>98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99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100</v>
      </c>
      <c r="G101" s="270"/>
      <c r="H101" s="270"/>
      <c r="I101" s="270"/>
      <c r="J101" s="270"/>
      <c r="K101" s="105"/>
      <c r="L101" s="270" t="s">
        <v>101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'4.1 - Lokalita B'!J34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'4.1 - Lokalita B'!P131</f>
        <v>0</v>
      </c>
      <c r="AV101" s="108">
        <f>'4.1 - Lokalita B'!J37</f>
        <v>0</v>
      </c>
      <c r="AW101" s="108">
        <f>'4.1 - Lokalita B'!J38</f>
        <v>0</v>
      </c>
      <c r="AX101" s="108">
        <f>'4.1 - Lokalita B'!J39</f>
        <v>0</v>
      </c>
      <c r="AY101" s="108">
        <f>'4.1 - Lokalita B'!J40</f>
        <v>0</v>
      </c>
      <c r="AZ101" s="108">
        <f>'4.1 - Lokalita B'!F37</f>
        <v>0</v>
      </c>
      <c r="BA101" s="108">
        <f>'4.1 - Lokalita B'!F38</f>
        <v>0</v>
      </c>
      <c r="BB101" s="108">
        <f>'4.1 - Lokalita B'!F39</f>
        <v>0</v>
      </c>
      <c r="BC101" s="108">
        <f>'4.1 - Lokalita B'!F40</f>
        <v>0</v>
      </c>
      <c r="BD101" s="110">
        <f>'4.1 - Lokalita B'!F41</f>
        <v>0</v>
      </c>
      <c r="BT101" s="111" t="s">
        <v>94</v>
      </c>
      <c r="BV101" s="111" t="s">
        <v>78</v>
      </c>
      <c r="BW101" s="111" t="s">
        <v>102</v>
      </c>
      <c r="BX101" s="111" t="s">
        <v>99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103</v>
      </c>
      <c r="F102" s="270"/>
      <c r="G102" s="270"/>
      <c r="H102" s="270"/>
      <c r="I102" s="270"/>
      <c r="J102" s="105"/>
      <c r="K102" s="270" t="s">
        <v>104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105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106</v>
      </c>
      <c r="G103" s="270"/>
      <c r="H103" s="270"/>
      <c r="I103" s="270"/>
      <c r="J103" s="270"/>
      <c r="K103" s="105"/>
      <c r="L103" s="270" t="s">
        <v>107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'5.1 - Tramvajový svršek'!P132</f>
        <v>0</v>
      </c>
      <c r="AV103" s="108">
        <f>'5.1 - Tramvajový svršek'!J37</f>
        <v>0</v>
      </c>
      <c r="AW103" s="108">
        <f>'5.1 - Tramvajový svršek'!J38</f>
        <v>0</v>
      </c>
      <c r="AX103" s="108">
        <f>'5.1 - Tramvajový svršek'!J39</f>
        <v>0</v>
      </c>
      <c r="AY103" s="108">
        <f>'5.1 - Tramvajový svršek'!J40</f>
        <v>0</v>
      </c>
      <c r="AZ103" s="108">
        <f>'5.1 - Tramvajový svršek'!F37</f>
        <v>0</v>
      </c>
      <c r="BA103" s="108">
        <f>'5.1 - Tramvajový svršek'!F38</f>
        <v>0</v>
      </c>
      <c r="BB103" s="108">
        <f>'5.1 - Tramvajový svršek'!F39</f>
        <v>0</v>
      </c>
      <c r="BC103" s="108">
        <f>'5.1 - Tramvajový svršek'!F40</f>
        <v>0</v>
      </c>
      <c r="BD103" s="110">
        <f>'5.1 - Tramvajový svršek'!F41</f>
        <v>0</v>
      </c>
      <c r="BT103" s="111" t="s">
        <v>94</v>
      </c>
      <c r="BV103" s="111" t="s">
        <v>78</v>
      </c>
      <c r="BW103" s="111" t="s">
        <v>108</v>
      </c>
      <c r="BX103" s="111" t="s">
        <v>105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109</v>
      </c>
      <c r="G104" s="270"/>
      <c r="H104" s="270"/>
      <c r="I104" s="270"/>
      <c r="J104" s="270"/>
      <c r="K104" s="105"/>
      <c r="L104" s="270" t="s">
        <v>110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'5.2 - Tramvajový spodek'!P134</f>
        <v>0</v>
      </c>
      <c r="AV104" s="108">
        <f>'5.2 - Tramvajový spodek'!J37</f>
        <v>0</v>
      </c>
      <c r="AW104" s="108">
        <f>'5.2 - Tramvajový spodek'!J38</f>
        <v>0</v>
      </c>
      <c r="AX104" s="108">
        <f>'5.2 - Tramvajový spodek'!J39</f>
        <v>0</v>
      </c>
      <c r="AY104" s="108">
        <f>'5.2 - Tramvajový spodek'!J40</f>
        <v>0</v>
      </c>
      <c r="AZ104" s="108">
        <f>'5.2 - Tramvajový spodek'!F37</f>
        <v>0</v>
      </c>
      <c r="BA104" s="108">
        <f>'5.2 - Tramvajový spodek'!F38</f>
        <v>0</v>
      </c>
      <c r="BB104" s="108">
        <f>'5.2 - Tramvajový spodek'!F39</f>
        <v>0</v>
      </c>
      <c r="BC104" s="108">
        <f>'5.2 - Tramvajový spodek'!F40</f>
        <v>0</v>
      </c>
      <c r="BD104" s="110">
        <f>'5.2 - Tramvajový spodek'!F41</f>
        <v>0</v>
      </c>
      <c r="BT104" s="111" t="s">
        <v>94</v>
      </c>
      <c r="BV104" s="111" t="s">
        <v>78</v>
      </c>
      <c r="BW104" s="111" t="s">
        <v>111</v>
      </c>
      <c r="BX104" s="111" t="s">
        <v>105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112</v>
      </c>
      <c r="F105" s="270"/>
      <c r="G105" s="270"/>
      <c r="H105" s="270"/>
      <c r="I105" s="270"/>
      <c r="J105" s="105"/>
      <c r="K105" s="270" t="s">
        <v>113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'6 - SO 652 - Úpravy trakč...'!J32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'6 - SO 652 - Úpravy trakč...'!P131</f>
        <v>0</v>
      </c>
      <c r="AV105" s="108">
        <f>'6 - SO 652 - Úpravy trakč...'!J35</f>
        <v>0</v>
      </c>
      <c r="AW105" s="108">
        <f>'6 - SO 652 - Úpravy trakč...'!J36</f>
        <v>0</v>
      </c>
      <c r="AX105" s="108">
        <f>'6 - SO 652 - Úpravy trakč...'!J37</f>
        <v>0</v>
      </c>
      <c r="AY105" s="108">
        <f>'6 - SO 652 - Úpravy trakč...'!J38</f>
        <v>0</v>
      </c>
      <c r="AZ105" s="108">
        <f>'6 - SO 652 - Úpravy trakč...'!F35</f>
        <v>0</v>
      </c>
      <c r="BA105" s="108">
        <f>'6 - SO 652 - Úpravy trakč...'!F36</f>
        <v>0</v>
      </c>
      <c r="BB105" s="108">
        <f>'6 - SO 652 - Úpravy trakč...'!F37</f>
        <v>0</v>
      </c>
      <c r="BC105" s="108">
        <f>'6 - SO 652 - Úpravy trakč...'!F38</f>
        <v>0</v>
      </c>
      <c r="BD105" s="110">
        <f>'6 - SO 652 - Úpravy trakč...'!F39</f>
        <v>0</v>
      </c>
      <c r="BT105" s="111" t="s">
        <v>85</v>
      </c>
      <c r="BV105" s="111" t="s">
        <v>78</v>
      </c>
      <c r="BW105" s="111" t="s">
        <v>114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115</v>
      </c>
      <c r="F106" s="270"/>
      <c r="G106" s="270"/>
      <c r="H106" s="270"/>
      <c r="I106" s="270"/>
      <c r="J106" s="105"/>
      <c r="K106" s="270" t="s">
        <v>116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'7 - SO 653 - Úprava tramv...'!J32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'7 - SO 653 - Úprava tramv...'!P132</f>
        <v>0</v>
      </c>
      <c r="AV106" s="113">
        <f>'7 - SO 653 - Úprava tramv...'!J35</f>
        <v>0</v>
      </c>
      <c r="AW106" s="113">
        <f>'7 - SO 653 - Úprava tramv...'!J36</f>
        <v>0</v>
      </c>
      <c r="AX106" s="113">
        <f>'7 - SO 653 - Úprava tramv...'!J37</f>
        <v>0</v>
      </c>
      <c r="AY106" s="113">
        <f>'7 - SO 653 - Úprava tramv...'!J38</f>
        <v>0</v>
      </c>
      <c r="AZ106" s="113">
        <f>'7 - SO 653 - Úprava tramv...'!F35</f>
        <v>0</v>
      </c>
      <c r="BA106" s="113">
        <f>'7 - SO 653 - Úprava tramv...'!F36</f>
        <v>0</v>
      </c>
      <c r="BB106" s="113">
        <f>'7 - SO 653 - Úprava tramv...'!F37</f>
        <v>0</v>
      </c>
      <c r="BC106" s="113">
        <f>'7 - SO 653 - Úprava tramv...'!F38</f>
        <v>0</v>
      </c>
      <c r="BD106" s="115">
        <f>'7 - SO 653 - Úprava tramv...'!F39</f>
        <v>0</v>
      </c>
      <c r="BT106" s="111" t="s">
        <v>85</v>
      </c>
      <c r="BV106" s="111" t="s">
        <v>78</v>
      </c>
      <c r="BW106" s="111" t="s">
        <v>117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eIPGxxnotfXYyKwduE8pOZV5FPS3HLxiOcCoRh/eQwH+53SLz54Zyaznyq5LqCOuzyZ4j7kHNhhVifoPjF/Mww==" saltValue="cAYYQkI93XUDCwQJS8T6KmHEEfhPapPNkns9YR3hTyEEXtMPtXfeNJj5yc2wAQsMB7pm/HDq4zp5LcOBwq1Nqg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 - SO 101 - Úpravy pozem...'!C2" display="/"/>
    <hyperlink ref="A98" location="'2 - SO 301 - Zavlažovací ...'!C2" display="/"/>
    <hyperlink ref="A99" location="'3 - SO 302 - Přípojky vod...'!C2" display="/"/>
    <hyperlink ref="A101" location="'4.1 - Lokalita B'!C2" display="/"/>
    <hyperlink ref="A103" location="'5.1 - Tramvajový svršek'!C2" display="/"/>
    <hyperlink ref="A104" location="'5.2 - Tramvajový spodek'!C2" display="/"/>
    <hyperlink ref="A105" location="'6 - SO 652 - Úpravy trakč...'!C2" display="/"/>
    <hyperlink ref="A106" location="'7 - SO 653 - Úprava tram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122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129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130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119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120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131</v>
      </c>
      <c r="D121" s="163" t="s">
        <v>61</v>
      </c>
      <c r="E121" s="163" t="s">
        <v>57</v>
      </c>
      <c r="F121" s="163" t="s">
        <v>58</v>
      </c>
      <c r="G121" s="163" t="s">
        <v>132</v>
      </c>
      <c r="H121" s="163" t="s">
        <v>133</v>
      </c>
      <c r="I121" s="163" t="s">
        <v>134</v>
      </c>
      <c r="J121" s="164" t="s">
        <v>125</v>
      </c>
      <c r="K121" s="165" t="s">
        <v>135</v>
      </c>
      <c r="L121" s="166"/>
      <c r="M121" s="76" t="s">
        <v>1</v>
      </c>
      <c r="N121" s="77" t="s">
        <v>40</v>
      </c>
      <c r="O121" s="77" t="s">
        <v>136</v>
      </c>
      <c r="P121" s="77" t="s">
        <v>137</v>
      </c>
      <c r="Q121" s="77" t="s">
        <v>138</v>
      </c>
      <c r="R121" s="77" t="s">
        <v>139</v>
      </c>
      <c r="S121" s="77" t="s">
        <v>140</v>
      </c>
      <c r="T121" s="78" t="s">
        <v>141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142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127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143</v>
      </c>
      <c r="F123" s="175" t="s">
        <v>144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103</v>
      </c>
      <c r="AT123" s="184" t="s">
        <v>75</v>
      </c>
      <c r="AU123" s="184" t="s">
        <v>76</v>
      </c>
      <c r="AY123" s="183" t="s">
        <v>145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146</v>
      </c>
      <c r="E124" s="187" t="s">
        <v>147</v>
      </c>
      <c r="F124" s="188" t="s">
        <v>148</v>
      </c>
      <c r="G124" s="189" t="s">
        <v>149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150</v>
      </c>
      <c r="AT124" s="198" t="s">
        <v>146</v>
      </c>
      <c r="AU124" s="198" t="s">
        <v>83</v>
      </c>
      <c r="AY124" s="18" t="s">
        <v>145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150</v>
      </c>
      <c r="BM124" s="198" t="s">
        <v>151</v>
      </c>
    </row>
    <row r="125" spans="1:65" s="12" customFormat="1" ht="11.25">
      <c r="B125" s="200"/>
      <c r="C125" s="201"/>
      <c r="D125" s="202" t="s">
        <v>152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152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145</v>
      </c>
    </row>
    <row r="126" spans="1:65" s="13" customFormat="1" ht="11.25">
      <c r="B126" s="212"/>
      <c r="C126" s="213"/>
      <c r="D126" s="202" t="s">
        <v>152</v>
      </c>
      <c r="E126" s="214" t="s">
        <v>1</v>
      </c>
      <c r="F126" s="215" t="s">
        <v>153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152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145</v>
      </c>
    </row>
    <row r="127" spans="1:65" s="13" customFormat="1" ht="33.75">
      <c r="B127" s="212"/>
      <c r="C127" s="213"/>
      <c r="D127" s="202" t="s">
        <v>152</v>
      </c>
      <c r="E127" s="214" t="s">
        <v>1</v>
      </c>
      <c r="F127" s="215" t="s">
        <v>154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152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145</v>
      </c>
    </row>
    <row r="128" spans="1:65" s="13" customFormat="1" ht="22.5">
      <c r="B128" s="212"/>
      <c r="C128" s="213"/>
      <c r="D128" s="202" t="s">
        <v>152</v>
      </c>
      <c r="E128" s="214" t="s">
        <v>1</v>
      </c>
      <c r="F128" s="215" t="s">
        <v>155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152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145</v>
      </c>
    </row>
    <row r="129" spans="1:65" s="2" customFormat="1" ht="24.2" customHeight="1">
      <c r="A129" s="35"/>
      <c r="B129" s="36"/>
      <c r="C129" s="186" t="s">
        <v>85</v>
      </c>
      <c r="D129" s="186" t="s">
        <v>146</v>
      </c>
      <c r="E129" s="187" t="s">
        <v>156</v>
      </c>
      <c r="F129" s="188" t="s">
        <v>157</v>
      </c>
      <c r="G129" s="189" t="s">
        <v>149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150</v>
      </c>
      <c r="AT129" s="198" t="s">
        <v>146</v>
      </c>
      <c r="AU129" s="198" t="s">
        <v>83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150</v>
      </c>
      <c r="BM129" s="198" t="s">
        <v>158</v>
      </c>
    </row>
    <row r="130" spans="1:65" s="12" customFormat="1" ht="11.25">
      <c r="B130" s="200"/>
      <c r="C130" s="201"/>
      <c r="D130" s="202" t="s">
        <v>152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152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153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22.5">
      <c r="B132" s="212"/>
      <c r="C132" s="213"/>
      <c r="D132" s="202" t="s">
        <v>152</v>
      </c>
      <c r="E132" s="214" t="s">
        <v>1</v>
      </c>
      <c r="F132" s="215" t="s">
        <v>159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2" customFormat="1" ht="21.75" customHeight="1">
      <c r="A133" s="35"/>
      <c r="B133" s="36"/>
      <c r="C133" s="186" t="s">
        <v>94</v>
      </c>
      <c r="D133" s="186" t="s">
        <v>146</v>
      </c>
      <c r="E133" s="187" t="s">
        <v>160</v>
      </c>
      <c r="F133" s="188" t="s">
        <v>161</v>
      </c>
      <c r="G133" s="189" t="s">
        <v>149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150</v>
      </c>
      <c r="AT133" s="198" t="s">
        <v>146</v>
      </c>
      <c r="AU133" s="198" t="s">
        <v>83</v>
      </c>
      <c r="AY133" s="18" t="s">
        <v>145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150</v>
      </c>
      <c r="BM133" s="198" t="s">
        <v>162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153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22.5">
      <c r="B136" s="212"/>
      <c r="C136" s="213"/>
      <c r="D136" s="202" t="s">
        <v>152</v>
      </c>
      <c r="E136" s="214" t="s">
        <v>1</v>
      </c>
      <c r="F136" s="215" t="s">
        <v>163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2" customFormat="1" ht="16.5" customHeight="1">
      <c r="A137" s="35"/>
      <c r="B137" s="36"/>
      <c r="C137" s="186" t="s">
        <v>97</v>
      </c>
      <c r="D137" s="186" t="s">
        <v>146</v>
      </c>
      <c r="E137" s="187" t="s">
        <v>164</v>
      </c>
      <c r="F137" s="188" t="s">
        <v>165</v>
      </c>
      <c r="G137" s="189" t="s">
        <v>149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150</v>
      </c>
      <c r="AT137" s="198" t="s">
        <v>146</v>
      </c>
      <c r="AU137" s="198" t="s">
        <v>83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150</v>
      </c>
      <c r="BM137" s="198" t="s">
        <v>166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153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167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22.5">
      <c r="B141" s="212"/>
      <c r="C141" s="213"/>
      <c r="D141" s="202" t="s">
        <v>152</v>
      </c>
      <c r="E141" s="214" t="s">
        <v>1</v>
      </c>
      <c r="F141" s="215" t="s">
        <v>168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22.5">
      <c r="B142" s="212"/>
      <c r="C142" s="213"/>
      <c r="D142" s="202" t="s">
        <v>152</v>
      </c>
      <c r="E142" s="214" t="s">
        <v>1</v>
      </c>
      <c r="F142" s="215" t="s">
        <v>169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2" customFormat="1" ht="16.5" customHeight="1">
      <c r="A143" s="35"/>
      <c r="B143" s="36"/>
      <c r="C143" s="186" t="s">
        <v>103</v>
      </c>
      <c r="D143" s="186" t="s">
        <v>146</v>
      </c>
      <c r="E143" s="187" t="s">
        <v>170</v>
      </c>
      <c r="F143" s="188" t="s">
        <v>171</v>
      </c>
      <c r="G143" s="189" t="s">
        <v>172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173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13" customFormat="1" ht="22.5">
      <c r="B145" s="212"/>
      <c r="C145" s="213"/>
      <c r="D145" s="202" t="s">
        <v>152</v>
      </c>
      <c r="E145" s="214" t="s">
        <v>1</v>
      </c>
      <c r="F145" s="215" t="s">
        <v>174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175</v>
      </c>
      <c r="F146" s="188" t="s">
        <v>176</v>
      </c>
      <c r="G146" s="189" t="s">
        <v>177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150</v>
      </c>
      <c r="AT146" s="198" t="s">
        <v>146</v>
      </c>
      <c r="AU146" s="198" t="s">
        <v>83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150</v>
      </c>
      <c r="BM146" s="198" t="s">
        <v>178</v>
      </c>
    </row>
    <row r="147" spans="1:65" s="12" customFormat="1" ht="11.25">
      <c r="B147" s="200"/>
      <c r="C147" s="201"/>
      <c r="D147" s="202" t="s">
        <v>152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152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179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2" customFormat="1" ht="24.2" customHeight="1">
      <c r="A149" s="35"/>
      <c r="B149" s="36"/>
      <c r="C149" s="186" t="s">
        <v>115</v>
      </c>
      <c r="D149" s="186" t="s">
        <v>146</v>
      </c>
      <c r="E149" s="187" t="s">
        <v>180</v>
      </c>
      <c r="F149" s="188" t="s">
        <v>181</v>
      </c>
      <c r="G149" s="189" t="s">
        <v>182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150</v>
      </c>
      <c r="AT149" s="198" t="s">
        <v>146</v>
      </c>
      <c r="AU149" s="198" t="s">
        <v>83</v>
      </c>
      <c r="AY149" s="18" t="s">
        <v>145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150</v>
      </c>
      <c r="BM149" s="198" t="s">
        <v>183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13" customFormat="1" ht="22.5">
      <c r="B151" s="212"/>
      <c r="C151" s="213"/>
      <c r="D151" s="202" t="s">
        <v>152</v>
      </c>
      <c r="E151" s="214" t="s">
        <v>1</v>
      </c>
      <c r="F151" s="215" t="s">
        <v>184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2" customFormat="1" ht="16.5" customHeight="1">
      <c r="A152" s="35"/>
      <c r="B152" s="36"/>
      <c r="C152" s="186" t="s">
        <v>185</v>
      </c>
      <c r="D152" s="186" t="s">
        <v>146</v>
      </c>
      <c r="E152" s="187" t="s">
        <v>186</v>
      </c>
      <c r="F152" s="188" t="s">
        <v>187</v>
      </c>
      <c r="G152" s="189" t="s">
        <v>149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83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188</v>
      </c>
    </row>
    <row r="153" spans="1:65" s="12" customFormat="1" ht="11.25">
      <c r="B153" s="200"/>
      <c r="C153" s="201"/>
      <c r="D153" s="202" t="s">
        <v>152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152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153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33.75">
      <c r="B155" s="212"/>
      <c r="C155" s="213"/>
      <c r="D155" s="202" t="s">
        <v>152</v>
      </c>
      <c r="E155" s="214" t="s">
        <v>1</v>
      </c>
      <c r="F155" s="215" t="s">
        <v>189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33.75">
      <c r="B156" s="212"/>
      <c r="C156" s="213"/>
      <c r="D156" s="202" t="s">
        <v>152</v>
      </c>
      <c r="E156" s="214" t="s">
        <v>1</v>
      </c>
      <c r="F156" s="215" t="s">
        <v>190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33.75">
      <c r="B157" s="212"/>
      <c r="C157" s="213"/>
      <c r="D157" s="202" t="s">
        <v>152</v>
      </c>
      <c r="E157" s="214" t="s">
        <v>1</v>
      </c>
      <c r="F157" s="215" t="s">
        <v>191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192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22.5">
      <c r="B159" s="212"/>
      <c r="C159" s="213"/>
      <c r="D159" s="202" t="s">
        <v>152</v>
      </c>
      <c r="E159" s="214" t="s">
        <v>1</v>
      </c>
      <c r="F159" s="215" t="s">
        <v>193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22.5">
      <c r="B160" s="212"/>
      <c r="C160" s="213"/>
      <c r="D160" s="202" t="s">
        <v>152</v>
      </c>
      <c r="E160" s="214" t="s">
        <v>1</v>
      </c>
      <c r="F160" s="215" t="s">
        <v>194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2" customFormat="1" ht="16.5" customHeight="1">
      <c r="A161" s="35"/>
      <c r="B161" s="36"/>
      <c r="C161" s="186" t="s">
        <v>195</v>
      </c>
      <c r="D161" s="186" t="s">
        <v>146</v>
      </c>
      <c r="E161" s="187" t="s">
        <v>196</v>
      </c>
      <c r="F161" s="188" t="s">
        <v>197</v>
      </c>
      <c r="G161" s="189" t="s">
        <v>172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198</v>
      </c>
    </row>
    <row r="162" spans="1:65" s="11" customFormat="1" ht="25.9" customHeight="1">
      <c r="B162" s="172"/>
      <c r="C162" s="173"/>
      <c r="D162" s="174" t="s">
        <v>75</v>
      </c>
      <c r="E162" s="175" t="s">
        <v>199</v>
      </c>
      <c r="F162" s="175" t="s">
        <v>200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97</v>
      </c>
      <c r="AT162" s="184" t="s">
        <v>75</v>
      </c>
      <c r="AU162" s="184" t="s">
        <v>76</v>
      </c>
      <c r="AY162" s="183" t="s">
        <v>145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201</v>
      </c>
      <c r="D163" s="186" t="s">
        <v>146</v>
      </c>
      <c r="E163" s="187" t="s">
        <v>202</v>
      </c>
      <c r="F163" s="188" t="s">
        <v>203</v>
      </c>
      <c r="G163" s="189" t="s">
        <v>149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150</v>
      </c>
      <c r="AT163" s="198" t="s">
        <v>146</v>
      </c>
      <c r="AU163" s="198" t="s">
        <v>83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150</v>
      </c>
      <c r="BM163" s="198" t="s">
        <v>204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153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22.5">
      <c r="B166" s="212"/>
      <c r="C166" s="213"/>
      <c r="D166" s="202" t="s">
        <v>152</v>
      </c>
      <c r="E166" s="214" t="s">
        <v>1</v>
      </c>
      <c r="F166" s="215" t="s">
        <v>205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22.5">
      <c r="B167" s="212"/>
      <c r="C167" s="213"/>
      <c r="D167" s="202" t="s">
        <v>152</v>
      </c>
      <c r="E167" s="214" t="s">
        <v>1</v>
      </c>
      <c r="F167" s="215" t="s">
        <v>206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33.75">
      <c r="B168" s="212"/>
      <c r="C168" s="213"/>
      <c r="D168" s="202" t="s">
        <v>152</v>
      </c>
      <c r="E168" s="214" t="s">
        <v>1</v>
      </c>
      <c r="F168" s="215" t="s">
        <v>207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2" customFormat="1" ht="16.5" customHeight="1">
      <c r="A169" s="35"/>
      <c r="B169" s="36"/>
      <c r="C169" s="186" t="s">
        <v>208</v>
      </c>
      <c r="D169" s="186" t="s">
        <v>146</v>
      </c>
      <c r="E169" s="187" t="s">
        <v>209</v>
      </c>
      <c r="F169" s="188" t="s">
        <v>210</v>
      </c>
      <c r="G169" s="189" t="s">
        <v>149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150</v>
      </c>
      <c r="AT169" s="198" t="s">
        <v>146</v>
      </c>
      <c r="AU169" s="198" t="s">
        <v>83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150</v>
      </c>
      <c r="BM169" s="198" t="s">
        <v>211</v>
      </c>
    </row>
    <row r="170" spans="1:65" s="12" customFormat="1" ht="11.25">
      <c r="B170" s="200"/>
      <c r="C170" s="201"/>
      <c r="D170" s="202" t="s">
        <v>152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152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153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22.5">
      <c r="B172" s="212"/>
      <c r="C172" s="213"/>
      <c r="D172" s="202" t="s">
        <v>152</v>
      </c>
      <c r="E172" s="214" t="s">
        <v>1</v>
      </c>
      <c r="F172" s="215" t="s">
        <v>212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33.75">
      <c r="B173" s="212"/>
      <c r="C173" s="213"/>
      <c r="D173" s="202" t="s">
        <v>152</v>
      </c>
      <c r="E173" s="214" t="s">
        <v>1</v>
      </c>
      <c r="F173" s="215" t="s">
        <v>213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22.5">
      <c r="B174" s="212"/>
      <c r="C174" s="213"/>
      <c r="D174" s="202" t="s">
        <v>152</v>
      </c>
      <c r="E174" s="214" t="s">
        <v>1</v>
      </c>
      <c r="F174" s="215" t="s">
        <v>214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22.5">
      <c r="B175" s="212"/>
      <c r="C175" s="213"/>
      <c r="D175" s="202" t="s">
        <v>152</v>
      </c>
      <c r="E175" s="214" t="s">
        <v>1</v>
      </c>
      <c r="F175" s="215" t="s">
        <v>169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2" customFormat="1" ht="24.2" customHeight="1">
      <c r="A176" s="35"/>
      <c r="B176" s="36"/>
      <c r="C176" s="186" t="s">
        <v>215</v>
      </c>
      <c r="D176" s="186" t="s">
        <v>146</v>
      </c>
      <c r="E176" s="187" t="s">
        <v>216</v>
      </c>
      <c r="F176" s="188" t="s">
        <v>217</v>
      </c>
      <c r="G176" s="189" t="s">
        <v>149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150</v>
      </c>
      <c r="AT176" s="198" t="s">
        <v>146</v>
      </c>
      <c r="AU176" s="198" t="s">
        <v>83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150</v>
      </c>
      <c r="BM176" s="198" t="s">
        <v>218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153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33.75">
      <c r="B179" s="212"/>
      <c r="C179" s="213"/>
      <c r="D179" s="202" t="s">
        <v>152</v>
      </c>
      <c r="E179" s="214" t="s">
        <v>1</v>
      </c>
      <c r="F179" s="215" t="s">
        <v>219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22.5">
      <c r="B180" s="212"/>
      <c r="C180" s="213"/>
      <c r="D180" s="202" t="s">
        <v>152</v>
      </c>
      <c r="E180" s="214" t="s">
        <v>1</v>
      </c>
      <c r="F180" s="215" t="s">
        <v>220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2" customFormat="1" ht="24.2" customHeight="1">
      <c r="A181" s="35"/>
      <c r="B181" s="36"/>
      <c r="C181" s="186" t="s">
        <v>221</v>
      </c>
      <c r="D181" s="186" t="s">
        <v>146</v>
      </c>
      <c r="E181" s="187" t="s">
        <v>222</v>
      </c>
      <c r="F181" s="188" t="s">
        <v>223</v>
      </c>
      <c r="G181" s="189" t="s">
        <v>149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150</v>
      </c>
      <c r="AT181" s="198" t="s">
        <v>146</v>
      </c>
      <c r="AU181" s="198" t="s">
        <v>83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150</v>
      </c>
      <c r="BM181" s="198" t="s">
        <v>224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13" customFormat="1" ht="11.25">
      <c r="B183" s="212"/>
      <c r="C183" s="213"/>
      <c r="D183" s="202" t="s">
        <v>152</v>
      </c>
      <c r="E183" s="214" t="s">
        <v>1</v>
      </c>
      <c r="F183" s="215" t="s">
        <v>153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152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145</v>
      </c>
    </row>
    <row r="184" spans="1:65" s="13" customFormat="1" ht="22.5">
      <c r="B184" s="212"/>
      <c r="C184" s="213"/>
      <c r="D184" s="202" t="s">
        <v>152</v>
      </c>
      <c r="E184" s="214" t="s">
        <v>1</v>
      </c>
      <c r="F184" s="215" t="s">
        <v>225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33.75">
      <c r="B185" s="212"/>
      <c r="C185" s="213"/>
      <c r="D185" s="202" t="s">
        <v>152</v>
      </c>
      <c r="E185" s="214" t="s">
        <v>1</v>
      </c>
      <c r="F185" s="215" t="s">
        <v>226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22.5">
      <c r="B186" s="212"/>
      <c r="C186" s="213"/>
      <c r="D186" s="202" t="s">
        <v>152</v>
      </c>
      <c r="E186" s="214" t="s">
        <v>1</v>
      </c>
      <c r="F186" s="215" t="s">
        <v>227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228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2" customFormat="1" ht="16.5" customHeight="1">
      <c r="A188" s="35"/>
      <c r="B188" s="36"/>
      <c r="C188" s="186" t="s">
        <v>229</v>
      </c>
      <c r="D188" s="186" t="s">
        <v>146</v>
      </c>
      <c r="E188" s="187" t="s">
        <v>230</v>
      </c>
      <c r="F188" s="188" t="s">
        <v>231</v>
      </c>
      <c r="G188" s="189" t="s">
        <v>172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150</v>
      </c>
      <c r="AT188" s="198" t="s">
        <v>146</v>
      </c>
      <c r="AU188" s="198" t="s">
        <v>83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150</v>
      </c>
      <c r="BM188" s="198" t="s">
        <v>232</v>
      </c>
    </row>
    <row r="189" spans="1:65" s="2" customFormat="1" ht="24.2" customHeight="1">
      <c r="A189" s="35"/>
      <c r="B189" s="36"/>
      <c r="C189" s="186" t="s">
        <v>8</v>
      </c>
      <c r="D189" s="186" t="s">
        <v>146</v>
      </c>
      <c r="E189" s="187" t="s">
        <v>233</v>
      </c>
      <c r="F189" s="188" t="s">
        <v>234</v>
      </c>
      <c r="G189" s="189" t="s">
        <v>149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150</v>
      </c>
      <c r="AT189" s="198" t="s">
        <v>146</v>
      </c>
      <c r="AU189" s="198" t="s">
        <v>83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150</v>
      </c>
      <c r="BM189" s="198" t="s">
        <v>235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153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3" customFormat="1" ht="33.75">
      <c r="B192" s="212"/>
      <c r="C192" s="213"/>
      <c r="D192" s="202" t="s">
        <v>152</v>
      </c>
      <c r="E192" s="214" t="s">
        <v>1</v>
      </c>
      <c r="F192" s="215" t="s">
        <v>236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2" customFormat="1" ht="24.2" customHeight="1">
      <c r="A193" s="35"/>
      <c r="B193" s="36"/>
      <c r="C193" s="186" t="s">
        <v>237</v>
      </c>
      <c r="D193" s="186" t="s">
        <v>146</v>
      </c>
      <c r="E193" s="187" t="s">
        <v>238</v>
      </c>
      <c r="F193" s="188" t="s">
        <v>239</v>
      </c>
      <c r="G193" s="189" t="s">
        <v>172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150</v>
      </c>
      <c r="AT193" s="198" t="s">
        <v>146</v>
      </c>
      <c r="AU193" s="198" t="s">
        <v>83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150</v>
      </c>
      <c r="BM193" s="198" t="s">
        <v>240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153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3" customFormat="1" ht="33.75">
      <c r="B196" s="212"/>
      <c r="C196" s="213"/>
      <c r="D196" s="202" t="s">
        <v>152</v>
      </c>
      <c r="E196" s="214" t="s">
        <v>1</v>
      </c>
      <c r="F196" s="215" t="s">
        <v>241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152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145</v>
      </c>
    </row>
    <row r="197" spans="1:65" s="13" customFormat="1" ht="22.5">
      <c r="B197" s="212"/>
      <c r="C197" s="213"/>
      <c r="D197" s="202" t="s">
        <v>152</v>
      </c>
      <c r="E197" s="214" t="s">
        <v>1</v>
      </c>
      <c r="F197" s="215" t="s">
        <v>242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2" customFormat="1" ht="24.2" customHeight="1">
      <c r="A198" s="35"/>
      <c r="B198" s="36"/>
      <c r="C198" s="186" t="s">
        <v>243</v>
      </c>
      <c r="D198" s="186" t="s">
        <v>146</v>
      </c>
      <c r="E198" s="187" t="s">
        <v>244</v>
      </c>
      <c r="F198" s="188" t="s">
        <v>245</v>
      </c>
      <c r="G198" s="189" t="s">
        <v>149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150</v>
      </c>
      <c r="AT198" s="198" t="s">
        <v>146</v>
      </c>
      <c r="AU198" s="198" t="s">
        <v>83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150</v>
      </c>
      <c r="BM198" s="198" t="s">
        <v>246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153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3" customFormat="1" ht="22.5">
      <c r="B201" s="212"/>
      <c r="C201" s="213"/>
      <c r="D201" s="202" t="s">
        <v>152</v>
      </c>
      <c r="E201" s="214" t="s">
        <v>1</v>
      </c>
      <c r="F201" s="215" t="s">
        <v>247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152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145</v>
      </c>
    </row>
    <row r="202" spans="1:65" s="13" customFormat="1" ht="22.5">
      <c r="B202" s="212"/>
      <c r="C202" s="213"/>
      <c r="D202" s="202" t="s">
        <v>152</v>
      </c>
      <c r="E202" s="214" t="s">
        <v>1</v>
      </c>
      <c r="F202" s="215" t="s">
        <v>248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152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145</v>
      </c>
    </row>
    <row r="203" spans="1:65" s="13" customFormat="1" ht="33.75">
      <c r="B203" s="212"/>
      <c r="C203" s="213"/>
      <c r="D203" s="202" t="s">
        <v>152</v>
      </c>
      <c r="E203" s="214" t="s">
        <v>1</v>
      </c>
      <c r="F203" s="215" t="s">
        <v>249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152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145</v>
      </c>
    </row>
    <row r="204" spans="1:65" s="2" customFormat="1" ht="33" customHeight="1">
      <c r="A204" s="35"/>
      <c r="B204" s="36"/>
      <c r="C204" s="186" t="s">
        <v>250</v>
      </c>
      <c r="D204" s="186" t="s">
        <v>146</v>
      </c>
      <c r="E204" s="187" t="s">
        <v>251</v>
      </c>
      <c r="F204" s="188" t="s">
        <v>252</v>
      </c>
      <c r="G204" s="189" t="s">
        <v>172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150</v>
      </c>
      <c r="AT204" s="198" t="s">
        <v>146</v>
      </c>
      <c r="AU204" s="198" t="s">
        <v>83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150</v>
      </c>
      <c r="BM204" s="198" t="s">
        <v>253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9wTxCq+vudwleL7qQ9e8z4UerT4RB8WwzAN27Na0E0JMtFz1Spo1SCjen8ymLMZtg4ZJgc2Swc0pB9nYfLH7rg==" saltValue="iVNLF6D0wedFuvFPkKEqxGX2KMNd3Lz2FDgEoI/JeWa92QNgLaWd6FUCj7YKmqeUrZFojcDd16kyb5b+JMHoPQ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254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257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258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259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260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130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120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121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131</v>
      </c>
      <c r="D125" s="163" t="s">
        <v>61</v>
      </c>
      <c r="E125" s="163" t="s">
        <v>57</v>
      </c>
      <c r="F125" s="163" t="s">
        <v>58</v>
      </c>
      <c r="G125" s="163" t="s">
        <v>132</v>
      </c>
      <c r="H125" s="163" t="s">
        <v>133</v>
      </c>
      <c r="I125" s="163" t="s">
        <v>134</v>
      </c>
      <c r="J125" s="164" t="s">
        <v>125</v>
      </c>
      <c r="K125" s="165" t="s">
        <v>135</v>
      </c>
      <c r="L125" s="166"/>
      <c r="M125" s="76" t="s">
        <v>1</v>
      </c>
      <c r="N125" s="77" t="s">
        <v>40</v>
      </c>
      <c r="O125" s="77" t="s">
        <v>136</v>
      </c>
      <c r="P125" s="77" t="s">
        <v>137</v>
      </c>
      <c r="Q125" s="77" t="s">
        <v>138</v>
      </c>
      <c r="R125" s="77" t="s">
        <v>139</v>
      </c>
      <c r="S125" s="77" t="s">
        <v>140</v>
      </c>
      <c r="T125" s="78" t="s">
        <v>141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142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326.41666500000002</v>
      </c>
      <c r="S126" s="80"/>
      <c r="T126" s="170">
        <f>T127</f>
        <v>24.148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127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261</v>
      </c>
      <c r="F127" s="175" t="s">
        <v>262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326.41666500000002</v>
      </c>
      <c r="S127" s="180"/>
      <c r="T127" s="182">
        <f>T128+T160+T189+T199+T205</f>
        <v>24.148</v>
      </c>
      <c r="AR127" s="183" t="s">
        <v>83</v>
      </c>
      <c r="AT127" s="184" t="s">
        <v>75</v>
      </c>
      <c r="AU127" s="184" t="s">
        <v>76</v>
      </c>
      <c r="AY127" s="183" t="s">
        <v>145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263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24.148</v>
      </c>
      <c r="AR128" s="183" t="s">
        <v>83</v>
      </c>
      <c r="AT128" s="184" t="s">
        <v>75</v>
      </c>
      <c r="AU128" s="184" t="s">
        <v>83</v>
      </c>
      <c r="AY128" s="183" t="s">
        <v>145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146</v>
      </c>
      <c r="E129" s="187" t="s">
        <v>264</v>
      </c>
      <c r="F129" s="188" t="s">
        <v>265</v>
      </c>
      <c r="G129" s="189" t="s">
        <v>266</v>
      </c>
      <c r="H129" s="190">
        <v>53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13.780000000000001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97</v>
      </c>
      <c r="AT129" s="198" t="s">
        <v>146</v>
      </c>
      <c r="AU129" s="198" t="s">
        <v>85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97</v>
      </c>
      <c r="BM129" s="198" t="s">
        <v>267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268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269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270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2" customFormat="1" ht="11.25">
      <c r="B133" s="200"/>
      <c r="C133" s="201"/>
      <c r="D133" s="202" t="s">
        <v>152</v>
      </c>
      <c r="E133" s="203" t="s">
        <v>1</v>
      </c>
      <c r="F133" s="204" t="s">
        <v>271</v>
      </c>
      <c r="G133" s="201"/>
      <c r="H133" s="205">
        <v>53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152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145</v>
      </c>
    </row>
    <row r="134" spans="1:65" s="2" customFormat="1" ht="24.2" customHeight="1">
      <c r="A134" s="35"/>
      <c r="B134" s="36"/>
      <c r="C134" s="186" t="s">
        <v>85</v>
      </c>
      <c r="D134" s="186" t="s">
        <v>146</v>
      </c>
      <c r="E134" s="187" t="s">
        <v>272</v>
      </c>
      <c r="F134" s="188" t="s">
        <v>273</v>
      </c>
      <c r="G134" s="189" t="s">
        <v>266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274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268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269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270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275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2" customFormat="1" ht="24.2" customHeight="1">
      <c r="A139" s="35"/>
      <c r="B139" s="36"/>
      <c r="C139" s="186" t="s">
        <v>94</v>
      </c>
      <c r="D139" s="186" t="s">
        <v>146</v>
      </c>
      <c r="E139" s="187" t="s">
        <v>276</v>
      </c>
      <c r="F139" s="188" t="s">
        <v>277</v>
      </c>
      <c r="G139" s="189" t="s">
        <v>266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97</v>
      </c>
      <c r="AT139" s="198" t="s">
        <v>146</v>
      </c>
      <c r="AU139" s="198" t="s">
        <v>85</v>
      </c>
      <c r="AY139" s="18" t="s">
        <v>145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97</v>
      </c>
      <c r="BM139" s="198" t="s">
        <v>278</v>
      </c>
    </row>
    <row r="140" spans="1:65" s="2" customFormat="1" ht="37.9" customHeight="1">
      <c r="A140" s="35"/>
      <c r="B140" s="36"/>
      <c r="C140" s="186" t="s">
        <v>97</v>
      </c>
      <c r="D140" s="186" t="s">
        <v>146</v>
      </c>
      <c r="E140" s="187" t="s">
        <v>279</v>
      </c>
      <c r="F140" s="188" t="s">
        <v>280</v>
      </c>
      <c r="G140" s="189" t="s">
        <v>281</v>
      </c>
      <c r="H140" s="190">
        <v>22.71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282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283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145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284</v>
      </c>
      <c r="G145" s="201"/>
      <c r="H145" s="205">
        <v>12.72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145</v>
      </c>
    </row>
    <row r="146" spans="1:65" s="15" customFormat="1" ht="11.25">
      <c r="B146" s="234"/>
      <c r="C146" s="235"/>
      <c r="D146" s="202" t="s">
        <v>152</v>
      </c>
      <c r="E146" s="236" t="s">
        <v>1</v>
      </c>
      <c r="F146" s="237" t="s">
        <v>285</v>
      </c>
      <c r="G146" s="235"/>
      <c r="H146" s="238">
        <v>22.71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152</v>
      </c>
      <c r="AU146" s="244" t="s">
        <v>85</v>
      </c>
      <c r="AV146" s="15" t="s">
        <v>97</v>
      </c>
      <c r="AW146" s="15" t="s">
        <v>32</v>
      </c>
      <c r="AX146" s="15" t="s">
        <v>83</v>
      </c>
      <c r="AY146" s="244" t="s">
        <v>145</v>
      </c>
    </row>
    <row r="147" spans="1:65" s="2" customFormat="1" ht="33" customHeight="1">
      <c r="A147" s="35"/>
      <c r="B147" s="36"/>
      <c r="C147" s="186" t="s">
        <v>103</v>
      </c>
      <c r="D147" s="186" t="s">
        <v>146</v>
      </c>
      <c r="E147" s="187" t="s">
        <v>286</v>
      </c>
      <c r="F147" s="188" t="s">
        <v>287</v>
      </c>
      <c r="G147" s="189" t="s">
        <v>281</v>
      </c>
      <c r="H147" s="190">
        <v>22.71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288</v>
      </c>
    </row>
    <row r="148" spans="1:65" s="2" customFormat="1" ht="24.2" customHeight="1">
      <c r="A148" s="35"/>
      <c r="B148" s="36"/>
      <c r="C148" s="186" t="s">
        <v>112</v>
      </c>
      <c r="D148" s="186" t="s">
        <v>146</v>
      </c>
      <c r="E148" s="187" t="s">
        <v>289</v>
      </c>
      <c r="F148" s="188" t="s">
        <v>290</v>
      </c>
      <c r="G148" s="189" t="s">
        <v>291</v>
      </c>
      <c r="H148" s="190">
        <v>40.878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85</v>
      </c>
      <c r="AY148" s="18" t="s">
        <v>145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97</v>
      </c>
      <c r="BM148" s="198" t="s">
        <v>292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293</v>
      </c>
      <c r="G149" s="201"/>
      <c r="H149" s="205">
        <v>40.878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145</v>
      </c>
    </row>
    <row r="150" spans="1:65" s="2" customFormat="1" ht="33" customHeight="1">
      <c r="A150" s="35"/>
      <c r="B150" s="36"/>
      <c r="C150" s="186" t="s">
        <v>115</v>
      </c>
      <c r="D150" s="186" t="s">
        <v>146</v>
      </c>
      <c r="E150" s="187" t="s">
        <v>294</v>
      </c>
      <c r="F150" s="188" t="s">
        <v>295</v>
      </c>
      <c r="G150" s="189" t="s">
        <v>266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296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268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269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270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22.5">
      <c r="B154" s="200"/>
      <c r="C154" s="201"/>
      <c r="D154" s="202" t="s">
        <v>152</v>
      </c>
      <c r="E154" s="203" t="s">
        <v>1</v>
      </c>
      <c r="F154" s="204" t="s">
        <v>297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16.5" customHeight="1">
      <c r="A155" s="35"/>
      <c r="B155" s="36"/>
      <c r="C155" s="245" t="s">
        <v>185</v>
      </c>
      <c r="D155" s="245" t="s">
        <v>298</v>
      </c>
      <c r="E155" s="246" t="s">
        <v>299</v>
      </c>
      <c r="F155" s="247" t="s">
        <v>300</v>
      </c>
      <c r="G155" s="248" t="s">
        <v>291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185</v>
      </c>
      <c r="AT155" s="198" t="s">
        <v>298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301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302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195</v>
      </c>
      <c r="D157" s="186" t="s">
        <v>146</v>
      </c>
      <c r="E157" s="187" t="s">
        <v>303</v>
      </c>
      <c r="F157" s="188" t="s">
        <v>304</v>
      </c>
      <c r="G157" s="189" t="s">
        <v>266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305</v>
      </c>
    </row>
    <row r="158" spans="1:65" s="2" customFormat="1" ht="16.5" customHeight="1">
      <c r="A158" s="35"/>
      <c r="B158" s="36"/>
      <c r="C158" s="245" t="s">
        <v>201</v>
      </c>
      <c r="D158" s="245" t="s">
        <v>298</v>
      </c>
      <c r="E158" s="246" t="s">
        <v>306</v>
      </c>
      <c r="F158" s="247" t="s">
        <v>307</v>
      </c>
      <c r="G158" s="248" t="s">
        <v>308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185</v>
      </c>
      <c r="AT158" s="198" t="s">
        <v>298</v>
      </c>
      <c r="AU158" s="198" t="s">
        <v>85</v>
      </c>
      <c r="AY158" s="18" t="s">
        <v>145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97</v>
      </c>
      <c r="BM158" s="198" t="s">
        <v>309</v>
      </c>
    </row>
    <row r="159" spans="1:65" s="12" customFormat="1" ht="11.25">
      <c r="B159" s="200"/>
      <c r="C159" s="201"/>
      <c r="D159" s="202" t="s">
        <v>152</v>
      </c>
      <c r="E159" s="201"/>
      <c r="F159" s="204" t="s">
        <v>310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152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145</v>
      </c>
    </row>
    <row r="160" spans="1:65" s="11" customFormat="1" ht="22.9" customHeight="1">
      <c r="B160" s="172"/>
      <c r="C160" s="173"/>
      <c r="D160" s="174" t="s">
        <v>75</v>
      </c>
      <c r="E160" s="232" t="s">
        <v>103</v>
      </c>
      <c r="F160" s="232" t="s">
        <v>311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14.07625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145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208</v>
      </c>
      <c r="D161" s="186" t="s">
        <v>146</v>
      </c>
      <c r="E161" s="187" t="s">
        <v>312</v>
      </c>
      <c r="F161" s="188" t="s">
        <v>313</v>
      </c>
      <c r="G161" s="189" t="s">
        <v>266</v>
      </c>
      <c r="H161" s="190">
        <v>53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314</v>
      </c>
    </row>
    <row r="162" spans="1:65" s="2" customFormat="1" ht="16.5" customHeight="1">
      <c r="A162" s="35"/>
      <c r="B162" s="36"/>
      <c r="C162" s="186" t="s">
        <v>215</v>
      </c>
      <c r="D162" s="186" t="s">
        <v>146</v>
      </c>
      <c r="E162" s="187" t="s">
        <v>315</v>
      </c>
      <c r="F162" s="188" t="s">
        <v>316</v>
      </c>
      <c r="G162" s="189" t="s">
        <v>266</v>
      </c>
      <c r="H162" s="190">
        <v>27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317</v>
      </c>
    </row>
    <row r="163" spans="1:65" s="2" customFormat="1" ht="33" customHeight="1">
      <c r="A163" s="35"/>
      <c r="B163" s="36"/>
      <c r="C163" s="186" t="s">
        <v>221</v>
      </c>
      <c r="D163" s="186" t="s">
        <v>146</v>
      </c>
      <c r="E163" s="187" t="s">
        <v>318</v>
      </c>
      <c r="F163" s="188" t="s">
        <v>319</v>
      </c>
      <c r="G163" s="189" t="s">
        <v>266</v>
      </c>
      <c r="H163" s="190">
        <v>27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320</v>
      </c>
    </row>
    <row r="164" spans="1:65" s="2" customFormat="1" ht="24.2" customHeight="1">
      <c r="A164" s="35"/>
      <c r="B164" s="36"/>
      <c r="C164" s="186" t="s">
        <v>229</v>
      </c>
      <c r="D164" s="186" t="s">
        <v>146</v>
      </c>
      <c r="E164" s="187" t="s">
        <v>321</v>
      </c>
      <c r="F164" s="188" t="s">
        <v>322</v>
      </c>
      <c r="G164" s="189" t="s">
        <v>266</v>
      </c>
      <c r="H164" s="190">
        <v>27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323</v>
      </c>
    </row>
    <row r="165" spans="1:65" s="2" customFormat="1" ht="21.75" customHeight="1">
      <c r="A165" s="35"/>
      <c r="B165" s="36"/>
      <c r="C165" s="186" t="s">
        <v>8</v>
      </c>
      <c r="D165" s="186" t="s">
        <v>146</v>
      </c>
      <c r="E165" s="187" t="s">
        <v>324</v>
      </c>
      <c r="F165" s="188" t="s">
        <v>325</v>
      </c>
      <c r="G165" s="189" t="s">
        <v>266</v>
      </c>
      <c r="H165" s="190">
        <v>54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326</v>
      </c>
    </row>
    <row r="166" spans="1:65" s="12" customFormat="1" ht="11.25">
      <c r="B166" s="200"/>
      <c r="C166" s="201"/>
      <c r="D166" s="202" t="s">
        <v>152</v>
      </c>
      <c r="E166" s="203" t="s">
        <v>1</v>
      </c>
      <c r="F166" s="204" t="s">
        <v>327</v>
      </c>
      <c r="G166" s="201"/>
      <c r="H166" s="205">
        <v>54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152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145</v>
      </c>
    </row>
    <row r="167" spans="1:65" s="2" customFormat="1" ht="33" customHeight="1">
      <c r="A167" s="35"/>
      <c r="B167" s="36"/>
      <c r="C167" s="186" t="s">
        <v>237</v>
      </c>
      <c r="D167" s="186" t="s">
        <v>146</v>
      </c>
      <c r="E167" s="187" t="s">
        <v>328</v>
      </c>
      <c r="F167" s="188" t="s">
        <v>329</v>
      </c>
      <c r="G167" s="189" t="s">
        <v>266</v>
      </c>
      <c r="H167" s="190">
        <v>27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330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331</v>
      </c>
      <c r="G171" s="201"/>
      <c r="H171" s="205">
        <v>27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24.2" customHeight="1">
      <c r="A172" s="35"/>
      <c r="B172" s="36"/>
      <c r="C172" s="186" t="s">
        <v>243</v>
      </c>
      <c r="D172" s="186" t="s">
        <v>146</v>
      </c>
      <c r="E172" s="187" t="s">
        <v>332</v>
      </c>
      <c r="F172" s="188" t="s">
        <v>333</v>
      </c>
      <c r="G172" s="189" t="s">
        <v>266</v>
      </c>
      <c r="H172" s="190">
        <v>27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334</v>
      </c>
    </row>
    <row r="173" spans="1:65" s="2" customFormat="1" ht="24.2" customHeight="1">
      <c r="A173" s="35"/>
      <c r="B173" s="36"/>
      <c r="C173" s="186" t="s">
        <v>250</v>
      </c>
      <c r="D173" s="186" t="s">
        <v>146</v>
      </c>
      <c r="E173" s="187" t="s">
        <v>335</v>
      </c>
      <c r="F173" s="188" t="s">
        <v>336</v>
      </c>
      <c r="G173" s="189" t="s">
        <v>266</v>
      </c>
      <c r="H173" s="190">
        <v>53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4.5394500000000004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337</v>
      </c>
    </row>
    <row r="174" spans="1:65" s="2" customFormat="1" ht="16.5" customHeight="1">
      <c r="A174" s="35"/>
      <c r="B174" s="36"/>
      <c r="C174" s="245" t="s">
        <v>338</v>
      </c>
      <c r="D174" s="245" t="s">
        <v>298</v>
      </c>
      <c r="E174" s="246" t="s">
        <v>339</v>
      </c>
      <c r="F174" s="247" t="s">
        <v>340</v>
      </c>
      <c r="G174" s="248" t="s">
        <v>266</v>
      </c>
      <c r="H174" s="249">
        <v>41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7.2159999999999993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341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268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3" customFormat="1" ht="11.25">
      <c r="B176" s="212"/>
      <c r="C176" s="213"/>
      <c r="D176" s="202" t="s">
        <v>152</v>
      </c>
      <c r="E176" s="214" t="s">
        <v>1</v>
      </c>
      <c r="F176" s="215" t="s">
        <v>269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152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145</v>
      </c>
    </row>
    <row r="177" spans="1:65" s="13" customFormat="1" ht="11.25">
      <c r="B177" s="212"/>
      <c r="C177" s="213"/>
      <c r="D177" s="202" t="s">
        <v>152</v>
      </c>
      <c r="E177" s="214" t="s">
        <v>1</v>
      </c>
      <c r="F177" s="215" t="s">
        <v>270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152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145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342</v>
      </c>
      <c r="G178" s="201"/>
      <c r="H178" s="205">
        <v>41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2" customFormat="1" ht="21.75" customHeight="1">
      <c r="A179" s="35"/>
      <c r="B179" s="36"/>
      <c r="C179" s="245" t="s">
        <v>343</v>
      </c>
      <c r="D179" s="245" t="s">
        <v>298</v>
      </c>
      <c r="E179" s="246" t="s">
        <v>344</v>
      </c>
      <c r="F179" s="247" t="s">
        <v>345</v>
      </c>
      <c r="G179" s="248" t="s">
        <v>266</v>
      </c>
      <c r="H179" s="249">
        <v>12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2.1120000000000001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185</v>
      </c>
      <c r="AT179" s="198" t="s">
        <v>298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346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269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270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347</v>
      </c>
      <c r="G183" s="201"/>
      <c r="H183" s="205">
        <v>12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21.75" customHeight="1">
      <c r="A184" s="35"/>
      <c r="B184" s="36"/>
      <c r="C184" s="186" t="s">
        <v>7</v>
      </c>
      <c r="D184" s="186" t="s">
        <v>146</v>
      </c>
      <c r="E184" s="187" t="s">
        <v>348</v>
      </c>
      <c r="F184" s="188" t="s">
        <v>349</v>
      </c>
      <c r="G184" s="189" t="s">
        <v>350</v>
      </c>
      <c r="H184" s="190">
        <v>58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0.20879999999999999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351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269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270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352</v>
      </c>
      <c r="G188" s="201"/>
      <c r="H188" s="205">
        <v>58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11" customFormat="1" ht="22.9" customHeight="1">
      <c r="B189" s="172"/>
      <c r="C189" s="173"/>
      <c r="D189" s="174" t="s">
        <v>75</v>
      </c>
      <c r="E189" s="232" t="s">
        <v>195</v>
      </c>
      <c r="F189" s="232" t="s">
        <v>353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1.1149999999999998E-2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145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354</v>
      </c>
      <c r="D190" s="186" t="s">
        <v>146</v>
      </c>
      <c r="E190" s="187" t="s">
        <v>355</v>
      </c>
      <c r="F190" s="188" t="s">
        <v>356</v>
      </c>
      <c r="G190" s="189" t="s">
        <v>350</v>
      </c>
      <c r="H190" s="190">
        <v>72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5.0399999999999993E-3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97</v>
      </c>
      <c r="BM190" s="198" t="s">
        <v>357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358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2" customFormat="1" ht="11.25">
      <c r="B192" s="200"/>
      <c r="C192" s="201"/>
      <c r="D192" s="202" t="s">
        <v>152</v>
      </c>
      <c r="E192" s="203" t="s">
        <v>1</v>
      </c>
      <c r="F192" s="204" t="s">
        <v>359</v>
      </c>
      <c r="G192" s="201"/>
      <c r="H192" s="205">
        <v>72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152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145</v>
      </c>
    </row>
    <row r="193" spans="1:65" s="2" customFormat="1" ht="24.2" customHeight="1">
      <c r="A193" s="35"/>
      <c r="B193" s="36"/>
      <c r="C193" s="186" t="s">
        <v>360</v>
      </c>
      <c r="D193" s="186" t="s">
        <v>146</v>
      </c>
      <c r="E193" s="187" t="s">
        <v>361</v>
      </c>
      <c r="F193" s="188" t="s">
        <v>362</v>
      </c>
      <c r="G193" s="189" t="s">
        <v>350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85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97</v>
      </c>
      <c r="BM193" s="198" t="s">
        <v>363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358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364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145</v>
      </c>
    </row>
    <row r="196" spans="1:65" s="2" customFormat="1" ht="16.5" customHeight="1">
      <c r="A196" s="35"/>
      <c r="B196" s="36"/>
      <c r="C196" s="186" t="s">
        <v>365</v>
      </c>
      <c r="D196" s="186" t="s">
        <v>146</v>
      </c>
      <c r="E196" s="187" t="s">
        <v>366</v>
      </c>
      <c r="F196" s="188" t="s">
        <v>367</v>
      </c>
      <c r="G196" s="189" t="s">
        <v>350</v>
      </c>
      <c r="H196" s="190">
        <v>119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368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369</v>
      </c>
      <c r="G197" s="201"/>
      <c r="H197" s="205">
        <v>119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145</v>
      </c>
    </row>
    <row r="198" spans="1:65" s="2" customFormat="1" ht="21.75" customHeight="1">
      <c r="A198" s="35"/>
      <c r="B198" s="36"/>
      <c r="C198" s="186" t="s">
        <v>370</v>
      </c>
      <c r="D198" s="186" t="s">
        <v>146</v>
      </c>
      <c r="E198" s="187" t="s">
        <v>371</v>
      </c>
      <c r="F198" s="188" t="s">
        <v>372</v>
      </c>
      <c r="G198" s="189" t="s">
        <v>350</v>
      </c>
      <c r="H198" s="190">
        <v>58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97</v>
      </c>
      <c r="AT198" s="198" t="s">
        <v>146</v>
      </c>
      <c r="AU198" s="198" t="s">
        <v>85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97</v>
      </c>
      <c r="BM198" s="198" t="s">
        <v>373</v>
      </c>
    </row>
    <row r="199" spans="1:65" s="11" customFormat="1" ht="22.9" customHeight="1">
      <c r="B199" s="172"/>
      <c r="C199" s="173"/>
      <c r="D199" s="174" t="s">
        <v>75</v>
      </c>
      <c r="E199" s="232" t="s">
        <v>374</v>
      </c>
      <c r="F199" s="232" t="s">
        <v>375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145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376</v>
      </c>
      <c r="D200" s="186" t="s">
        <v>146</v>
      </c>
      <c r="E200" s="187" t="s">
        <v>377</v>
      </c>
      <c r="F200" s="188" t="s">
        <v>378</v>
      </c>
      <c r="G200" s="189" t="s">
        <v>291</v>
      </c>
      <c r="H200" s="190">
        <v>24.148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85</v>
      </c>
      <c r="AY200" s="18" t="s">
        <v>145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97</v>
      </c>
      <c r="BM200" s="198" t="s">
        <v>379</v>
      </c>
    </row>
    <row r="201" spans="1:65" s="2" customFormat="1" ht="24.2" customHeight="1">
      <c r="A201" s="35"/>
      <c r="B201" s="36"/>
      <c r="C201" s="186" t="s">
        <v>275</v>
      </c>
      <c r="D201" s="186" t="s">
        <v>146</v>
      </c>
      <c r="E201" s="187" t="s">
        <v>380</v>
      </c>
      <c r="F201" s="188" t="s">
        <v>381</v>
      </c>
      <c r="G201" s="189" t="s">
        <v>291</v>
      </c>
      <c r="H201" s="190">
        <v>217.33199999999999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382</v>
      </c>
    </row>
    <row r="202" spans="1:65" s="12" customFormat="1" ht="11.25">
      <c r="B202" s="200"/>
      <c r="C202" s="201"/>
      <c r="D202" s="202" t="s">
        <v>152</v>
      </c>
      <c r="E202" s="201"/>
      <c r="F202" s="204" t="s">
        <v>383</v>
      </c>
      <c r="G202" s="201"/>
      <c r="H202" s="205">
        <v>217.33199999999999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145</v>
      </c>
    </row>
    <row r="203" spans="1:65" s="2" customFormat="1" ht="33" customHeight="1">
      <c r="A203" s="35"/>
      <c r="B203" s="36"/>
      <c r="C203" s="186" t="s">
        <v>384</v>
      </c>
      <c r="D203" s="186" t="s">
        <v>146</v>
      </c>
      <c r="E203" s="187" t="s">
        <v>385</v>
      </c>
      <c r="F203" s="188" t="s">
        <v>386</v>
      </c>
      <c r="G203" s="189" t="s">
        <v>291</v>
      </c>
      <c r="H203" s="190">
        <v>13.78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85</v>
      </c>
      <c r="AY203" s="18" t="s">
        <v>145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97</v>
      </c>
      <c r="BM203" s="198" t="s">
        <v>387</v>
      </c>
    </row>
    <row r="204" spans="1:65" s="2" customFormat="1" ht="33" customHeight="1">
      <c r="A204" s="35"/>
      <c r="B204" s="36"/>
      <c r="C204" s="186" t="s">
        <v>388</v>
      </c>
      <c r="D204" s="186" t="s">
        <v>146</v>
      </c>
      <c r="E204" s="187" t="s">
        <v>389</v>
      </c>
      <c r="F204" s="188" t="s">
        <v>390</v>
      </c>
      <c r="G204" s="189" t="s">
        <v>291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391</v>
      </c>
    </row>
    <row r="205" spans="1:65" s="11" customFormat="1" ht="22.9" customHeight="1">
      <c r="B205" s="172"/>
      <c r="C205" s="173"/>
      <c r="D205" s="174" t="s">
        <v>75</v>
      </c>
      <c r="E205" s="232" t="s">
        <v>392</v>
      </c>
      <c r="F205" s="232" t="s">
        <v>393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394</v>
      </c>
      <c r="D206" s="186" t="s">
        <v>146</v>
      </c>
      <c r="E206" s="187" t="s">
        <v>395</v>
      </c>
      <c r="F206" s="188" t="s">
        <v>396</v>
      </c>
      <c r="G206" s="189" t="s">
        <v>291</v>
      </c>
      <c r="H206" s="190">
        <v>326.41699999999997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397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vzSEb6ItRBmjrJkKGLZM/FRSYQgK1KvLNybIXVEqco+zO3lf+AIh2AU/DKgO3jiX5h8YO71c9gJlWC0YrQE7BA==" saltValue="nsyrgC5+m/6NclGH07deuIPfexgbvM4mBGLQeESfGqm0CJunrTGqlT5eJbuGgOqEDd5kFL1pZRnTsyzmbxCPOg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398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399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400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401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402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403</v>
      </c>
      <c r="E102" s="157"/>
      <c r="F102" s="157"/>
      <c r="G102" s="157"/>
      <c r="H102" s="157"/>
      <c r="I102" s="157"/>
      <c r="J102" s="158">
        <f>J171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404</v>
      </c>
      <c r="E103" s="157"/>
      <c r="F103" s="157"/>
      <c r="G103" s="157"/>
      <c r="H103" s="157"/>
      <c r="I103" s="157"/>
      <c r="J103" s="158">
        <f>J176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405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406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407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408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409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120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121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131</v>
      </c>
      <c r="D129" s="163" t="s">
        <v>61</v>
      </c>
      <c r="E129" s="163" t="s">
        <v>57</v>
      </c>
      <c r="F129" s="163" t="s">
        <v>58</v>
      </c>
      <c r="G129" s="163" t="s">
        <v>132</v>
      </c>
      <c r="H129" s="163" t="s">
        <v>133</v>
      </c>
      <c r="I129" s="163" t="s">
        <v>134</v>
      </c>
      <c r="J129" s="164" t="s">
        <v>125</v>
      </c>
      <c r="K129" s="165" t="s">
        <v>135</v>
      </c>
      <c r="L129" s="166"/>
      <c r="M129" s="76" t="s">
        <v>1</v>
      </c>
      <c r="N129" s="77" t="s">
        <v>40</v>
      </c>
      <c r="O129" s="77" t="s">
        <v>136</v>
      </c>
      <c r="P129" s="77" t="s">
        <v>137</v>
      </c>
      <c r="Q129" s="77" t="s">
        <v>138</v>
      </c>
      <c r="R129" s="77" t="s">
        <v>139</v>
      </c>
      <c r="S129" s="77" t="s">
        <v>140</v>
      </c>
      <c r="T129" s="78" t="s">
        <v>141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142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P131+P139+P152+P171+P176+P187+P195+P198+P209+P211</f>
        <v>0</v>
      </c>
      <c r="Q130" s="80"/>
      <c r="R130" s="169">
        <f>R131+R139+R152+R171+R176+R187+R195+R198+R209+R211</f>
        <v>0</v>
      </c>
      <c r="S130" s="80"/>
      <c r="T130" s="170">
        <f>T131+T139+T152+T171+T176+T187+T195+T198+T209+T211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127</v>
      </c>
      <c r="BK130" s="171">
        <f>BK131+BK139+BK152+BK171+BK176+BK187+BK195+BK198+BK209+BK211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410</v>
      </c>
      <c r="F131" s="175" t="s">
        <v>411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145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146</v>
      </c>
      <c r="E132" s="187" t="s">
        <v>412</v>
      </c>
      <c r="F132" s="188" t="s">
        <v>413</v>
      </c>
      <c r="G132" s="189" t="s">
        <v>414</v>
      </c>
      <c r="H132" s="190">
        <v>12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97</v>
      </c>
      <c r="AT132" s="198" t="s">
        <v>146</v>
      </c>
      <c r="AU132" s="198" t="s">
        <v>83</v>
      </c>
      <c r="AY132" s="18" t="s">
        <v>145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97</v>
      </c>
      <c r="BM132" s="198" t="s">
        <v>85</v>
      </c>
    </row>
    <row r="133" spans="1:65" s="2" customFormat="1" ht="16.5" customHeight="1">
      <c r="A133" s="35"/>
      <c r="B133" s="36"/>
      <c r="C133" s="186" t="s">
        <v>85</v>
      </c>
      <c r="D133" s="186" t="s">
        <v>146</v>
      </c>
      <c r="E133" s="187" t="s">
        <v>415</v>
      </c>
      <c r="F133" s="188" t="s">
        <v>416</v>
      </c>
      <c r="G133" s="189" t="s">
        <v>417</v>
      </c>
      <c r="H133" s="190">
        <v>2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97</v>
      </c>
      <c r="AT133" s="198" t="s">
        <v>146</v>
      </c>
      <c r="AU133" s="198" t="s">
        <v>83</v>
      </c>
      <c r="AY133" s="18" t="s">
        <v>145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97</v>
      </c>
      <c r="BM133" s="198" t="s">
        <v>112</v>
      </c>
    </row>
    <row r="134" spans="1:65" s="2" customFormat="1" ht="16.5" customHeight="1">
      <c r="A134" s="35"/>
      <c r="B134" s="36"/>
      <c r="C134" s="186" t="s">
        <v>94</v>
      </c>
      <c r="D134" s="186" t="s">
        <v>146</v>
      </c>
      <c r="E134" s="187" t="s">
        <v>418</v>
      </c>
      <c r="F134" s="188" t="s">
        <v>419</v>
      </c>
      <c r="G134" s="189" t="s">
        <v>420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83</v>
      </c>
      <c r="AY134" s="18" t="s">
        <v>145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97</v>
      </c>
      <c r="BM134" s="198" t="s">
        <v>185</v>
      </c>
    </row>
    <row r="135" spans="1:65" s="2" customFormat="1" ht="16.5" customHeight="1">
      <c r="A135" s="35"/>
      <c r="B135" s="36"/>
      <c r="C135" s="186" t="s">
        <v>97</v>
      </c>
      <c r="D135" s="186" t="s">
        <v>146</v>
      </c>
      <c r="E135" s="187" t="s">
        <v>421</v>
      </c>
      <c r="F135" s="188" t="s">
        <v>422</v>
      </c>
      <c r="G135" s="189" t="s">
        <v>281</v>
      </c>
      <c r="H135" s="190">
        <v>0.1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83</v>
      </c>
      <c r="AY135" s="18" t="s">
        <v>145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97</v>
      </c>
      <c r="BM135" s="198" t="s">
        <v>201</v>
      </c>
    </row>
    <row r="136" spans="1:65" s="2" customFormat="1" ht="24.2" customHeight="1">
      <c r="A136" s="35"/>
      <c r="B136" s="36"/>
      <c r="C136" s="186" t="s">
        <v>103</v>
      </c>
      <c r="D136" s="186" t="s">
        <v>146</v>
      </c>
      <c r="E136" s="187" t="s">
        <v>423</v>
      </c>
      <c r="F136" s="188" t="s">
        <v>424</v>
      </c>
      <c r="G136" s="189" t="s">
        <v>281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83</v>
      </c>
      <c r="AY136" s="18" t="s">
        <v>145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97</v>
      </c>
      <c r="BM136" s="198" t="s">
        <v>215</v>
      </c>
    </row>
    <row r="137" spans="1:65" s="2" customFormat="1" ht="37.9" customHeight="1">
      <c r="A137" s="35"/>
      <c r="B137" s="36"/>
      <c r="C137" s="186" t="s">
        <v>112</v>
      </c>
      <c r="D137" s="186" t="s">
        <v>146</v>
      </c>
      <c r="E137" s="187" t="s">
        <v>425</v>
      </c>
      <c r="F137" s="188" t="s">
        <v>426</v>
      </c>
      <c r="G137" s="189" t="s">
        <v>420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83</v>
      </c>
      <c r="AY137" s="18" t="s">
        <v>145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97</v>
      </c>
      <c r="BM137" s="198" t="s">
        <v>229</v>
      </c>
    </row>
    <row r="138" spans="1:65" s="2" customFormat="1" ht="24.2" customHeight="1">
      <c r="A138" s="35"/>
      <c r="B138" s="36"/>
      <c r="C138" s="186" t="s">
        <v>115</v>
      </c>
      <c r="D138" s="186" t="s">
        <v>146</v>
      </c>
      <c r="E138" s="187" t="s">
        <v>427</v>
      </c>
      <c r="F138" s="188" t="s">
        <v>428</v>
      </c>
      <c r="G138" s="189" t="s">
        <v>281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83</v>
      </c>
      <c r="AY138" s="18" t="s">
        <v>145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97</v>
      </c>
      <c r="BM138" s="198" t="s">
        <v>237</v>
      </c>
    </row>
    <row r="139" spans="1:65" s="11" customFormat="1" ht="25.9" customHeight="1">
      <c r="B139" s="172"/>
      <c r="C139" s="173"/>
      <c r="D139" s="174" t="s">
        <v>75</v>
      </c>
      <c r="E139" s="175" t="s">
        <v>429</v>
      </c>
      <c r="F139" s="175" t="s">
        <v>430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145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185</v>
      </c>
      <c r="D140" s="186" t="s">
        <v>146</v>
      </c>
      <c r="E140" s="187" t="s">
        <v>431</v>
      </c>
      <c r="F140" s="188" t="s">
        <v>432</v>
      </c>
      <c r="G140" s="189" t="s">
        <v>414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83</v>
      </c>
      <c r="AY140" s="18" t="s">
        <v>145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97</v>
      </c>
      <c r="BM140" s="198" t="s">
        <v>250</v>
      </c>
    </row>
    <row r="141" spans="1:65" s="2" customFormat="1" ht="16.5" customHeight="1">
      <c r="A141" s="35"/>
      <c r="B141" s="36"/>
      <c r="C141" s="186" t="s">
        <v>195</v>
      </c>
      <c r="D141" s="186" t="s">
        <v>146</v>
      </c>
      <c r="E141" s="187" t="s">
        <v>433</v>
      </c>
      <c r="F141" s="188" t="s">
        <v>434</v>
      </c>
      <c r="G141" s="189" t="s">
        <v>414</v>
      </c>
      <c r="H141" s="190">
        <v>200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97</v>
      </c>
      <c r="AT141" s="198" t="s">
        <v>146</v>
      </c>
      <c r="AU141" s="198" t="s">
        <v>83</v>
      </c>
      <c r="AY141" s="18" t="s">
        <v>145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97</v>
      </c>
      <c r="BM141" s="198" t="s">
        <v>343</v>
      </c>
    </row>
    <row r="142" spans="1:65" s="2" customFormat="1" ht="16.5" customHeight="1">
      <c r="A142" s="35"/>
      <c r="B142" s="36"/>
      <c r="C142" s="186" t="s">
        <v>201</v>
      </c>
      <c r="D142" s="186" t="s">
        <v>146</v>
      </c>
      <c r="E142" s="187" t="s">
        <v>435</v>
      </c>
      <c r="F142" s="188" t="s">
        <v>436</v>
      </c>
      <c r="G142" s="189" t="s">
        <v>414</v>
      </c>
      <c r="H142" s="190">
        <v>200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83</v>
      </c>
      <c r="AY142" s="18" t="s">
        <v>145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97</v>
      </c>
      <c r="BM142" s="198" t="s">
        <v>354</v>
      </c>
    </row>
    <row r="143" spans="1:65" s="2" customFormat="1" ht="16.5" customHeight="1">
      <c r="A143" s="35"/>
      <c r="B143" s="36"/>
      <c r="C143" s="186" t="s">
        <v>208</v>
      </c>
      <c r="D143" s="186" t="s">
        <v>146</v>
      </c>
      <c r="E143" s="187" t="s">
        <v>437</v>
      </c>
      <c r="F143" s="188" t="s">
        <v>438</v>
      </c>
      <c r="G143" s="189" t="s">
        <v>414</v>
      </c>
      <c r="H143" s="190">
        <v>350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97</v>
      </c>
      <c r="BM143" s="198" t="s">
        <v>365</v>
      </c>
    </row>
    <row r="144" spans="1:65" s="2" customFormat="1" ht="16.5" customHeight="1">
      <c r="A144" s="35"/>
      <c r="B144" s="36"/>
      <c r="C144" s="186" t="s">
        <v>215</v>
      </c>
      <c r="D144" s="186" t="s">
        <v>146</v>
      </c>
      <c r="E144" s="187" t="s">
        <v>439</v>
      </c>
      <c r="F144" s="188" t="s">
        <v>440</v>
      </c>
      <c r="G144" s="189" t="s">
        <v>414</v>
      </c>
      <c r="H144" s="190">
        <v>100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83</v>
      </c>
      <c r="AY144" s="18" t="s">
        <v>145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97</v>
      </c>
      <c r="BM144" s="198" t="s">
        <v>376</v>
      </c>
    </row>
    <row r="145" spans="1:65" s="2" customFormat="1" ht="16.5" customHeight="1">
      <c r="A145" s="35"/>
      <c r="B145" s="36"/>
      <c r="C145" s="186" t="s">
        <v>221</v>
      </c>
      <c r="D145" s="186" t="s">
        <v>146</v>
      </c>
      <c r="E145" s="187" t="s">
        <v>441</v>
      </c>
      <c r="F145" s="188" t="s">
        <v>442</v>
      </c>
      <c r="G145" s="189" t="s">
        <v>414</v>
      </c>
      <c r="H145" s="190">
        <v>300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83</v>
      </c>
      <c r="AY145" s="18" t="s">
        <v>145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97</v>
      </c>
      <c r="BM145" s="198" t="s">
        <v>384</v>
      </c>
    </row>
    <row r="146" spans="1:65" s="2" customFormat="1" ht="16.5" customHeight="1">
      <c r="A146" s="35"/>
      <c r="B146" s="36"/>
      <c r="C146" s="186" t="s">
        <v>229</v>
      </c>
      <c r="D146" s="186" t="s">
        <v>146</v>
      </c>
      <c r="E146" s="187" t="s">
        <v>443</v>
      </c>
      <c r="F146" s="188" t="s">
        <v>444</v>
      </c>
      <c r="G146" s="189" t="s">
        <v>414</v>
      </c>
      <c r="H146" s="190">
        <v>250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83</v>
      </c>
      <c r="AY146" s="18" t="s">
        <v>145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97</v>
      </c>
      <c r="BM146" s="198" t="s">
        <v>394</v>
      </c>
    </row>
    <row r="147" spans="1:65" s="2" customFormat="1" ht="16.5" customHeight="1">
      <c r="A147" s="35"/>
      <c r="B147" s="36"/>
      <c r="C147" s="186" t="s">
        <v>8</v>
      </c>
      <c r="D147" s="186" t="s">
        <v>146</v>
      </c>
      <c r="E147" s="187" t="s">
        <v>445</v>
      </c>
      <c r="F147" s="188" t="s">
        <v>446</v>
      </c>
      <c r="G147" s="189" t="s">
        <v>417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83</v>
      </c>
      <c r="AY147" s="18" t="s">
        <v>145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97</v>
      </c>
      <c r="BM147" s="198" t="s">
        <v>447</v>
      </c>
    </row>
    <row r="148" spans="1:65" s="2" customFormat="1" ht="16.5" customHeight="1">
      <c r="A148" s="35"/>
      <c r="B148" s="36"/>
      <c r="C148" s="186" t="s">
        <v>237</v>
      </c>
      <c r="D148" s="186" t="s">
        <v>146</v>
      </c>
      <c r="E148" s="187" t="s">
        <v>448</v>
      </c>
      <c r="F148" s="188" t="s">
        <v>449</v>
      </c>
      <c r="G148" s="189" t="s">
        <v>414</v>
      </c>
      <c r="H148" s="190">
        <v>130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83</v>
      </c>
      <c r="AY148" s="18" t="s">
        <v>145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97</v>
      </c>
      <c r="BM148" s="198" t="s">
        <v>450</v>
      </c>
    </row>
    <row r="149" spans="1:65" s="2" customFormat="1" ht="21.75" customHeight="1">
      <c r="A149" s="35"/>
      <c r="B149" s="36"/>
      <c r="C149" s="186" t="s">
        <v>243</v>
      </c>
      <c r="D149" s="186" t="s">
        <v>146</v>
      </c>
      <c r="E149" s="187" t="s">
        <v>451</v>
      </c>
      <c r="F149" s="188" t="s">
        <v>452</v>
      </c>
      <c r="G149" s="189" t="s">
        <v>417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97</v>
      </c>
      <c r="AT149" s="198" t="s">
        <v>146</v>
      </c>
      <c r="AU149" s="198" t="s">
        <v>83</v>
      </c>
      <c r="AY149" s="18" t="s">
        <v>145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97</v>
      </c>
      <c r="BM149" s="198" t="s">
        <v>453</v>
      </c>
    </row>
    <row r="150" spans="1:65" s="2" customFormat="1" ht="16.5" customHeight="1">
      <c r="A150" s="35"/>
      <c r="B150" s="36"/>
      <c r="C150" s="186" t="s">
        <v>250</v>
      </c>
      <c r="D150" s="186" t="s">
        <v>146</v>
      </c>
      <c r="E150" s="187" t="s">
        <v>454</v>
      </c>
      <c r="F150" s="188" t="s">
        <v>455</v>
      </c>
      <c r="G150" s="189" t="s">
        <v>350</v>
      </c>
      <c r="H150" s="190">
        <v>650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83</v>
      </c>
      <c r="AY150" s="18" t="s">
        <v>145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97</v>
      </c>
      <c r="BM150" s="198" t="s">
        <v>456</v>
      </c>
    </row>
    <row r="151" spans="1:65" s="2" customFormat="1" ht="16.5" customHeight="1">
      <c r="A151" s="35"/>
      <c r="B151" s="36"/>
      <c r="C151" s="186" t="s">
        <v>338</v>
      </c>
      <c r="D151" s="186" t="s">
        <v>146</v>
      </c>
      <c r="E151" s="187" t="s">
        <v>457</v>
      </c>
      <c r="F151" s="188" t="s">
        <v>458</v>
      </c>
      <c r="G151" s="189" t="s">
        <v>420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83</v>
      </c>
      <c r="AY151" s="18" t="s">
        <v>145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97</v>
      </c>
      <c r="BM151" s="198" t="s">
        <v>459</v>
      </c>
    </row>
    <row r="152" spans="1:65" s="11" customFormat="1" ht="25.9" customHeight="1">
      <c r="B152" s="172"/>
      <c r="C152" s="173"/>
      <c r="D152" s="174" t="s">
        <v>75</v>
      </c>
      <c r="E152" s="175" t="s">
        <v>460</v>
      </c>
      <c r="F152" s="175" t="s">
        <v>461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SUM(P153:P170)</f>
        <v>0</v>
      </c>
      <c r="Q152" s="180"/>
      <c r="R152" s="181">
        <f>SUM(R153:R170)</f>
        <v>0</v>
      </c>
      <c r="S152" s="180"/>
      <c r="T152" s="182">
        <f>SUM(T153:T170)</f>
        <v>0</v>
      </c>
      <c r="AR152" s="183" t="s">
        <v>83</v>
      </c>
      <c r="AT152" s="184" t="s">
        <v>75</v>
      </c>
      <c r="AU152" s="184" t="s">
        <v>76</v>
      </c>
      <c r="AY152" s="183" t="s">
        <v>145</v>
      </c>
      <c r="BK152" s="185">
        <f>SUM(BK153:BK170)</f>
        <v>0</v>
      </c>
    </row>
    <row r="153" spans="1:65" s="2" customFormat="1" ht="37.9" customHeight="1">
      <c r="A153" s="35"/>
      <c r="B153" s="36"/>
      <c r="C153" s="186" t="s">
        <v>343</v>
      </c>
      <c r="D153" s="186" t="s">
        <v>146</v>
      </c>
      <c r="E153" s="187" t="s">
        <v>462</v>
      </c>
      <c r="F153" s="188" t="s">
        <v>463</v>
      </c>
      <c r="G153" s="189" t="s">
        <v>417</v>
      </c>
      <c r="H153" s="190">
        <v>1</v>
      </c>
      <c r="I153" s="191"/>
      <c r="J153" s="192">
        <f t="shared" ref="J153:J170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0" si="21">O153*H153</f>
        <v>0</v>
      </c>
      <c r="Q153" s="196">
        <v>0</v>
      </c>
      <c r="R153" s="196">
        <f t="shared" ref="R153:R170" si="22">Q153*H153</f>
        <v>0</v>
      </c>
      <c r="S153" s="196">
        <v>0</v>
      </c>
      <c r="T153" s="197">
        <f t="shared" ref="T153:T170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83</v>
      </c>
      <c r="AY153" s="18" t="s">
        <v>145</v>
      </c>
      <c r="BE153" s="199">
        <f t="shared" ref="BE153:BE170" si="24">IF(N153="základní",J153,0)</f>
        <v>0</v>
      </c>
      <c r="BF153" s="199">
        <f t="shared" ref="BF153:BF170" si="25">IF(N153="snížená",J153,0)</f>
        <v>0</v>
      </c>
      <c r="BG153" s="199">
        <f t="shared" ref="BG153:BG170" si="26">IF(N153="zákl. přenesená",J153,0)</f>
        <v>0</v>
      </c>
      <c r="BH153" s="199">
        <f t="shared" ref="BH153:BH170" si="27">IF(N153="sníž. přenesená",J153,0)</f>
        <v>0</v>
      </c>
      <c r="BI153" s="199">
        <f t="shared" ref="BI153:BI170" si="28">IF(N153="nulová",J153,0)</f>
        <v>0</v>
      </c>
      <c r="BJ153" s="18" t="s">
        <v>83</v>
      </c>
      <c r="BK153" s="199">
        <f t="shared" ref="BK153:BK170" si="29">ROUND(I153*H153,2)</f>
        <v>0</v>
      </c>
      <c r="BL153" s="18" t="s">
        <v>97</v>
      </c>
      <c r="BM153" s="198" t="s">
        <v>464</v>
      </c>
    </row>
    <row r="154" spans="1:65" s="2" customFormat="1" ht="16.5" customHeight="1">
      <c r="A154" s="35"/>
      <c r="B154" s="36"/>
      <c r="C154" s="186" t="s">
        <v>7</v>
      </c>
      <c r="D154" s="186" t="s">
        <v>146</v>
      </c>
      <c r="E154" s="187" t="s">
        <v>465</v>
      </c>
      <c r="F154" s="188" t="s">
        <v>466</v>
      </c>
      <c r="G154" s="189" t="s">
        <v>417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83</v>
      </c>
      <c r="AY154" s="18" t="s">
        <v>145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97</v>
      </c>
      <c r="BM154" s="198" t="s">
        <v>467</v>
      </c>
    </row>
    <row r="155" spans="1:65" s="2" customFormat="1" ht="16.5" customHeight="1">
      <c r="A155" s="35"/>
      <c r="B155" s="36"/>
      <c r="C155" s="186" t="s">
        <v>354</v>
      </c>
      <c r="D155" s="186" t="s">
        <v>146</v>
      </c>
      <c r="E155" s="187" t="s">
        <v>468</v>
      </c>
      <c r="F155" s="188" t="s">
        <v>469</v>
      </c>
      <c r="G155" s="189" t="s">
        <v>417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83</v>
      </c>
      <c r="AY155" s="18" t="s">
        <v>145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97</v>
      </c>
      <c r="BM155" s="198" t="s">
        <v>470</v>
      </c>
    </row>
    <row r="156" spans="1:65" s="2" customFormat="1" ht="21.75" customHeight="1">
      <c r="A156" s="35"/>
      <c r="B156" s="36"/>
      <c r="C156" s="186" t="s">
        <v>360</v>
      </c>
      <c r="D156" s="186" t="s">
        <v>146</v>
      </c>
      <c r="E156" s="187" t="s">
        <v>471</v>
      </c>
      <c r="F156" s="188" t="s">
        <v>472</v>
      </c>
      <c r="G156" s="189" t="s">
        <v>417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97</v>
      </c>
      <c r="AT156" s="198" t="s">
        <v>146</v>
      </c>
      <c r="AU156" s="198" t="s">
        <v>83</v>
      </c>
      <c r="AY156" s="18" t="s">
        <v>145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97</v>
      </c>
      <c r="BM156" s="198" t="s">
        <v>473</v>
      </c>
    </row>
    <row r="157" spans="1:65" s="2" customFormat="1" ht="16.5" customHeight="1">
      <c r="A157" s="35"/>
      <c r="B157" s="36"/>
      <c r="C157" s="186" t="s">
        <v>365</v>
      </c>
      <c r="D157" s="186" t="s">
        <v>146</v>
      </c>
      <c r="E157" s="187" t="s">
        <v>474</v>
      </c>
      <c r="F157" s="188" t="s">
        <v>475</v>
      </c>
      <c r="G157" s="189" t="s">
        <v>417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83</v>
      </c>
      <c r="AY157" s="18" t="s">
        <v>145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97</v>
      </c>
      <c r="BM157" s="198" t="s">
        <v>476</v>
      </c>
    </row>
    <row r="158" spans="1:65" s="2" customFormat="1" ht="24.2" customHeight="1">
      <c r="A158" s="35"/>
      <c r="B158" s="36"/>
      <c r="C158" s="186" t="s">
        <v>370</v>
      </c>
      <c r="D158" s="186" t="s">
        <v>146</v>
      </c>
      <c r="E158" s="187" t="s">
        <v>477</v>
      </c>
      <c r="F158" s="188" t="s">
        <v>478</v>
      </c>
      <c r="G158" s="189" t="s">
        <v>417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83</v>
      </c>
      <c r="AY158" s="18" t="s">
        <v>145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97</v>
      </c>
      <c r="BM158" s="198" t="s">
        <v>479</v>
      </c>
    </row>
    <row r="159" spans="1:65" s="2" customFormat="1" ht="16.5" customHeight="1">
      <c r="A159" s="35"/>
      <c r="B159" s="36"/>
      <c r="C159" s="186" t="s">
        <v>376</v>
      </c>
      <c r="D159" s="186" t="s">
        <v>146</v>
      </c>
      <c r="E159" s="187" t="s">
        <v>480</v>
      </c>
      <c r="F159" s="188" t="s">
        <v>481</v>
      </c>
      <c r="G159" s="189" t="s">
        <v>417</v>
      </c>
      <c r="H159" s="190">
        <v>12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83</v>
      </c>
      <c r="AY159" s="18" t="s">
        <v>145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97</v>
      </c>
      <c r="BM159" s="198" t="s">
        <v>482</v>
      </c>
    </row>
    <row r="160" spans="1:65" s="2" customFormat="1" ht="16.5" customHeight="1">
      <c r="A160" s="35"/>
      <c r="B160" s="36"/>
      <c r="C160" s="186" t="s">
        <v>275</v>
      </c>
      <c r="D160" s="186" t="s">
        <v>146</v>
      </c>
      <c r="E160" s="187" t="s">
        <v>483</v>
      </c>
      <c r="F160" s="188" t="s">
        <v>484</v>
      </c>
      <c r="G160" s="189" t="s">
        <v>417</v>
      </c>
      <c r="H160" s="190">
        <v>1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83</v>
      </c>
      <c r="AY160" s="18" t="s">
        <v>145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97</v>
      </c>
      <c r="BM160" s="198" t="s">
        <v>485</v>
      </c>
    </row>
    <row r="161" spans="1:65" s="2" customFormat="1" ht="16.5" customHeight="1">
      <c r="A161" s="35"/>
      <c r="B161" s="36"/>
      <c r="C161" s="186" t="s">
        <v>384</v>
      </c>
      <c r="D161" s="186" t="s">
        <v>146</v>
      </c>
      <c r="E161" s="187" t="s">
        <v>486</v>
      </c>
      <c r="F161" s="188" t="s">
        <v>487</v>
      </c>
      <c r="G161" s="189" t="s">
        <v>417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97</v>
      </c>
      <c r="BM161" s="198" t="s">
        <v>488</v>
      </c>
    </row>
    <row r="162" spans="1:65" s="2" customFormat="1" ht="16.5" customHeight="1">
      <c r="A162" s="35"/>
      <c r="B162" s="36"/>
      <c r="C162" s="186" t="s">
        <v>388</v>
      </c>
      <c r="D162" s="186" t="s">
        <v>146</v>
      </c>
      <c r="E162" s="187" t="s">
        <v>489</v>
      </c>
      <c r="F162" s="188" t="s">
        <v>490</v>
      </c>
      <c r="G162" s="189" t="s">
        <v>417</v>
      </c>
      <c r="H162" s="190">
        <v>3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83</v>
      </c>
      <c r="AY162" s="18" t="s">
        <v>145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97</v>
      </c>
      <c r="BM162" s="198" t="s">
        <v>491</v>
      </c>
    </row>
    <row r="163" spans="1:65" s="2" customFormat="1" ht="16.5" customHeight="1">
      <c r="A163" s="35"/>
      <c r="B163" s="36"/>
      <c r="C163" s="186" t="s">
        <v>394</v>
      </c>
      <c r="D163" s="186" t="s">
        <v>146</v>
      </c>
      <c r="E163" s="187" t="s">
        <v>492</v>
      </c>
      <c r="F163" s="188" t="s">
        <v>493</v>
      </c>
      <c r="G163" s="189" t="s">
        <v>417</v>
      </c>
      <c r="H163" s="190">
        <v>1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83</v>
      </c>
      <c r="AY163" s="18" t="s">
        <v>145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97</v>
      </c>
      <c r="BM163" s="198" t="s">
        <v>494</v>
      </c>
    </row>
    <row r="164" spans="1:65" s="2" customFormat="1" ht="24.2" customHeight="1">
      <c r="A164" s="35"/>
      <c r="B164" s="36"/>
      <c r="C164" s="186" t="s">
        <v>495</v>
      </c>
      <c r="D164" s="186" t="s">
        <v>146</v>
      </c>
      <c r="E164" s="187" t="s">
        <v>496</v>
      </c>
      <c r="F164" s="188" t="s">
        <v>497</v>
      </c>
      <c r="G164" s="189" t="s">
        <v>417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83</v>
      </c>
      <c r="AY164" s="18" t="s">
        <v>145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97</v>
      </c>
      <c r="BM164" s="198" t="s">
        <v>498</v>
      </c>
    </row>
    <row r="165" spans="1:65" s="2" customFormat="1" ht="16.5" customHeight="1">
      <c r="A165" s="35"/>
      <c r="B165" s="36"/>
      <c r="C165" s="186" t="s">
        <v>447</v>
      </c>
      <c r="D165" s="186" t="s">
        <v>146</v>
      </c>
      <c r="E165" s="187" t="s">
        <v>499</v>
      </c>
      <c r="F165" s="188" t="s">
        <v>500</v>
      </c>
      <c r="G165" s="189" t="s">
        <v>417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83</v>
      </c>
      <c r="AY165" s="18" t="s">
        <v>145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97</v>
      </c>
      <c r="BM165" s="198" t="s">
        <v>501</v>
      </c>
    </row>
    <row r="166" spans="1:65" s="2" customFormat="1" ht="24.2" customHeight="1">
      <c r="A166" s="35"/>
      <c r="B166" s="36"/>
      <c r="C166" s="186" t="s">
        <v>502</v>
      </c>
      <c r="D166" s="186" t="s">
        <v>146</v>
      </c>
      <c r="E166" s="187" t="s">
        <v>503</v>
      </c>
      <c r="F166" s="188" t="s">
        <v>504</v>
      </c>
      <c r="G166" s="189" t="s">
        <v>417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83</v>
      </c>
      <c r="AY166" s="18" t="s">
        <v>145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97</v>
      </c>
      <c r="BM166" s="198" t="s">
        <v>505</v>
      </c>
    </row>
    <row r="167" spans="1:65" s="2" customFormat="1" ht="16.5" customHeight="1">
      <c r="A167" s="35"/>
      <c r="B167" s="36"/>
      <c r="C167" s="186" t="s">
        <v>450</v>
      </c>
      <c r="D167" s="186" t="s">
        <v>146</v>
      </c>
      <c r="E167" s="187" t="s">
        <v>506</v>
      </c>
      <c r="F167" s="188" t="s">
        <v>507</v>
      </c>
      <c r="G167" s="189" t="s">
        <v>417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83</v>
      </c>
      <c r="AY167" s="18" t="s">
        <v>145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97</v>
      </c>
      <c r="BM167" s="198" t="s">
        <v>508</v>
      </c>
    </row>
    <row r="168" spans="1:65" s="2" customFormat="1" ht="16.5" customHeight="1">
      <c r="A168" s="35"/>
      <c r="B168" s="36"/>
      <c r="C168" s="186" t="s">
        <v>509</v>
      </c>
      <c r="D168" s="186" t="s">
        <v>146</v>
      </c>
      <c r="E168" s="187" t="s">
        <v>510</v>
      </c>
      <c r="F168" s="188" t="s">
        <v>511</v>
      </c>
      <c r="G168" s="189" t="s">
        <v>417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83</v>
      </c>
      <c r="AY168" s="18" t="s">
        <v>145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97</v>
      </c>
      <c r="BM168" s="198" t="s">
        <v>512</v>
      </c>
    </row>
    <row r="169" spans="1:65" s="2" customFormat="1" ht="16.5" customHeight="1">
      <c r="A169" s="35"/>
      <c r="B169" s="36"/>
      <c r="C169" s="186" t="s">
        <v>453</v>
      </c>
      <c r="D169" s="186" t="s">
        <v>146</v>
      </c>
      <c r="E169" s="187" t="s">
        <v>513</v>
      </c>
      <c r="F169" s="188" t="s">
        <v>514</v>
      </c>
      <c r="G169" s="189" t="s">
        <v>417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83</v>
      </c>
      <c r="AY169" s="18" t="s">
        <v>145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97</v>
      </c>
      <c r="BM169" s="198" t="s">
        <v>515</v>
      </c>
    </row>
    <row r="170" spans="1:65" s="2" customFormat="1" ht="37.9" customHeight="1">
      <c r="A170" s="35"/>
      <c r="B170" s="36"/>
      <c r="C170" s="186" t="s">
        <v>516</v>
      </c>
      <c r="D170" s="186" t="s">
        <v>146</v>
      </c>
      <c r="E170" s="187" t="s">
        <v>517</v>
      </c>
      <c r="F170" s="188" t="s">
        <v>518</v>
      </c>
      <c r="G170" s="189" t="s">
        <v>417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83</v>
      </c>
      <c r="AY170" s="18" t="s">
        <v>145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97</v>
      </c>
      <c r="BM170" s="198" t="s">
        <v>519</v>
      </c>
    </row>
    <row r="171" spans="1:65" s="11" customFormat="1" ht="25.9" customHeight="1">
      <c r="B171" s="172"/>
      <c r="C171" s="173"/>
      <c r="D171" s="174" t="s">
        <v>75</v>
      </c>
      <c r="E171" s="175" t="s">
        <v>520</v>
      </c>
      <c r="F171" s="175" t="s">
        <v>521</v>
      </c>
      <c r="G171" s="173"/>
      <c r="H171" s="173"/>
      <c r="I171" s="176"/>
      <c r="J171" s="177">
        <f>BK171</f>
        <v>0</v>
      </c>
      <c r="K171" s="173"/>
      <c r="L171" s="178"/>
      <c r="M171" s="179"/>
      <c r="N171" s="180"/>
      <c r="O171" s="180"/>
      <c r="P171" s="181">
        <f>SUM(P172:P175)</f>
        <v>0</v>
      </c>
      <c r="Q171" s="180"/>
      <c r="R171" s="181">
        <f>SUM(R172:R175)</f>
        <v>0</v>
      </c>
      <c r="S171" s="180"/>
      <c r="T171" s="182">
        <f>SUM(T172:T175)</f>
        <v>0</v>
      </c>
      <c r="AR171" s="183" t="s">
        <v>83</v>
      </c>
      <c r="AT171" s="184" t="s">
        <v>75</v>
      </c>
      <c r="AU171" s="184" t="s">
        <v>76</v>
      </c>
      <c r="AY171" s="183" t="s">
        <v>145</v>
      </c>
      <c r="BK171" s="185">
        <f>SUM(BK172:BK175)</f>
        <v>0</v>
      </c>
    </row>
    <row r="172" spans="1:65" s="2" customFormat="1" ht="33" customHeight="1">
      <c r="A172" s="35"/>
      <c r="B172" s="36"/>
      <c r="C172" s="186" t="s">
        <v>456</v>
      </c>
      <c r="D172" s="186" t="s">
        <v>146</v>
      </c>
      <c r="E172" s="187" t="s">
        <v>522</v>
      </c>
      <c r="F172" s="188" t="s">
        <v>523</v>
      </c>
      <c r="G172" s="189" t="s">
        <v>417</v>
      </c>
      <c r="H172" s="190">
        <v>9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83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524</v>
      </c>
    </row>
    <row r="173" spans="1:65" s="2" customFormat="1" ht="33" customHeight="1">
      <c r="A173" s="35"/>
      <c r="B173" s="36"/>
      <c r="C173" s="186" t="s">
        <v>525</v>
      </c>
      <c r="D173" s="186" t="s">
        <v>146</v>
      </c>
      <c r="E173" s="187" t="s">
        <v>526</v>
      </c>
      <c r="F173" s="188" t="s">
        <v>527</v>
      </c>
      <c r="G173" s="189" t="s">
        <v>417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83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528</v>
      </c>
    </row>
    <row r="174" spans="1:65" s="2" customFormat="1" ht="16.5" customHeight="1">
      <c r="A174" s="35"/>
      <c r="B174" s="36"/>
      <c r="C174" s="186" t="s">
        <v>459</v>
      </c>
      <c r="D174" s="186" t="s">
        <v>146</v>
      </c>
      <c r="E174" s="187" t="s">
        <v>529</v>
      </c>
      <c r="F174" s="188" t="s">
        <v>530</v>
      </c>
      <c r="G174" s="189" t="s">
        <v>417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83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531</v>
      </c>
    </row>
    <row r="175" spans="1:65" s="2" customFormat="1" ht="16.5" customHeight="1">
      <c r="A175" s="35"/>
      <c r="B175" s="36"/>
      <c r="C175" s="186" t="s">
        <v>532</v>
      </c>
      <c r="D175" s="186" t="s">
        <v>146</v>
      </c>
      <c r="E175" s="187" t="s">
        <v>533</v>
      </c>
      <c r="F175" s="188" t="s">
        <v>534</v>
      </c>
      <c r="G175" s="189" t="s">
        <v>417</v>
      </c>
      <c r="H175" s="190">
        <v>19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83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535</v>
      </c>
    </row>
    <row r="176" spans="1:65" s="11" customFormat="1" ht="25.9" customHeight="1">
      <c r="B176" s="172"/>
      <c r="C176" s="173"/>
      <c r="D176" s="174" t="s">
        <v>75</v>
      </c>
      <c r="E176" s="175" t="s">
        <v>536</v>
      </c>
      <c r="F176" s="175" t="s">
        <v>537</v>
      </c>
      <c r="G176" s="173"/>
      <c r="H176" s="173"/>
      <c r="I176" s="176"/>
      <c r="J176" s="177">
        <f>BK176</f>
        <v>0</v>
      </c>
      <c r="K176" s="173"/>
      <c r="L176" s="178"/>
      <c r="M176" s="179"/>
      <c r="N176" s="180"/>
      <c r="O176" s="180"/>
      <c r="P176" s="181">
        <f>SUM(P177:P186)</f>
        <v>0</v>
      </c>
      <c r="Q176" s="180"/>
      <c r="R176" s="181">
        <f>SUM(R177:R186)</f>
        <v>0</v>
      </c>
      <c r="S176" s="180"/>
      <c r="T176" s="182">
        <f>SUM(T177:T186)</f>
        <v>0</v>
      </c>
      <c r="AR176" s="183" t="s">
        <v>83</v>
      </c>
      <c r="AT176" s="184" t="s">
        <v>75</v>
      </c>
      <c r="AU176" s="184" t="s">
        <v>76</v>
      </c>
      <c r="AY176" s="183" t="s">
        <v>145</v>
      </c>
      <c r="BK176" s="185">
        <f>SUM(BK177:BK186)</f>
        <v>0</v>
      </c>
    </row>
    <row r="177" spans="1:65" s="2" customFormat="1" ht="24.2" customHeight="1">
      <c r="A177" s="35"/>
      <c r="B177" s="36"/>
      <c r="C177" s="186" t="s">
        <v>538</v>
      </c>
      <c r="D177" s="186" t="s">
        <v>146</v>
      </c>
      <c r="E177" s="187" t="s">
        <v>539</v>
      </c>
      <c r="F177" s="188" t="s">
        <v>540</v>
      </c>
      <c r="G177" s="189" t="s">
        <v>417</v>
      </c>
      <c r="H177" s="190">
        <v>49</v>
      </c>
      <c r="I177" s="191"/>
      <c r="J177" s="192">
        <f t="shared" ref="J177:J186" si="3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6" si="31">O177*H177</f>
        <v>0</v>
      </c>
      <c r="Q177" s="196">
        <v>0</v>
      </c>
      <c r="R177" s="196">
        <f t="shared" ref="R177:R186" si="32">Q177*H177</f>
        <v>0</v>
      </c>
      <c r="S177" s="196">
        <v>0</v>
      </c>
      <c r="T177" s="197">
        <f t="shared" ref="T177:T186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83</v>
      </c>
      <c r="AY177" s="18" t="s">
        <v>145</v>
      </c>
      <c r="BE177" s="199">
        <f t="shared" ref="BE177:BE186" si="34">IF(N177="základní",J177,0)</f>
        <v>0</v>
      </c>
      <c r="BF177" s="199">
        <f t="shared" ref="BF177:BF186" si="35">IF(N177="snížená",J177,0)</f>
        <v>0</v>
      </c>
      <c r="BG177" s="199">
        <f t="shared" ref="BG177:BG186" si="36">IF(N177="zákl. přenesená",J177,0)</f>
        <v>0</v>
      </c>
      <c r="BH177" s="199">
        <f t="shared" ref="BH177:BH186" si="37">IF(N177="sníž. přenesená",J177,0)</f>
        <v>0</v>
      </c>
      <c r="BI177" s="199">
        <f t="shared" ref="BI177:BI186" si="38">IF(N177="nulová",J177,0)</f>
        <v>0</v>
      </c>
      <c r="BJ177" s="18" t="s">
        <v>83</v>
      </c>
      <c r="BK177" s="199">
        <f t="shared" ref="BK177:BK186" si="39">ROUND(I177*H177,2)</f>
        <v>0</v>
      </c>
      <c r="BL177" s="18" t="s">
        <v>97</v>
      </c>
      <c r="BM177" s="198" t="s">
        <v>541</v>
      </c>
    </row>
    <row r="178" spans="1:65" s="2" customFormat="1" ht="21.75" customHeight="1">
      <c r="A178" s="35"/>
      <c r="B178" s="36"/>
      <c r="C178" s="186" t="s">
        <v>542</v>
      </c>
      <c r="D178" s="186" t="s">
        <v>146</v>
      </c>
      <c r="E178" s="187" t="s">
        <v>543</v>
      </c>
      <c r="F178" s="188" t="s">
        <v>544</v>
      </c>
      <c r="G178" s="189" t="s">
        <v>417</v>
      </c>
      <c r="H178" s="190">
        <v>1</v>
      </c>
      <c r="I178" s="191"/>
      <c r="J178" s="192">
        <f t="shared" si="3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31"/>
        <v>0</v>
      </c>
      <c r="Q178" s="196">
        <v>0</v>
      </c>
      <c r="R178" s="196">
        <f t="shared" si="32"/>
        <v>0</v>
      </c>
      <c r="S178" s="196">
        <v>0</v>
      </c>
      <c r="T178" s="197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83</v>
      </c>
      <c r="AY178" s="18" t="s">
        <v>145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8" t="s">
        <v>83</v>
      </c>
      <c r="BK178" s="199">
        <f t="shared" si="39"/>
        <v>0</v>
      </c>
      <c r="BL178" s="18" t="s">
        <v>97</v>
      </c>
      <c r="BM178" s="198" t="s">
        <v>545</v>
      </c>
    </row>
    <row r="179" spans="1:65" s="2" customFormat="1" ht="21.75" customHeight="1">
      <c r="A179" s="35"/>
      <c r="B179" s="36"/>
      <c r="C179" s="186" t="s">
        <v>546</v>
      </c>
      <c r="D179" s="186" t="s">
        <v>146</v>
      </c>
      <c r="E179" s="187" t="s">
        <v>547</v>
      </c>
      <c r="F179" s="188" t="s">
        <v>548</v>
      </c>
      <c r="G179" s="189" t="s">
        <v>417</v>
      </c>
      <c r="H179" s="190">
        <v>20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83</v>
      </c>
      <c r="AY179" s="18" t="s">
        <v>145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97</v>
      </c>
      <c r="BM179" s="198" t="s">
        <v>549</v>
      </c>
    </row>
    <row r="180" spans="1:65" s="2" customFormat="1" ht="21.75" customHeight="1">
      <c r="A180" s="35"/>
      <c r="B180" s="36"/>
      <c r="C180" s="186" t="s">
        <v>550</v>
      </c>
      <c r="D180" s="186" t="s">
        <v>146</v>
      </c>
      <c r="E180" s="187" t="s">
        <v>551</v>
      </c>
      <c r="F180" s="188" t="s">
        <v>552</v>
      </c>
      <c r="G180" s="189" t="s">
        <v>417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83</v>
      </c>
      <c r="AY180" s="18" t="s">
        <v>145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97</v>
      </c>
      <c r="BM180" s="198" t="s">
        <v>553</v>
      </c>
    </row>
    <row r="181" spans="1:65" s="2" customFormat="1" ht="21.75" customHeight="1">
      <c r="A181" s="35"/>
      <c r="B181" s="36"/>
      <c r="C181" s="186" t="s">
        <v>464</v>
      </c>
      <c r="D181" s="186" t="s">
        <v>146</v>
      </c>
      <c r="E181" s="187" t="s">
        <v>554</v>
      </c>
      <c r="F181" s="188" t="s">
        <v>555</v>
      </c>
      <c r="G181" s="189" t="s">
        <v>417</v>
      </c>
      <c r="H181" s="190">
        <v>26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83</v>
      </c>
      <c r="AY181" s="18" t="s">
        <v>145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97</v>
      </c>
      <c r="BM181" s="198" t="s">
        <v>556</v>
      </c>
    </row>
    <row r="182" spans="1:65" s="2" customFormat="1" ht="37.9" customHeight="1">
      <c r="A182" s="35"/>
      <c r="B182" s="36"/>
      <c r="C182" s="186" t="s">
        <v>557</v>
      </c>
      <c r="D182" s="186" t="s">
        <v>146</v>
      </c>
      <c r="E182" s="187" t="s">
        <v>558</v>
      </c>
      <c r="F182" s="188" t="s">
        <v>559</v>
      </c>
      <c r="G182" s="189" t="s">
        <v>417</v>
      </c>
      <c r="H182" s="190">
        <v>40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83</v>
      </c>
      <c r="AY182" s="18" t="s">
        <v>145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97</v>
      </c>
      <c r="BM182" s="198" t="s">
        <v>560</v>
      </c>
    </row>
    <row r="183" spans="1:65" s="2" customFormat="1" ht="16.5" customHeight="1">
      <c r="A183" s="35"/>
      <c r="B183" s="36"/>
      <c r="C183" s="186" t="s">
        <v>467</v>
      </c>
      <c r="D183" s="186" t="s">
        <v>146</v>
      </c>
      <c r="E183" s="187" t="s">
        <v>561</v>
      </c>
      <c r="F183" s="188" t="s">
        <v>562</v>
      </c>
      <c r="G183" s="189" t="s">
        <v>417</v>
      </c>
      <c r="H183" s="190">
        <v>129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83</v>
      </c>
      <c r="AY183" s="18" t="s">
        <v>145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97</v>
      </c>
      <c r="BM183" s="198" t="s">
        <v>563</v>
      </c>
    </row>
    <row r="184" spans="1:65" s="2" customFormat="1" ht="16.5" customHeight="1">
      <c r="A184" s="35"/>
      <c r="B184" s="36"/>
      <c r="C184" s="186" t="s">
        <v>564</v>
      </c>
      <c r="D184" s="186" t="s">
        <v>146</v>
      </c>
      <c r="E184" s="187" t="s">
        <v>565</v>
      </c>
      <c r="F184" s="188" t="s">
        <v>566</v>
      </c>
      <c r="G184" s="189" t="s">
        <v>417</v>
      </c>
      <c r="H184" s="190">
        <v>49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83</v>
      </c>
      <c r="AY184" s="18" t="s">
        <v>145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97</v>
      </c>
      <c r="BM184" s="198" t="s">
        <v>567</v>
      </c>
    </row>
    <row r="185" spans="1:65" s="2" customFormat="1" ht="24.2" customHeight="1">
      <c r="A185" s="35"/>
      <c r="B185" s="36"/>
      <c r="C185" s="186" t="s">
        <v>470</v>
      </c>
      <c r="D185" s="186" t="s">
        <v>146</v>
      </c>
      <c r="E185" s="187" t="s">
        <v>568</v>
      </c>
      <c r="F185" s="188" t="s">
        <v>569</v>
      </c>
      <c r="G185" s="189" t="s">
        <v>417</v>
      </c>
      <c r="H185" s="190">
        <v>2.5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83</v>
      </c>
      <c r="AY185" s="18" t="s">
        <v>145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97</v>
      </c>
      <c r="BM185" s="198" t="s">
        <v>570</v>
      </c>
    </row>
    <row r="186" spans="1:65" s="2" customFormat="1" ht="16.5" customHeight="1">
      <c r="A186" s="35"/>
      <c r="B186" s="36"/>
      <c r="C186" s="186" t="s">
        <v>571</v>
      </c>
      <c r="D186" s="186" t="s">
        <v>146</v>
      </c>
      <c r="E186" s="187" t="s">
        <v>572</v>
      </c>
      <c r="F186" s="188" t="s">
        <v>573</v>
      </c>
      <c r="G186" s="189" t="s">
        <v>420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83</v>
      </c>
      <c r="AY186" s="18" t="s">
        <v>145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97</v>
      </c>
      <c r="BM186" s="198" t="s">
        <v>574</v>
      </c>
    </row>
    <row r="187" spans="1:65" s="11" customFormat="1" ht="25.9" customHeight="1">
      <c r="B187" s="172"/>
      <c r="C187" s="173"/>
      <c r="D187" s="174" t="s">
        <v>75</v>
      </c>
      <c r="E187" s="175" t="s">
        <v>575</v>
      </c>
      <c r="F187" s="175" t="s">
        <v>576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145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577</v>
      </c>
      <c r="D188" s="186" t="s">
        <v>146</v>
      </c>
      <c r="E188" s="187" t="s">
        <v>578</v>
      </c>
      <c r="F188" s="188" t="s">
        <v>579</v>
      </c>
      <c r="G188" s="189" t="s">
        <v>281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83</v>
      </c>
      <c r="AY188" s="18" t="s">
        <v>145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97</v>
      </c>
      <c r="BM188" s="198" t="s">
        <v>580</v>
      </c>
    </row>
    <row r="189" spans="1:65" s="2" customFormat="1" ht="16.5" customHeight="1">
      <c r="A189" s="35"/>
      <c r="B189" s="36"/>
      <c r="C189" s="186" t="s">
        <v>581</v>
      </c>
      <c r="D189" s="186" t="s">
        <v>146</v>
      </c>
      <c r="E189" s="187" t="s">
        <v>582</v>
      </c>
      <c r="F189" s="188" t="s">
        <v>583</v>
      </c>
      <c r="G189" s="189" t="s">
        <v>417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83</v>
      </c>
      <c r="AY189" s="18" t="s">
        <v>145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97</v>
      </c>
      <c r="BM189" s="198" t="s">
        <v>584</v>
      </c>
    </row>
    <row r="190" spans="1:65" s="2" customFormat="1" ht="16.5" customHeight="1">
      <c r="A190" s="35"/>
      <c r="B190" s="36"/>
      <c r="C190" s="186" t="s">
        <v>473</v>
      </c>
      <c r="D190" s="186" t="s">
        <v>146</v>
      </c>
      <c r="E190" s="187" t="s">
        <v>585</v>
      </c>
      <c r="F190" s="188" t="s">
        <v>586</v>
      </c>
      <c r="G190" s="189" t="s">
        <v>417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83</v>
      </c>
      <c r="AY190" s="18" t="s">
        <v>145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97</v>
      </c>
      <c r="BM190" s="198" t="s">
        <v>587</v>
      </c>
    </row>
    <row r="191" spans="1:65" s="2" customFormat="1" ht="16.5" customHeight="1">
      <c r="A191" s="35"/>
      <c r="B191" s="36"/>
      <c r="C191" s="186" t="s">
        <v>588</v>
      </c>
      <c r="D191" s="186" t="s">
        <v>146</v>
      </c>
      <c r="E191" s="187" t="s">
        <v>589</v>
      </c>
      <c r="F191" s="188" t="s">
        <v>590</v>
      </c>
      <c r="G191" s="189" t="s">
        <v>417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83</v>
      </c>
      <c r="AY191" s="18" t="s">
        <v>145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97</v>
      </c>
      <c r="BM191" s="198" t="s">
        <v>591</v>
      </c>
    </row>
    <row r="192" spans="1:65" s="2" customFormat="1" ht="16.5" customHeight="1">
      <c r="A192" s="35"/>
      <c r="B192" s="36"/>
      <c r="C192" s="186" t="s">
        <v>476</v>
      </c>
      <c r="D192" s="186" t="s">
        <v>146</v>
      </c>
      <c r="E192" s="187" t="s">
        <v>592</v>
      </c>
      <c r="F192" s="188" t="s">
        <v>593</v>
      </c>
      <c r="G192" s="189" t="s">
        <v>281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83</v>
      </c>
      <c r="AY192" s="18" t="s">
        <v>145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97</v>
      </c>
      <c r="BM192" s="198" t="s">
        <v>594</v>
      </c>
    </row>
    <row r="193" spans="1:65" s="2" customFormat="1" ht="16.5" customHeight="1">
      <c r="A193" s="35"/>
      <c r="B193" s="36"/>
      <c r="C193" s="186" t="s">
        <v>595</v>
      </c>
      <c r="D193" s="186" t="s">
        <v>146</v>
      </c>
      <c r="E193" s="187" t="s">
        <v>596</v>
      </c>
      <c r="F193" s="188" t="s">
        <v>597</v>
      </c>
      <c r="G193" s="189" t="s">
        <v>417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83</v>
      </c>
      <c r="AY193" s="18" t="s">
        <v>145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97</v>
      </c>
      <c r="BM193" s="198" t="s">
        <v>598</v>
      </c>
    </row>
    <row r="194" spans="1:65" s="2" customFormat="1" ht="16.5" customHeight="1">
      <c r="A194" s="35"/>
      <c r="B194" s="36"/>
      <c r="C194" s="186" t="s">
        <v>479</v>
      </c>
      <c r="D194" s="186" t="s">
        <v>146</v>
      </c>
      <c r="E194" s="187" t="s">
        <v>599</v>
      </c>
      <c r="F194" s="188" t="s">
        <v>600</v>
      </c>
      <c r="G194" s="189" t="s">
        <v>266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83</v>
      </c>
      <c r="AY194" s="18" t="s">
        <v>145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97</v>
      </c>
      <c r="BM194" s="198" t="s">
        <v>601</v>
      </c>
    </row>
    <row r="195" spans="1:65" s="11" customFormat="1" ht="25.9" customHeight="1">
      <c r="B195" s="172"/>
      <c r="C195" s="173"/>
      <c r="D195" s="174" t="s">
        <v>75</v>
      </c>
      <c r="E195" s="175" t="s">
        <v>602</v>
      </c>
      <c r="F195" s="175" t="s">
        <v>603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145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604</v>
      </c>
      <c r="D196" s="186" t="s">
        <v>146</v>
      </c>
      <c r="E196" s="187" t="s">
        <v>605</v>
      </c>
      <c r="F196" s="188" t="s">
        <v>606</v>
      </c>
      <c r="G196" s="189" t="s">
        <v>417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83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607</v>
      </c>
    </row>
    <row r="197" spans="1:65" s="2" customFormat="1" ht="16.5" customHeight="1">
      <c r="A197" s="35"/>
      <c r="B197" s="36"/>
      <c r="C197" s="186" t="s">
        <v>482</v>
      </c>
      <c r="D197" s="186" t="s">
        <v>146</v>
      </c>
      <c r="E197" s="187" t="s">
        <v>608</v>
      </c>
      <c r="F197" s="188" t="s">
        <v>609</v>
      </c>
      <c r="G197" s="189" t="s">
        <v>417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83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610</v>
      </c>
    </row>
    <row r="198" spans="1:65" s="11" customFormat="1" ht="25.9" customHeight="1">
      <c r="B198" s="172"/>
      <c r="C198" s="173"/>
      <c r="D198" s="174" t="s">
        <v>75</v>
      </c>
      <c r="E198" s="175" t="s">
        <v>611</v>
      </c>
      <c r="F198" s="175" t="s">
        <v>612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145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613</v>
      </c>
      <c r="D199" s="186" t="s">
        <v>146</v>
      </c>
      <c r="E199" s="187" t="s">
        <v>614</v>
      </c>
      <c r="F199" s="188" t="s">
        <v>615</v>
      </c>
      <c r="G199" s="189" t="s">
        <v>417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97</v>
      </c>
      <c r="AT199" s="198" t="s">
        <v>146</v>
      </c>
      <c r="AU199" s="198" t="s">
        <v>83</v>
      </c>
      <c r="AY199" s="18" t="s">
        <v>145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97</v>
      </c>
      <c r="BM199" s="198" t="s">
        <v>616</v>
      </c>
    </row>
    <row r="200" spans="1:65" s="2" customFormat="1" ht="16.5" customHeight="1">
      <c r="A200" s="35"/>
      <c r="B200" s="36"/>
      <c r="C200" s="186" t="s">
        <v>485</v>
      </c>
      <c r="D200" s="186" t="s">
        <v>146</v>
      </c>
      <c r="E200" s="187" t="s">
        <v>617</v>
      </c>
      <c r="F200" s="188" t="s">
        <v>618</v>
      </c>
      <c r="G200" s="189" t="s">
        <v>350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83</v>
      </c>
      <c r="AY200" s="18" t="s">
        <v>145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97</v>
      </c>
      <c r="BM200" s="198" t="s">
        <v>619</v>
      </c>
    </row>
    <row r="201" spans="1:65" s="2" customFormat="1" ht="16.5" customHeight="1">
      <c r="A201" s="35"/>
      <c r="B201" s="36"/>
      <c r="C201" s="186" t="s">
        <v>620</v>
      </c>
      <c r="D201" s="186" t="s">
        <v>146</v>
      </c>
      <c r="E201" s="187" t="s">
        <v>621</v>
      </c>
      <c r="F201" s="188" t="s">
        <v>622</v>
      </c>
      <c r="G201" s="189" t="s">
        <v>417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83</v>
      </c>
      <c r="AY201" s="18" t="s">
        <v>145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97</v>
      </c>
      <c r="BM201" s="198" t="s">
        <v>623</v>
      </c>
    </row>
    <row r="202" spans="1:65" s="2" customFormat="1" ht="21.75" customHeight="1">
      <c r="A202" s="35"/>
      <c r="B202" s="36"/>
      <c r="C202" s="186" t="s">
        <v>488</v>
      </c>
      <c r="D202" s="186" t="s">
        <v>146</v>
      </c>
      <c r="E202" s="187" t="s">
        <v>624</v>
      </c>
      <c r="F202" s="188" t="s">
        <v>625</v>
      </c>
      <c r="G202" s="189" t="s">
        <v>417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83</v>
      </c>
      <c r="AY202" s="18" t="s">
        <v>145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97</v>
      </c>
      <c r="BM202" s="198" t="s">
        <v>626</v>
      </c>
    </row>
    <row r="203" spans="1:65" s="2" customFormat="1" ht="16.5" customHeight="1">
      <c r="A203" s="35"/>
      <c r="B203" s="36"/>
      <c r="C203" s="186" t="s">
        <v>627</v>
      </c>
      <c r="D203" s="186" t="s">
        <v>146</v>
      </c>
      <c r="E203" s="187" t="s">
        <v>628</v>
      </c>
      <c r="F203" s="188" t="s">
        <v>629</v>
      </c>
      <c r="G203" s="189" t="s">
        <v>417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83</v>
      </c>
      <c r="AY203" s="18" t="s">
        <v>145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97</v>
      </c>
      <c r="BM203" s="198" t="s">
        <v>630</v>
      </c>
    </row>
    <row r="204" spans="1:65" s="2" customFormat="1" ht="16.5" customHeight="1">
      <c r="A204" s="35"/>
      <c r="B204" s="36"/>
      <c r="C204" s="186" t="s">
        <v>491</v>
      </c>
      <c r="D204" s="186" t="s">
        <v>146</v>
      </c>
      <c r="E204" s="187" t="s">
        <v>631</v>
      </c>
      <c r="F204" s="188" t="s">
        <v>632</v>
      </c>
      <c r="G204" s="189" t="s">
        <v>417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83</v>
      </c>
      <c r="AY204" s="18" t="s">
        <v>145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97</v>
      </c>
      <c r="BM204" s="198" t="s">
        <v>633</v>
      </c>
    </row>
    <row r="205" spans="1:65" s="2" customFormat="1" ht="16.5" customHeight="1">
      <c r="A205" s="35"/>
      <c r="B205" s="36"/>
      <c r="C205" s="186" t="s">
        <v>634</v>
      </c>
      <c r="D205" s="186" t="s">
        <v>146</v>
      </c>
      <c r="E205" s="187" t="s">
        <v>635</v>
      </c>
      <c r="F205" s="188" t="s">
        <v>636</v>
      </c>
      <c r="G205" s="189" t="s">
        <v>417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97</v>
      </c>
      <c r="AT205" s="198" t="s">
        <v>146</v>
      </c>
      <c r="AU205" s="198" t="s">
        <v>83</v>
      </c>
      <c r="AY205" s="18" t="s">
        <v>145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97</v>
      </c>
      <c r="BM205" s="198" t="s">
        <v>637</v>
      </c>
    </row>
    <row r="206" spans="1:65" s="2" customFormat="1" ht="16.5" customHeight="1">
      <c r="A206" s="35"/>
      <c r="B206" s="36"/>
      <c r="C206" s="186" t="s">
        <v>494</v>
      </c>
      <c r="D206" s="186" t="s">
        <v>146</v>
      </c>
      <c r="E206" s="187" t="s">
        <v>638</v>
      </c>
      <c r="F206" s="188" t="s">
        <v>639</v>
      </c>
      <c r="G206" s="189" t="s">
        <v>417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83</v>
      </c>
      <c r="AY206" s="18" t="s">
        <v>145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97</v>
      </c>
      <c r="BM206" s="198" t="s">
        <v>640</v>
      </c>
    </row>
    <row r="207" spans="1:65" s="2" customFormat="1" ht="16.5" customHeight="1">
      <c r="A207" s="35"/>
      <c r="B207" s="36"/>
      <c r="C207" s="186" t="s">
        <v>641</v>
      </c>
      <c r="D207" s="186" t="s">
        <v>146</v>
      </c>
      <c r="E207" s="187" t="s">
        <v>642</v>
      </c>
      <c r="F207" s="188" t="s">
        <v>643</v>
      </c>
      <c r="G207" s="189" t="s">
        <v>417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83</v>
      </c>
      <c r="AY207" s="18" t="s">
        <v>145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97</v>
      </c>
      <c r="BM207" s="198" t="s">
        <v>644</v>
      </c>
    </row>
    <row r="208" spans="1:65" s="2" customFormat="1" ht="16.5" customHeight="1">
      <c r="A208" s="35"/>
      <c r="B208" s="36"/>
      <c r="C208" s="186" t="s">
        <v>498</v>
      </c>
      <c r="D208" s="186" t="s">
        <v>146</v>
      </c>
      <c r="E208" s="187" t="s">
        <v>645</v>
      </c>
      <c r="F208" s="188" t="s">
        <v>646</v>
      </c>
      <c r="G208" s="189" t="s">
        <v>420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83</v>
      </c>
      <c r="AY208" s="18" t="s">
        <v>145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97</v>
      </c>
      <c r="BM208" s="198" t="s">
        <v>647</v>
      </c>
    </row>
    <row r="209" spans="1:65" s="11" customFormat="1" ht="25.9" customHeight="1">
      <c r="B209" s="172"/>
      <c r="C209" s="173"/>
      <c r="D209" s="174" t="s">
        <v>75</v>
      </c>
      <c r="E209" s="175" t="s">
        <v>648</v>
      </c>
      <c r="F209" s="175" t="s">
        <v>649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145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650</v>
      </c>
      <c r="D210" s="186" t="s">
        <v>146</v>
      </c>
      <c r="E210" s="187" t="s">
        <v>651</v>
      </c>
      <c r="F210" s="188" t="s">
        <v>652</v>
      </c>
      <c r="G210" s="189" t="s">
        <v>417</v>
      </c>
      <c r="H210" s="190">
        <v>3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83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653</v>
      </c>
    </row>
    <row r="211" spans="1:65" s="11" customFormat="1" ht="25.9" customHeight="1">
      <c r="B211" s="172"/>
      <c r="C211" s="173"/>
      <c r="D211" s="174" t="s">
        <v>75</v>
      </c>
      <c r="E211" s="175" t="s">
        <v>654</v>
      </c>
      <c r="F211" s="175" t="s">
        <v>655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145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501</v>
      </c>
      <c r="D212" s="186" t="s">
        <v>146</v>
      </c>
      <c r="E212" s="187" t="s">
        <v>656</v>
      </c>
      <c r="F212" s="188" t="s">
        <v>657</v>
      </c>
      <c r="G212" s="189" t="s">
        <v>420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83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658</v>
      </c>
    </row>
    <row r="213" spans="1:65" s="2" customFormat="1" ht="16.5" customHeight="1">
      <c r="A213" s="35"/>
      <c r="B213" s="36"/>
      <c r="C213" s="186" t="s">
        <v>659</v>
      </c>
      <c r="D213" s="186" t="s">
        <v>146</v>
      </c>
      <c r="E213" s="187" t="s">
        <v>660</v>
      </c>
      <c r="F213" s="188" t="s">
        <v>661</v>
      </c>
      <c r="G213" s="189" t="s">
        <v>420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83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662</v>
      </c>
    </row>
    <row r="214" spans="1:65" s="2" customFormat="1" ht="16.5" customHeight="1">
      <c r="A214" s="35"/>
      <c r="B214" s="36"/>
      <c r="C214" s="186" t="s">
        <v>505</v>
      </c>
      <c r="D214" s="186" t="s">
        <v>146</v>
      </c>
      <c r="E214" s="187" t="s">
        <v>663</v>
      </c>
      <c r="F214" s="188" t="s">
        <v>664</v>
      </c>
      <c r="G214" s="189" t="s">
        <v>420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83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665</v>
      </c>
    </row>
    <row r="215" spans="1:65" s="2" customFormat="1" ht="16.5" customHeight="1">
      <c r="A215" s="35"/>
      <c r="B215" s="36"/>
      <c r="C215" s="186" t="s">
        <v>666</v>
      </c>
      <c r="D215" s="186" t="s">
        <v>146</v>
      </c>
      <c r="E215" s="187" t="s">
        <v>667</v>
      </c>
      <c r="F215" s="188" t="s">
        <v>668</v>
      </c>
      <c r="G215" s="189" t="s">
        <v>420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97</v>
      </c>
      <c r="AT215" s="198" t="s">
        <v>146</v>
      </c>
      <c r="AU215" s="198" t="s">
        <v>83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97</v>
      </c>
      <c r="BM215" s="198" t="s">
        <v>669</v>
      </c>
    </row>
    <row r="216" spans="1:65" s="2" customFormat="1" ht="16.5" customHeight="1">
      <c r="A216" s="35"/>
      <c r="B216" s="36"/>
      <c r="C216" s="186" t="s">
        <v>508</v>
      </c>
      <c r="D216" s="186" t="s">
        <v>146</v>
      </c>
      <c r="E216" s="187" t="s">
        <v>670</v>
      </c>
      <c r="F216" s="188" t="s">
        <v>671</v>
      </c>
      <c r="G216" s="189" t="s">
        <v>420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97</v>
      </c>
      <c r="AT216" s="198" t="s">
        <v>146</v>
      </c>
      <c r="AU216" s="198" t="s">
        <v>83</v>
      </c>
      <c r="AY216" s="18" t="s">
        <v>145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97</v>
      </c>
      <c r="BM216" s="198" t="s">
        <v>672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xg+usQCRYpqhSEhgGhLGSabUMQw+Zq0JCNq/Rm/8NM7DCuDhJrqRKopZqlw5Tg2otfioAl2WS9hkIqy5V3TUrw==" saltValue="tB7zsRl1MVl3oGgWK7rUDcGKUJPrrK+UCJMaxAu8pTQ3A8vp3lAHV3pR8XQBG4nmkBztTR0Q9hfxWE7yRVw0jA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673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674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675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260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130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119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120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121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131</v>
      </c>
      <c r="D124" s="163" t="s">
        <v>61</v>
      </c>
      <c r="E124" s="163" t="s">
        <v>57</v>
      </c>
      <c r="F124" s="163" t="s">
        <v>58</v>
      </c>
      <c r="G124" s="163" t="s">
        <v>132</v>
      </c>
      <c r="H124" s="163" t="s">
        <v>133</v>
      </c>
      <c r="I124" s="163" t="s">
        <v>134</v>
      </c>
      <c r="J124" s="164" t="s">
        <v>125</v>
      </c>
      <c r="K124" s="165" t="s">
        <v>135</v>
      </c>
      <c r="L124" s="166"/>
      <c r="M124" s="76" t="s">
        <v>1</v>
      </c>
      <c r="N124" s="77" t="s">
        <v>40</v>
      </c>
      <c r="O124" s="77" t="s">
        <v>136</v>
      </c>
      <c r="P124" s="77" t="s">
        <v>137</v>
      </c>
      <c r="Q124" s="77" t="s">
        <v>138</v>
      </c>
      <c r="R124" s="77" t="s">
        <v>139</v>
      </c>
      <c r="S124" s="77" t="s">
        <v>140</v>
      </c>
      <c r="T124" s="78" t="s">
        <v>141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142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10.4650795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127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261</v>
      </c>
      <c r="F126" s="175" t="s">
        <v>262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10.4650795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145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263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9.0134399999999992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145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146</v>
      </c>
      <c r="E128" s="187" t="s">
        <v>676</v>
      </c>
      <c r="F128" s="188" t="s">
        <v>677</v>
      </c>
      <c r="G128" s="189" t="s">
        <v>281</v>
      </c>
      <c r="H128" s="190">
        <v>4.8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97</v>
      </c>
      <c r="AT128" s="198" t="s">
        <v>146</v>
      </c>
      <c r="AU128" s="198" t="s">
        <v>85</v>
      </c>
      <c r="AY128" s="18" t="s">
        <v>145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97</v>
      </c>
      <c r="BM128" s="198" t="s">
        <v>678</v>
      </c>
    </row>
    <row r="129" spans="1:65" s="13" customFormat="1" ht="11.25">
      <c r="B129" s="212"/>
      <c r="C129" s="213"/>
      <c r="D129" s="202" t="s">
        <v>152</v>
      </c>
      <c r="E129" s="214" t="s">
        <v>1</v>
      </c>
      <c r="F129" s="215" t="s">
        <v>268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152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145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269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679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680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3" customFormat="1" ht="11.25">
      <c r="B133" s="212"/>
      <c r="C133" s="213"/>
      <c r="D133" s="202" t="s">
        <v>152</v>
      </c>
      <c r="E133" s="214" t="s">
        <v>1</v>
      </c>
      <c r="F133" s="215" t="s">
        <v>681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152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145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682</v>
      </c>
      <c r="G134" s="201"/>
      <c r="H134" s="205">
        <v>4.8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2" customFormat="1" ht="21.75" customHeight="1">
      <c r="A135" s="35"/>
      <c r="B135" s="36"/>
      <c r="C135" s="186" t="s">
        <v>85</v>
      </c>
      <c r="D135" s="186" t="s">
        <v>146</v>
      </c>
      <c r="E135" s="187" t="s">
        <v>683</v>
      </c>
      <c r="F135" s="188" t="s">
        <v>684</v>
      </c>
      <c r="G135" s="189" t="s">
        <v>266</v>
      </c>
      <c r="H135" s="190">
        <v>16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1.3440000000000001E-2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685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679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680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681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686</v>
      </c>
      <c r="G141" s="201"/>
      <c r="H141" s="205">
        <v>16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94</v>
      </c>
      <c r="D142" s="186" t="s">
        <v>146</v>
      </c>
      <c r="E142" s="187" t="s">
        <v>687</v>
      </c>
      <c r="F142" s="188" t="s">
        <v>688</v>
      </c>
      <c r="G142" s="189" t="s">
        <v>266</v>
      </c>
      <c r="H142" s="190">
        <v>16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689</v>
      </c>
    </row>
    <row r="143" spans="1:65" s="2" customFormat="1" ht="33" customHeight="1">
      <c r="A143" s="35"/>
      <c r="B143" s="36"/>
      <c r="C143" s="186" t="s">
        <v>97</v>
      </c>
      <c r="D143" s="186" t="s">
        <v>146</v>
      </c>
      <c r="E143" s="187" t="s">
        <v>690</v>
      </c>
      <c r="F143" s="188" t="s">
        <v>691</v>
      </c>
      <c r="G143" s="189" t="s">
        <v>281</v>
      </c>
      <c r="H143" s="190">
        <v>4.8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85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692</v>
      </c>
    </row>
    <row r="144" spans="1:65" s="2" customFormat="1" ht="24.2" customHeight="1">
      <c r="A144" s="35"/>
      <c r="B144" s="36"/>
      <c r="C144" s="186" t="s">
        <v>103</v>
      </c>
      <c r="D144" s="186" t="s">
        <v>146</v>
      </c>
      <c r="E144" s="187" t="s">
        <v>289</v>
      </c>
      <c r="F144" s="188" t="s">
        <v>290</v>
      </c>
      <c r="G144" s="189" t="s">
        <v>291</v>
      </c>
      <c r="H144" s="190">
        <v>8.64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693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694</v>
      </c>
      <c r="G145" s="201"/>
      <c r="H145" s="205">
        <v>8.64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695</v>
      </c>
      <c r="F146" s="188" t="s">
        <v>696</v>
      </c>
      <c r="G146" s="189" t="s">
        <v>281</v>
      </c>
      <c r="H146" s="190">
        <v>3.3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697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679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680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681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698</v>
      </c>
      <c r="G152" s="201"/>
      <c r="H152" s="205">
        <v>3.3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16.5" customHeight="1">
      <c r="A153" s="35"/>
      <c r="B153" s="36"/>
      <c r="C153" s="245" t="s">
        <v>115</v>
      </c>
      <c r="D153" s="245" t="s">
        <v>298</v>
      </c>
      <c r="E153" s="246" t="s">
        <v>699</v>
      </c>
      <c r="F153" s="247" t="s">
        <v>700</v>
      </c>
      <c r="G153" s="248" t="s">
        <v>291</v>
      </c>
      <c r="H153" s="249">
        <v>6.6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6.6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185</v>
      </c>
      <c r="AT153" s="198" t="s">
        <v>298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701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702</v>
      </c>
      <c r="G154" s="201"/>
      <c r="H154" s="205">
        <v>6.6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24.2" customHeight="1">
      <c r="A155" s="35"/>
      <c r="B155" s="36"/>
      <c r="C155" s="186" t="s">
        <v>185</v>
      </c>
      <c r="D155" s="186" t="s">
        <v>146</v>
      </c>
      <c r="E155" s="187" t="s">
        <v>703</v>
      </c>
      <c r="F155" s="188" t="s">
        <v>704</v>
      </c>
      <c r="G155" s="189" t="s">
        <v>281</v>
      </c>
      <c r="H155" s="190">
        <v>1.2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705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268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269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679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680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681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2" customFormat="1" ht="11.25">
      <c r="B161" s="200"/>
      <c r="C161" s="201"/>
      <c r="D161" s="202" t="s">
        <v>152</v>
      </c>
      <c r="E161" s="203" t="s">
        <v>1</v>
      </c>
      <c r="F161" s="204" t="s">
        <v>706</v>
      </c>
      <c r="G161" s="201"/>
      <c r="H161" s="205">
        <v>1.2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152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145</v>
      </c>
    </row>
    <row r="162" spans="1:65" s="2" customFormat="1" ht="16.5" customHeight="1">
      <c r="A162" s="35"/>
      <c r="B162" s="36"/>
      <c r="C162" s="245" t="s">
        <v>195</v>
      </c>
      <c r="D162" s="245" t="s">
        <v>298</v>
      </c>
      <c r="E162" s="246" t="s">
        <v>707</v>
      </c>
      <c r="F162" s="247" t="s">
        <v>708</v>
      </c>
      <c r="G162" s="248" t="s">
        <v>291</v>
      </c>
      <c r="H162" s="249">
        <v>2.4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2.4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709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710</v>
      </c>
      <c r="G163" s="201"/>
      <c r="H163" s="205">
        <v>2.4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11" customFormat="1" ht="22.9" customHeight="1">
      <c r="B164" s="172"/>
      <c r="C164" s="173"/>
      <c r="D164" s="174" t="s">
        <v>75</v>
      </c>
      <c r="E164" s="232" t="s">
        <v>97</v>
      </c>
      <c r="F164" s="232" t="s">
        <v>711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145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201</v>
      </c>
      <c r="D165" s="186" t="s">
        <v>146</v>
      </c>
      <c r="E165" s="187" t="s">
        <v>712</v>
      </c>
      <c r="F165" s="188" t="s">
        <v>713</v>
      </c>
      <c r="G165" s="189" t="s">
        <v>281</v>
      </c>
      <c r="H165" s="190">
        <v>0.3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714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679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680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681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715</v>
      </c>
      <c r="G171" s="201"/>
      <c r="H171" s="205">
        <v>0.3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11" customFormat="1" ht="22.9" customHeight="1">
      <c r="B172" s="172"/>
      <c r="C172" s="173"/>
      <c r="D172" s="174" t="s">
        <v>75</v>
      </c>
      <c r="E172" s="232" t="s">
        <v>185</v>
      </c>
      <c r="F172" s="232" t="s">
        <v>716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1.4516395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145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208</v>
      </c>
      <c r="D173" s="186" t="s">
        <v>146</v>
      </c>
      <c r="E173" s="187" t="s">
        <v>717</v>
      </c>
      <c r="F173" s="188" t="s">
        <v>718</v>
      </c>
      <c r="G173" s="189" t="s">
        <v>177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719</v>
      </c>
    </row>
    <row r="174" spans="1:65" s="2" customFormat="1" ht="16.5" customHeight="1">
      <c r="A174" s="35"/>
      <c r="B174" s="36"/>
      <c r="C174" s="245" t="s">
        <v>215</v>
      </c>
      <c r="D174" s="245" t="s">
        <v>298</v>
      </c>
      <c r="E174" s="246" t="s">
        <v>720</v>
      </c>
      <c r="F174" s="247" t="s">
        <v>721</v>
      </c>
      <c r="G174" s="248" t="s">
        <v>177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722</v>
      </c>
    </row>
    <row r="175" spans="1:65" s="2" customFormat="1" ht="24.2" customHeight="1">
      <c r="A175" s="35"/>
      <c r="B175" s="36"/>
      <c r="C175" s="186" t="s">
        <v>221</v>
      </c>
      <c r="D175" s="186" t="s">
        <v>146</v>
      </c>
      <c r="E175" s="187" t="s">
        <v>723</v>
      </c>
      <c r="F175" s="188" t="s">
        <v>724</v>
      </c>
      <c r="G175" s="189" t="s">
        <v>177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725</v>
      </c>
    </row>
    <row r="176" spans="1:65" s="2" customFormat="1" ht="24.2" customHeight="1">
      <c r="A176" s="35"/>
      <c r="B176" s="36"/>
      <c r="C176" s="245" t="s">
        <v>229</v>
      </c>
      <c r="D176" s="245" t="s">
        <v>298</v>
      </c>
      <c r="E176" s="246" t="s">
        <v>726</v>
      </c>
      <c r="F176" s="247" t="s">
        <v>727</v>
      </c>
      <c r="G176" s="248" t="s">
        <v>177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185</v>
      </c>
      <c r="AT176" s="198" t="s">
        <v>298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728</v>
      </c>
    </row>
    <row r="177" spans="1:65" s="2" customFormat="1" ht="24.2" customHeight="1">
      <c r="A177" s="35"/>
      <c r="B177" s="36"/>
      <c r="C177" s="186" t="s">
        <v>8</v>
      </c>
      <c r="D177" s="186" t="s">
        <v>146</v>
      </c>
      <c r="E177" s="187" t="s">
        <v>729</v>
      </c>
      <c r="F177" s="188" t="s">
        <v>730</v>
      </c>
      <c r="G177" s="189" t="s">
        <v>350</v>
      </c>
      <c r="H177" s="190">
        <v>5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731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268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679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680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681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732</v>
      </c>
      <c r="G183" s="201"/>
      <c r="H183" s="205">
        <v>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16.5" customHeight="1">
      <c r="A184" s="35"/>
      <c r="B184" s="36"/>
      <c r="C184" s="245" t="s">
        <v>237</v>
      </c>
      <c r="D184" s="245" t="s">
        <v>298</v>
      </c>
      <c r="E184" s="246" t="s">
        <v>733</v>
      </c>
      <c r="F184" s="247" t="s">
        <v>734</v>
      </c>
      <c r="G184" s="248" t="s">
        <v>350</v>
      </c>
      <c r="H184" s="249">
        <v>5.0750000000000002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5.3794999999999997E-3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185</v>
      </c>
      <c r="AT184" s="198" t="s">
        <v>298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735</v>
      </c>
    </row>
    <row r="185" spans="1:65" s="12" customFormat="1" ht="11.25">
      <c r="B185" s="200"/>
      <c r="C185" s="201"/>
      <c r="D185" s="202" t="s">
        <v>152</v>
      </c>
      <c r="E185" s="201"/>
      <c r="F185" s="204" t="s">
        <v>736</v>
      </c>
      <c r="G185" s="201"/>
      <c r="H185" s="205">
        <v>5.0750000000000002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145</v>
      </c>
    </row>
    <row r="186" spans="1:65" s="2" customFormat="1" ht="21.75" customHeight="1">
      <c r="A186" s="35"/>
      <c r="B186" s="36"/>
      <c r="C186" s="186" t="s">
        <v>243</v>
      </c>
      <c r="D186" s="186" t="s">
        <v>146</v>
      </c>
      <c r="E186" s="187" t="s">
        <v>737</v>
      </c>
      <c r="F186" s="188" t="s">
        <v>738</v>
      </c>
      <c r="G186" s="189" t="s">
        <v>177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97</v>
      </c>
      <c r="BM186" s="198" t="s">
        <v>739</v>
      </c>
    </row>
    <row r="187" spans="1:65" s="2" customFormat="1" ht="24.2" customHeight="1">
      <c r="A187" s="35"/>
      <c r="B187" s="36"/>
      <c r="C187" s="245" t="s">
        <v>250</v>
      </c>
      <c r="D187" s="245" t="s">
        <v>298</v>
      </c>
      <c r="E187" s="246" t="s">
        <v>740</v>
      </c>
      <c r="F187" s="247" t="s">
        <v>741</v>
      </c>
      <c r="G187" s="248" t="s">
        <v>177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185</v>
      </c>
      <c r="AT187" s="198" t="s">
        <v>298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97</v>
      </c>
      <c r="BM187" s="198" t="s">
        <v>742</v>
      </c>
    </row>
    <row r="188" spans="1:65" s="2" customFormat="1" ht="24.2" customHeight="1">
      <c r="A188" s="35"/>
      <c r="B188" s="36"/>
      <c r="C188" s="245" t="s">
        <v>338</v>
      </c>
      <c r="D188" s="245" t="s">
        <v>298</v>
      </c>
      <c r="E188" s="246" t="s">
        <v>743</v>
      </c>
      <c r="F188" s="247" t="s">
        <v>744</v>
      </c>
      <c r="G188" s="248" t="s">
        <v>177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185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97</v>
      </c>
      <c r="BM188" s="198" t="s">
        <v>745</v>
      </c>
    </row>
    <row r="189" spans="1:65" s="2" customFormat="1" ht="24.2" customHeight="1">
      <c r="A189" s="35"/>
      <c r="B189" s="36"/>
      <c r="C189" s="186" t="s">
        <v>343</v>
      </c>
      <c r="D189" s="186" t="s">
        <v>146</v>
      </c>
      <c r="E189" s="187" t="s">
        <v>746</v>
      </c>
      <c r="F189" s="188" t="s">
        <v>747</v>
      </c>
      <c r="G189" s="189" t="s">
        <v>350</v>
      </c>
      <c r="H189" s="190">
        <v>5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97</v>
      </c>
      <c r="BM189" s="198" t="s">
        <v>748</v>
      </c>
    </row>
    <row r="190" spans="1:65" s="2" customFormat="1" ht="16.5" customHeight="1">
      <c r="A190" s="35"/>
      <c r="B190" s="36"/>
      <c r="C190" s="186" t="s">
        <v>7</v>
      </c>
      <c r="D190" s="186" t="s">
        <v>146</v>
      </c>
      <c r="E190" s="187" t="s">
        <v>749</v>
      </c>
      <c r="F190" s="188" t="s">
        <v>750</v>
      </c>
      <c r="G190" s="189" t="s">
        <v>350</v>
      </c>
      <c r="H190" s="190">
        <v>5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97</v>
      </c>
      <c r="BM190" s="198" t="s">
        <v>751</v>
      </c>
    </row>
    <row r="191" spans="1:65" s="2" customFormat="1" ht="24.2" customHeight="1">
      <c r="A191" s="35"/>
      <c r="B191" s="36"/>
      <c r="C191" s="186" t="s">
        <v>354</v>
      </c>
      <c r="D191" s="186" t="s">
        <v>146</v>
      </c>
      <c r="E191" s="187" t="s">
        <v>752</v>
      </c>
      <c r="F191" s="188" t="s">
        <v>753</v>
      </c>
      <c r="G191" s="189" t="s">
        <v>177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97</v>
      </c>
      <c r="BM191" s="198" t="s">
        <v>754</v>
      </c>
    </row>
    <row r="192" spans="1:65" s="2" customFormat="1" ht="33" customHeight="1">
      <c r="A192" s="35"/>
      <c r="B192" s="36"/>
      <c r="C192" s="186" t="s">
        <v>360</v>
      </c>
      <c r="D192" s="186" t="s">
        <v>146</v>
      </c>
      <c r="E192" s="187" t="s">
        <v>755</v>
      </c>
      <c r="F192" s="188" t="s">
        <v>756</v>
      </c>
      <c r="G192" s="189" t="s">
        <v>177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97</v>
      </c>
      <c r="BM192" s="198" t="s">
        <v>757</v>
      </c>
    </row>
    <row r="193" spans="1:65" s="2" customFormat="1" ht="33" customHeight="1">
      <c r="A193" s="35"/>
      <c r="B193" s="36"/>
      <c r="C193" s="245" t="s">
        <v>365</v>
      </c>
      <c r="D193" s="245" t="s">
        <v>298</v>
      </c>
      <c r="E193" s="246" t="s">
        <v>758</v>
      </c>
      <c r="F193" s="247" t="s">
        <v>759</v>
      </c>
      <c r="G193" s="248" t="s">
        <v>177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185</v>
      </c>
      <c r="AT193" s="198" t="s">
        <v>298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97</v>
      </c>
      <c r="BM193" s="198" t="s">
        <v>760</v>
      </c>
    </row>
    <row r="194" spans="1:65" s="2" customFormat="1" ht="16.5" customHeight="1">
      <c r="A194" s="35"/>
      <c r="B194" s="36"/>
      <c r="C194" s="186" t="s">
        <v>370</v>
      </c>
      <c r="D194" s="186" t="s">
        <v>146</v>
      </c>
      <c r="E194" s="187" t="s">
        <v>761</v>
      </c>
      <c r="F194" s="188" t="s">
        <v>762</v>
      </c>
      <c r="G194" s="189" t="s">
        <v>350</v>
      </c>
      <c r="H194" s="190">
        <v>5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9.5000000000000011E-4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763</v>
      </c>
    </row>
    <row r="195" spans="1:65" s="2" customFormat="1" ht="21.75" customHeight="1">
      <c r="A195" s="35"/>
      <c r="B195" s="36"/>
      <c r="C195" s="186" t="s">
        <v>376</v>
      </c>
      <c r="D195" s="186" t="s">
        <v>146</v>
      </c>
      <c r="E195" s="187" t="s">
        <v>764</v>
      </c>
      <c r="F195" s="188" t="s">
        <v>765</v>
      </c>
      <c r="G195" s="189" t="s">
        <v>350</v>
      </c>
      <c r="H195" s="190">
        <v>5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4.5000000000000004E-4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766</v>
      </c>
    </row>
    <row r="196" spans="1:65" s="11" customFormat="1" ht="22.9" customHeight="1">
      <c r="B196" s="172"/>
      <c r="C196" s="173"/>
      <c r="D196" s="174" t="s">
        <v>75</v>
      </c>
      <c r="E196" s="232" t="s">
        <v>392</v>
      </c>
      <c r="F196" s="232" t="s">
        <v>393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145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275</v>
      </c>
      <c r="D197" s="186" t="s">
        <v>146</v>
      </c>
      <c r="E197" s="187" t="s">
        <v>767</v>
      </c>
      <c r="F197" s="188" t="s">
        <v>768</v>
      </c>
      <c r="G197" s="189" t="s">
        <v>291</v>
      </c>
      <c r="H197" s="190">
        <v>10.465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85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769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jj4La6E9RRMl5alYxGdDauSJhDGILX336KMUijmqBDO4xPG5ptrTAnuOk/gByUQ+JsCO99sjfpK12vemmhzDCg==" saltValue="3PR7Qb5dA0sHEyCg8xrXag2RxYUCqz7qC03KMltzXeYWOrZ1MqCr6E1vzBU6PW6auz6iRyu2uZu7ePUpU2FvkA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770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772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399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ROUND((SUM(BE131:BE187)),  2)</f>
        <v>0</v>
      </c>
      <c r="G37" s="35"/>
      <c r="H37" s="35"/>
      <c r="I37" s="131">
        <v>0.21</v>
      </c>
      <c r="J37" s="130">
        <f>ROUND(((SUM(BE131:BE187))*I37),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ROUND((SUM(BF131:BF187)),  2)</f>
        <v>0</v>
      </c>
      <c r="G38" s="35"/>
      <c r="H38" s="35"/>
      <c r="I38" s="131">
        <v>0.15</v>
      </c>
      <c r="J38" s="130">
        <f>ROUND(((SUM(BF131:BF187))*I38),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ROUND((SUM(BG131:BG187)),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ROUND((SUM(BH131:BH187)),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ROUND((SUM(BI131:BI187)),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770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4.1 - Lokalita B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773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774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775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776</v>
      </c>
      <c r="E104" s="229"/>
      <c r="F104" s="229"/>
      <c r="G104" s="229"/>
      <c r="H104" s="229"/>
      <c r="I104" s="229"/>
      <c r="J104" s="230">
        <f>J165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777</v>
      </c>
      <c r="E105" s="229"/>
      <c r="F105" s="229"/>
      <c r="G105" s="229"/>
      <c r="H105" s="229"/>
      <c r="I105" s="229"/>
      <c r="J105" s="230">
        <f>J175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778</v>
      </c>
      <c r="E106" s="229"/>
      <c r="F106" s="229"/>
      <c r="G106" s="229"/>
      <c r="H106" s="229"/>
      <c r="I106" s="229"/>
      <c r="J106" s="230">
        <f>J179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779</v>
      </c>
      <c r="E107" s="229"/>
      <c r="F107" s="229"/>
      <c r="G107" s="229"/>
      <c r="H107" s="229"/>
      <c r="I107" s="229"/>
      <c r="J107" s="230">
        <f>J186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119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120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121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770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4.1 - Lokalita B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410</v>
      </c>
      <c r="F132" s="175" t="s">
        <v>780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P133+P156+P165+P175+P179+P186</f>
        <v>0</v>
      </c>
      <c r="Q132" s="180"/>
      <c r="R132" s="181">
        <f>R133+R156+R165+R175+R179+R186</f>
        <v>0</v>
      </c>
      <c r="S132" s="180"/>
      <c r="T132" s="182">
        <f>T133+T156+T165+T175+T179+T186</f>
        <v>0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BK133+BK156+BK165+BK175+BK179+BK186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429</v>
      </c>
      <c r="F133" s="232" t="s">
        <v>781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146</v>
      </c>
      <c r="E134" s="187" t="s">
        <v>782</v>
      </c>
      <c r="F134" s="188" t="s">
        <v>783</v>
      </c>
      <c r="G134" s="189" t="s">
        <v>177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85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153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22.5">
      <c r="B137" s="212"/>
      <c r="C137" s="213"/>
      <c r="D137" s="202" t="s">
        <v>152</v>
      </c>
      <c r="E137" s="214" t="s">
        <v>1</v>
      </c>
      <c r="F137" s="215" t="s">
        <v>784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785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786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787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788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789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790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791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792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793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794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795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796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797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798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799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800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801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802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1" customFormat="1" ht="22.9" customHeight="1">
      <c r="B156" s="172"/>
      <c r="C156" s="173"/>
      <c r="D156" s="174" t="s">
        <v>75</v>
      </c>
      <c r="E156" s="232" t="s">
        <v>460</v>
      </c>
      <c r="F156" s="232" t="s">
        <v>803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SUM(P157:P164)</f>
        <v>0</v>
      </c>
      <c r="Q156" s="180"/>
      <c r="R156" s="181">
        <f>SUM(R157:R164)</f>
        <v>0</v>
      </c>
      <c r="S156" s="180"/>
      <c r="T156" s="182">
        <f>SUM(T157:T164)</f>
        <v>0</v>
      </c>
      <c r="AR156" s="183" t="s">
        <v>83</v>
      </c>
      <c r="AT156" s="184" t="s">
        <v>75</v>
      </c>
      <c r="AU156" s="184" t="s">
        <v>83</v>
      </c>
      <c r="AY156" s="183" t="s">
        <v>145</v>
      </c>
      <c r="BK156" s="185">
        <f>SUM(BK157:BK164)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146</v>
      </c>
      <c r="E157" s="187" t="s">
        <v>804</v>
      </c>
      <c r="F157" s="188" t="s">
        <v>805</v>
      </c>
      <c r="G157" s="189" t="s">
        <v>149</v>
      </c>
      <c r="H157" s="190">
        <v>2</v>
      </c>
      <c r="I157" s="191"/>
      <c r="J157" s="192">
        <f t="shared" ref="J157:J164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4" si="1">O157*H157</f>
        <v>0</v>
      </c>
      <c r="Q157" s="196">
        <v>0</v>
      </c>
      <c r="R157" s="196">
        <f t="shared" ref="R157:R164" si="2">Q157*H157</f>
        <v>0</v>
      </c>
      <c r="S157" s="196">
        <v>0</v>
      </c>
      <c r="T157" s="197">
        <f t="shared" ref="T157:T164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 t="shared" ref="BE157:BE164" si="4">IF(N157="základní",J157,0)</f>
        <v>0</v>
      </c>
      <c r="BF157" s="199">
        <f t="shared" ref="BF157:BF164" si="5">IF(N157="snížená",J157,0)</f>
        <v>0</v>
      </c>
      <c r="BG157" s="199">
        <f t="shared" ref="BG157:BG164" si="6">IF(N157="zákl. přenesená",J157,0)</f>
        <v>0</v>
      </c>
      <c r="BH157" s="199">
        <f t="shared" ref="BH157:BH164" si="7">IF(N157="sníž. přenesená",J157,0)</f>
        <v>0</v>
      </c>
      <c r="BI157" s="199">
        <f t="shared" ref="BI157:BI164" si="8">IF(N157="nulová",J157,0)</f>
        <v>0</v>
      </c>
      <c r="BJ157" s="18" t="s">
        <v>83</v>
      </c>
      <c r="BK157" s="199">
        <f t="shared" ref="BK157:BK164" si="9">ROUND(I157*H157,2)</f>
        <v>0</v>
      </c>
      <c r="BL157" s="18" t="s">
        <v>97</v>
      </c>
      <c r="BM157" s="198" t="s">
        <v>97</v>
      </c>
    </row>
    <row r="158" spans="1:65" s="2" customFormat="1" ht="16.5" customHeight="1">
      <c r="A158" s="35"/>
      <c r="B158" s="36"/>
      <c r="C158" s="186" t="s">
        <v>94</v>
      </c>
      <c r="D158" s="186" t="s">
        <v>146</v>
      </c>
      <c r="E158" s="187" t="s">
        <v>806</v>
      </c>
      <c r="F158" s="188" t="s">
        <v>807</v>
      </c>
      <c r="G158" s="189" t="s">
        <v>350</v>
      </c>
      <c r="H158" s="190">
        <v>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85</v>
      </c>
      <c r="AY158" s="18" t="s">
        <v>145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97</v>
      </c>
      <c r="BM158" s="198" t="s">
        <v>808</v>
      </c>
    </row>
    <row r="159" spans="1:65" s="2" customFormat="1" ht="16.5" customHeight="1">
      <c r="A159" s="35"/>
      <c r="B159" s="36"/>
      <c r="C159" s="245" t="s">
        <v>97</v>
      </c>
      <c r="D159" s="245" t="s">
        <v>298</v>
      </c>
      <c r="E159" s="246" t="s">
        <v>809</v>
      </c>
      <c r="F159" s="247" t="s">
        <v>807</v>
      </c>
      <c r="G159" s="248" t="s">
        <v>350</v>
      </c>
      <c r="H159" s="249">
        <v>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97</v>
      </c>
      <c r="BM159" s="198" t="s">
        <v>810</v>
      </c>
    </row>
    <row r="160" spans="1:65" s="2" customFormat="1" ht="16.5" customHeight="1">
      <c r="A160" s="35"/>
      <c r="B160" s="36"/>
      <c r="C160" s="186" t="s">
        <v>103</v>
      </c>
      <c r="D160" s="186" t="s">
        <v>146</v>
      </c>
      <c r="E160" s="187" t="s">
        <v>811</v>
      </c>
      <c r="F160" s="188" t="s">
        <v>812</v>
      </c>
      <c r="G160" s="189" t="s">
        <v>350</v>
      </c>
      <c r="H160" s="190">
        <v>5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97</v>
      </c>
      <c r="BM160" s="198" t="s">
        <v>813</v>
      </c>
    </row>
    <row r="161" spans="1:65" s="2" customFormat="1" ht="16.5" customHeight="1">
      <c r="A161" s="35"/>
      <c r="B161" s="36"/>
      <c r="C161" s="245" t="s">
        <v>112</v>
      </c>
      <c r="D161" s="245" t="s">
        <v>298</v>
      </c>
      <c r="E161" s="246" t="s">
        <v>814</v>
      </c>
      <c r="F161" s="247" t="s">
        <v>815</v>
      </c>
      <c r="G161" s="248" t="s">
        <v>350</v>
      </c>
      <c r="H161" s="249">
        <v>5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185</v>
      </c>
      <c r="AT161" s="198" t="s">
        <v>298</v>
      </c>
      <c r="AU161" s="198" t="s">
        <v>85</v>
      </c>
      <c r="AY161" s="18" t="s">
        <v>145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97</v>
      </c>
      <c r="BM161" s="198" t="s">
        <v>816</v>
      </c>
    </row>
    <row r="162" spans="1:65" s="2" customFormat="1" ht="16.5" customHeight="1">
      <c r="A162" s="35"/>
      <c r="B162" s="36"/>
      <c r="C162" s="186" t="s">
        <v>115</v>
      </c>
      <c r="D162" s="186" t="s">
        <v>146</v>
      </c>
      <c r="E162" s="187" t="s">
        <v>817</v>
      </c>
      <c r="F162" s="188" t="s">
        <v>818</v>
      </c>
      <c r="G162" s="189" t="s">
        <v>177</v>
      </c>
      <c r="H162" s="190">
        <v>8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97</v>
      </c>
      <c r="BM162" s="198" t="s">
        <v>229</v>
      </c>
    </row>
    <row r="163" spans="1:65" s="2" customFormat="1" ht="16.5" customHeight="1">
      <c r="A163" s="35"/>
      <c r="B163" s="36"/>
      <c r="C163" s="186" t="s">
        <v>185</v>
      </c>
      <c r="D163" s="186" t="s">
        <v>146</v>
      </c>
      <c r="E163" s="187" t="s">
        <v>819</v>
      </c>
      <c r="F163" s="188" t="s">
        <v>820</v>
      </c>
      <c r="G163" s="189" t="s">
        <v>177</v>
      </c>
      <c r="H163" s="190">
        <v>10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97</v>
      </c>
      <c r="BM163" s="198" t="s">
        <v>821</v>
      </c>
    </row>
    <row r="164" spans="1:65" s="2" customFormat="1" ht="16.5" customHeight="1">
      <c r="A164" s="35"/>
      <c r="B164" s="36"/>
      <c r="C164" s="186" t="s">
        <v>195</v>
      </c>
      <c r="D164" s="186" t="s">
        <v>146</v>
      </c>
      <c r="E164" s="187" t="s">
        <v>822</v>
      </c>
      <c r="F164" s="188" t="s">
        <v>823</v>
      </c>
      <c r="G164" s="189" t="s">
        <v>172</v>
      </c>
      <c r="H164" s="190">
        <v>1</v>
      </c>
      <c r="I164" s="191"/>
      <c r="J164" s="192">
        <f t="shared" si="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97</v>
      </c>
      <c r="BM164" s="198" t="s">
        <v>237</v>
      </c>
    </row>
    <row r="165" spans="1:65" s="11" customFormat="1" ht="22.9" customHeight="1">
      <c r="B165" s="172"/>
      <c r="C165" s="173"/>
      <c r="D165" s="174" t="s">
        <v>75</v>
      </c>
      <c r="E165" s="232" t="s">
        <v>520</v>
      </c>
      <c r="F165" s="232" t="s">
        <v>824</v>
      </c>
      <c r="G165" s="173"/>
      <c r="H165" s="173"/>
      <c r="I165" s="176"/>
      <c r="J165" s="233">
        <f>BK165</f>
        <v>0</v>
      </c>
      <c r="K165" s="173"/>
      <c r="L165" s="178"/>
      <c r="M165" s="179"/>
      <c r="N165" s="180"/>
      <c r="O165" s="180"/>
      <c r="P165" s="181">
        <f>SUM(P166:P174)</f>
        <v>0</v>
      </c>
      <c r="Q165" s="180"/>
      <c r="R165" s="181">
        <f>SUM(R166:R174)</f>
        <v>0</v>
      </c>
      <c r="S165" s="180"/>
      <c r="T165" s="182">
        <f>SUM(T166:T174)</f>
        <v>0</v>
      </c>
      <c r="AR165" s="183" t="s">
        <v>83</v>
      </c>
      <c r="AT165" s="184" t="s">
        <v>75</v>
      </c>
      <c r="AU165" s="184" t="s">
        <v>83</v>
      </c>
      <c r="AY165" s="183" t="s">
        <v>145</v>
      </c>
      <c r="BK165" s="185">
        <f>SUM(BK166:BK174)</f>
        <v>0</v>
      </c>
    </row>
    <row r="166" spans="1:65" s="2" customFormat="1" ht="24.2" customHeight="1">
      <c r="A166" s="35"/>
      <c r="B166" s="36"/>
      <c r="C166" s="186" t="s">
        <v>201</v>
      </c>
      <c r="D166" s="186" t="s">
        <v>146</v>
      </c>
      <c r="E166" s="187" t="s">
        <v>825</v>
      </c>
      <c r="F166" s="188" t="s">
        <v>826</v>
      </c>
      <c r="G166" s="189" t="s">
        <v>350</v>
      </c>
      <c r="H166" s="190">
        <v>5</v>
      </c>
      <c r="I166" s="191"/>
      <c r="J166" s="192">
        <f t="shared" ref="J166:J174" si="10"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ref="P166:P174" si="11">O166*H166</f>
        <v>0</v>
      </c>
      <c r="Q166" s="196">
        <v>0</v>
      </c>
      <c r="R166" s="196">
        <f t="shared" ref="R166:R174" si="12">Q166*H166</f>
        <v>0</v>
      </c>
      <c r="S166" s="196">
        <v>0</v>
      </c>
      <c r="T166" s="197">
        <f t="shared" ref="T166:T174" si="13"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85</v>
      </c>
      <c r="AY166" s="18" t="s">
        <v>145</v>
      </c>
      <c r="BE166" s="199">
        <f t="shared" ref="BE166:BE174" si="14">IF(N166="základní",J166,0)</f>
        <v>0</v>
      </c>
      <c r="BF166" s="199">
        <f t="shared" ref="BF166:BF174" si="15">IF(N166="snížená",J166,0)</f>
        <v>0</v>
      </c>
      <c r="BG166" s="199">
        <f t="shared" ref="BG166:BG174" si="16">IF(N166="zákl. přenesená",J166,0)</f>
        <v>0</v>
      </c>
      <c r="BH166" s="199">
        <f t="shared" ref="BH166:BH174" si="17">IF(N166="sníž. přenesená",J166,0)</f>
        <v>0</v>
      </c>
      <c r="BI166" s="199">
        <f t="shared" ref="BI166:BI174" si="18">IF(N166="nulová",J166,0)</f>
        <v>0</v>
      </c>
      <c r="BJ166" s="18" t="s">
        <v>83</v>
      </c>
      <c r="BK166" s="199">
        <f t="shared" ref="BK166:BK174" si="19">ROUND(I166*H166,2)</f>
        <v>0</v>
      </c>
      <c r="BL166" s="18" t="s">
        <v>97</v>
      </c>
      <c r="BM166" s="198" t="s">
        <v>827</v>
      </c>
    </row>
    <row r="167" spans="1:65" s="2" customFormat="1" ht="16.5" customHeight="1">
      <c r="A167" s="35"/>
      <c r="B167" s="36"/>
      <c r="C167" s="245" t="s">
        <v>208</v>
      </c>
      <c r="D167" s="245" t="s">
        <v>298</v>
      </c>
      <c r="E167" s="246" t="s">
        <v>828</v>
      </c>
      <c r="F167" s="247" t="s">
        <v>829</v>
      </c>
      <c r="G167" s="248" t="s">
        <v>350</v>
      </c>
      <c r="H167" s="249">
        <v>5</v>
      </c>
      <c r="I167" s="250"/>
      <c r="J167" s="251">
        <f t="shared" si="10"/>
        <v>0</v>
      </c>
      <c r="K167" s="252"/>
      <c r="L167" s="253"/>
      <c r="M167" s="254" t="s">
        <v>1</v>
      </c>
      <c r="N167" s="25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185</v>
      </c>
      <c r="AT167" s="198" t="s">
        <v>298</v>
      </c>
      <c r="AU167" s="198" t="s">
        <v>85</v>
      </c>
      <c r="AY167" s="18" t="s">
        <v>145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97</v>
      </c>
      <c r="BM167" s="198" t="s">
        <v>830</v>
      </c>
    </row>
    <row r="168" spans="1:65" s="2" customFormat="1" ht="24.2" customHeight="1">
      <c r="A168" s="35"/>
      <c r="B168" s="36"/>
      <c r="C168" s="186" t="s">
        <v>215</v>
      </c>
      <c r="D168" s="186" t="s">
        <v>146</v>
      </c>
      <c r="E168" s="187" t="s">
        <v>831</v>
      </c>
      <c r="F168" s="188" t="s">
        <v>832</v>
      </c>
      <c r="G168" s="189" t="s">
        <v>350</v>
      </c>
      <c r="H168" s="190">
        <v>5</v>
      </c>
      <c r="I168" s="191"/>
      <c r="J168" s="192">
        <f t="shared" si="1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85</v>
      </c>
      <c r="AY168" s="18" t="s">
        <v>145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97</v>
      </c>
      <c r="BM168" s="198" t="s">
        <v>833</v>
      </c>
    </row>
    <row r="169" spans="1:65" s="2" customFormat="1" ht="16.5" customHeight="1">
      <c r="A169" s="35"/>
      <c r="B169" s="36"/>
      <c r="C169" s="245" t="s">
        <v>221</v>
      </c>
      <c r="D169" s="245" t="s">
        <v>298</v>
      </c>
      <c r="E169" s="246" t="s">
        <v>834</v>
      </c>
      <c r="F169" s="247" t="s">
        <v>835</v>
      </c>
      <c r="G169" s="248" t="s">
        <v>350</v>
      </c>
      <c r="H169" s="249">
        <v>5</v>
      </c>
      <c r="I169" s="250"/>
      <c r="J169" s="251">
        <f t="shared" si="1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185</v>
      </c>
      <c r="AT169" s="198" t="s">
        <v>298</v>
      </c>
      <c r="AU169" s="198" t="s">
        <v>85</v>
      </c>
      <c r="AY169" s="18" t="s">
        <v>145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97</v>
      </c>
      <c r="BM169" s="198" t="s">
        <v>836</v>
      </c>
    </row>
    <row r="170" spans="1:65" s="2" customFormat="1" ht="16.5" customHeight="1">
      <c r="A170" s="35"/>
      <c r="B170" s="36"/>
      <c r="C170" s="186" t="s">
        <v>229</v>
      </c>
      <c r="D170" s="186" t="s">
        <v>146</v>
      </c>
      <c r="E170" s="187" t="s">
        <v>837</v>
      </c>
      <c r="F170" s="188" t="s">
        <v>838</v>
      </c>
      <c r="G170" s="189" t="s">
        <v>350</v>
      </c>
      <c r="H170" s="190">
        <v>30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97</v>
      </c>
      <c r="BM170" s="198" t="s">
        <v>365</v>
      </c>
    </row>
    <row r="171" spans="1:65" s="2" customFormat="1" ht="16.5" customHeight="1">
      <c r="A171" s="35"/>
      <c r="B171" s="36"/>
      <c r="C171" s="245" t="s">
        <v>8</v>
      </c>
      <c r="D171" s="245" t="s">
        <v>298</v>
      </c>
      <c r="E171" s="246" t="s">
        <v>839</v>
      </c>
      <c r="F171" s="247" t="s">
        <v>840</v>
      </c>
      <c r="G171" s="248" t="s">
        <v>350</v>
      </c>
      <c r="H171" s="249">
        <v>30</v>
      </c>
      <c r="I171" s="250"/>
      <c r="J171" s="251">
        <f t="shared" si="1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185</v>
      </c>
      <c r="AT171" s="198" t="s">
        <v>298</v>
      </c>
      <c r="AU171" s="198" t="s">
        <v>85</v>
      </c>
      <c r="AY171" s="18" t="s">
        <v>145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97</v>
      </c>
      <c r="BM171" s="198" t="s">
        <v>841</v>
      </c>
    </row>
    <row r="172" spans="1:65" s="2" customFormat="1" ht="16.5" customHeight="1">
      <c r="A172" s="35"/>
      <c r="B172" s="36"/>
      <c r="C172" s="186" t="s">
        <v>237</v>
      </c>
      <c r="D172" s="186" t="s">
        <v>146</v>
      </c>
      <c r="E172" s="187" t="s">
        <v>842</v>
      </c>
      <c r="F172" s="188" t="s">
        <v>843</v>
      </c>
      <c r="G172" s="189" t="s">
        <v>350</v>
      </c>
      <c r="H172" s="190">
        <v>3</v>
      </c>
      <c r="I172" s="191"/>
      <c r="J172" s="192">
        <f t="shared" si="10"/>
        <v>0</v>
      </c>
      <c r="K172" s="193"/>
      <c r="L172" s="40"/>
      <c r="M172" s="194" t="s">
        <v>1</v>
      </c>
      <c r="N172" s="195" t="s">
        <v>41</v>
      </c>
      <c r="O172" s="72"/>
      <c r="P172" s="196">
        <f t="shared" si="11"/>
        <v>0</v>
      </c>
      <c r="Q172" s="196">
        <v>0</v>
      </c>
      <c r="R172" s="196">
        <f t="shared" si="12"/>
        <v>0</v>
      </c>
      <c r="S172" s="196">
        <v>0</v>
      </c>
      <c r="T172" s="19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 t="shared" si="14"/>
        <v>0</v>
      </c>
      <c r="BF172" s="199">
        <f t="shared" si="15"/>
        <v>0</v>
      </c>
      <c r="BG172" s="199">
        <f t="shared" si="16"/>
        <v>0</v>
      </c>
      <c r="BH172" s="199">
        <f t="shared" si="17"/>
        <v>0</v>
      </c>
      <c r="BI172" s="199">
        <f t="shared" si="18"/>
        <v>0</v>
      </c>
      <c r="BJ172" s="18" t="s">
        <v>83</v>
      </c>
      <c r="BK172" s="199">
        <f t="shared" si="19"/>
        <v>0</v>
      </c>
      <c r="BL172" s="18" t="s">
        <v>97</v>
      </c>
      <c r="BM172" s="198" t="s">
        <v>376</v>
      </c>
    </row>
    <row r="173" spans="1:65" s="2" customFormat="1" ht="16.5" customHeight="1">
      <c r="A173" s="35"/>
      <c r="B173" s="36"/>
      <c r="C173" s="186" t="s">
        <v>243</v>
      </c>
      <c r="D173" s="186" t="s">
        <v>146</v>
      </c>
      <c r="E173" s="187" t="s">
        <v>844</v>
      </c>
      <c r="F173" s="188" t="s">
        <v>845</v>
      </c>
      <c r="G173" s="189" t="s">
        <v>350</v>
      </c>
      <c r="H173" s="190">
        <v>3</v>
      </c>
      <c r="I173" s="191"/>
      <c r="J173" s="192">
        <f t="shared" si="10"/>
        <v>0</v>
      </c>
      <c r="K173" s="193"/>
      <c r="L173" s="40"/>
      <c r="M173" s="194" t="s">
        <v>1</v>
      </c>
      <c r="N173" s="195" t="s">
        <v>41</v>
      </c>
      <c r="O173" s="72"/>
      <c r="P173" s="196">
        <f t="shared" si="11"/>
        <v>0</v>
      </c>
      <c r="Q173" s="196">
        <v>0</v>
      </c>
      <c r="R173" s="196">
        <f t="shared" si="12"/>
        <v>0</v>
      </c>
      <c r="S173" s="196">
        <v>0</v>
      </c>
      <c r="T173" s="19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 t="shared" si="14"/>
        <v>0</v>
      </c>
      <c r="BF173" s="199">
        <f t="shared" si="15"/>
        <v>0</v>
      </c>
      <c r="BG173" s="199">
        <f t="shared" si="16"/>
        <v>0</v>
      </c>
      <c r="BH173" s="199">
        <f t="shared" si="17"/>
        <v>0</v>
      </c>
      <c r="BI173" s="199">
        <f t="shared" si="18"/>
        <v>0</v>
      </c>
      <c r="BJ173" s="18" t="s">
        <v>83</v>
      </c>
      <c r="BK173" s="199">
        <f t="shared" si="19"/>
        <v>0</v>
      </c>
      <c r="BL173" s="18" t="s">
        <v>97</v>
      </c>
      <c r="BM173" s="198" t="s">
        <v>384</v>
      </c>
    </row>
    <row r="174" spans="1:65" s="2" customFormat="1" ht="16.5" customHeight="1">
      <c r="A174" s="35"/>
      <c r="B174" s="36"/>
      <c r="C174" s="186" t="s">
        <v>250</v>
      </c>
      <c r="D174" s="186" t="s">
        <v>146</v>
      </c>
      <c r="E174" s="187" t="s">
        <v>846</v>
      </c>
      <c r="F174" s="188" t="s">
        <v>847</v>
      </c>
      <c r="G174" s="189" t="s">
        <v>172</v>
      </c>
      <c r="H174" s="190">
        <v>1</v>
      </c>
      <c r="I174" s="191"/>
      <c r="J174" s="192">
        <f t="shared" si="1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1"/>
        <v>0</v>
      </c>
      <c r="Q174" s="196">
        <v>0</v>
      </c>
      <c r="R174" s="196">
        <f t="shared" si="12"/>
        <v>0</v>
      </c>
      <c r="S174" s="196">
        <v>0</v>
      </c>
      <c r="T174" s="19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85</v>
      </c>
      <c r="AY174" s="18" t="s">
        <v>145</v>
      </c>
      <c r="BE174" s="199">
        <f t="shared" si="14"/>
        <v>0</v>
      </c>
      <c r="BF174" s="199">
        <f t="shared" si="15"/>
        <v>0</v>
      </c>
      <c r="BG174" s="199">
        <f t="shared" si="16"/>
        <v>0</v>
      </c>
      <c r="BH174" s="199">
        <f t="shared" si="17"/>
        <v>0</v>
      </c>
      <c r="BI174" s="199">
        <f t="shared" si="18"/>
        <v>0</v>
      </c>
      <c r="BJ174" s="18" t="s">
        <v>83</v>
      </c>
      <c r="BK174" s="199">
        <f t="shared" si="19"/>
        <v>0</v>
      </c>
      <c r="BL174" s="18" t="s">
        <v>97</v>
      </c>
      <c r="BM174" s="198" t="s">
        <v>394</v>
      </c>
    </row>
    <row r="175" spans="1:65" s="11" customFormat="1" ht="22.9" customHeight="1">
      <c r="B175" s="172"/>
      <c r="C175" s="173"/>
      <c r="D175" s="174" t="s">
        <v>75</v>
      </c>
      <c r="E175" s="232" t="s">
        <v>536</v>
      </c>
      <c r="F175" s="232" t="s">
        <v>848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SUM(P176:P178)</f>
        <v>0</v>
      </c>
      <c r="Q175" s="180"/>
      <c r="R175" s="181">
        <f>SUM(R176:R178)</f>
        <v>0</v>
      </c>
      <c r="S175" s="180"/>
      <c r="T175" s="182">
        <f>SUM(T176:T178)</f>
        <v>0</v>
      </c>
      <c r="AR175" s="183" t="s">
        <v>83</v>
      </c>
      <c r="AT175" s="184" t="s">
        <v>75</v>
      </c>
      <c r="AU175" s="184" t="s">
        <v>83</v>
      </c>
      <c r="AY175" s="183" t="s">
        <v>145</v>
      </c>
      <c r="BK175" s="185">
        <f>SUM(BK176:BK178)</f>
        <v>0</v>
      </c>
    </row>
    <row r="176" spans="1:65" s="2" customFormat="1" ht="16.5" customHeight="1">
      <c r="A176" s="35"/>
      <c r="B176" s="36"/>
      <c r="C176" s="186" t="s">
        <v>338</v>
      </c>
      <c r="D176" s="186" t="s">
        <v>146</v>
      </c>
      <c r="E176" s="187" t="s">
        <v>849</v>
      </c>
      <c r="F176" s="188" t="s">
        <v>850</v>
      </c>
      <c r="G176" s="189" t="s">
        <v>851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450</v>
      </c>
    </row>
    <row r="177" spans="1:65" s="2" customFormat="1" ht="16.5" customHeight="1">
      <c r="A177" s="35"/>
      <c r="B177" s="36"/>
      <c r="C177" s="186" t="s">
        <v>343</v>
      </c>
      <c r="D177" s="186" t="s">
        <v>146</v>
      </c>
      <c r="E177" s="187" t="s">
        <v>852</v>
      </c>
      <c r="F177" s="188" t="s">
        <v>853</v>
      </c>
      <c r="G177" s="189" t="s">
        <v>854</v>
      </c>
      <c r="H177" s="190">
        <v>3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459</v>
      </c>
    </row>
    <row r="178" spans="1:65" s="2" customFormat="1" ht="16.5" customHeight="1">
      <c r="A178" s="35"/>
      <c r="B178" s="36"/>
      <c r="C178" s="186" t="s">
        <v>7</v>
      </c>
      <c r="D178" s="186" t="s">
        <v>146</v>
      </c>
      <c r="E178" s="187" t="s">
        <v>855</v>
      </c>
      <c r="F178" s="188" t="s">
        <v>856</v>
      </c>
      <c r="G178" s="189" t="s">
        <v>854</v>
      </c>
      <c r="H178" s="190">
        <v>1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538</v>
      </c>
    </row>
    <row r="179" spans="1:65" s="11" customFormat="1" ht="22.9" customHeight="1">
      <c r="B179" s="172"/>
      <c r="C179" s="173"/>
      <c r="D179" s="174" t="s">
        <v>75</v>
      </c>
      <c r="E179" s="232" t="s">
        <v>575</v>
      </c>
      <c r="F179" s="232" t="s">
        <v>263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SUM(P180:P185)</f>
        <v>0</v>
      </c>
      <c r="Q179" s="180"/>
      <c r="R179" s="181">
        <f>SUM(R180:R185)</f>
        <v>0</v>
      </c>
      <c r="S179" s="180"/>
      <c r="T179" s="182">
        <f>SUM(T180:T185)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SUM(BK180:BK185)</f>
        <v>0</v>
      </c>
    </row>
    <row r="180" spans="1:65" s="2" customFormat="1" ht="16.5" customHeight="1">
      <c r="A180" s="35"/>
      <c r="B180" s="36"/>
      <c r="C180" s="186" t="s">
        <v>354</v>
      </c>
      <c r="D180" s="186" t="s">
        <v>146</v>
      </c>
      <c r="E180" s="187" t="s">
        <v>857</v>
      </c>
      <c r="F180" s="188" t="s">
        <v>858</v>
      </c>
      <c r="G180" s="189" t="s">
        <v>350</v>
      </c>
      <c r="H180" s="190">
        <v>5</v>
      </c>
      <c r="I180" s="191"/>
      <c r="J180" s="192">
        <f t="shared" ref="J180:J185" si="20"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ref="P180:P185" si="21">O180*H180</f>
        <v>0</v>
      </c>
      <c r="Q180" s="196">
        <v>0</v>
      </c>
      <c r="R180" s="196">
        <f t="shared" ref="R180:R185" si="22">Q180*H180</f>
        <v>0</v>
      </c>
      <c r="S180" s="196">
        <v>0</v>
      </c>
      <c r="T180" s="197">
        <f t="shared" ref="T180:T185" si="23"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 t="shared" ref="BE180:BE185" si="24">IF(N180="základní",J180,0)</f>
        <v>0</v>
      </c>
      <c r="BF180" s="199">
        <f t="shared" ref="BF180:BF185" si="25">IF(N180="snížená",J180,0)</f>
        <v>0</v>
      </c>
      <c r="BG180" s="199">
        <f t="shared" ref="BG180:BG185" si="26">IF(N180="zákl. přenesená",J180,0)</f>
        <v>0</v>
      </c>
      <c r="BH180" s="199">
        <f t="shared" ref="BH180:BH185" si="27">IF(N180="sníž. přenesená",J180,0)</f>
        <v>0</v>
      </c>
      <c r="BI180" s="199">
        <f t="shared" ref="BI180:BI185" si="28">IF(N180="nulová",J180,0)</f>
        <v>0</v>
      </c>
      <c r="BJ180" s="18" t="s">
        <v>83</v>
      </c>
      <c r="BK180" s="199">
        <f t="shared" ref="BK180:BK185" si="29">ROUND(I180*H180,2)</f>
        <v>0</v>
      </c>
      <c r="BL180" s="18" t="s">
        <v>97</v>
      </c>
      <c r="BM180" s="198" t="s">
        <v>546</v>
      </c>
    </row>
    <row r="181" spans="1:65" s="2" customFormat="1" ht="16.5" customHeight="1">
      <c r="A181" s="35"/>
      <c r="B181" s="36"/>
      <c r="C181" s="186" t="s">
        <v>360</v>
      </c>
      <c r="D181" s="186" t="s">
        <v>146</v>
      </c>
      <c r="E181" s="187" t="s">
        <v>859</v>
      </c>
      <c r="F181" s="188" t="s">
        <v>860</v>
      </c>
      <c r="G181" s="189" t="s">
        <v>350</v>
      </c>
      <c r="H181" s="190">
        <v>5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97</v>
      </c>
      <c r="BM181" s="198" t="s">
        <v>464</v>
      </c>
    </row>
    <row r="182" spans="1:65" s="2" customFormat="1" ht="24.2" customHeight="1">
      <c r="A182" s="35"/>
      <c r="B182" s="36"/>
      <c r="C182" s="186" t="s">
        <v>365</v>
      </c>
      <c r="D182" s="186" t="s">
        <v>146</v>
      </c>
      <c r="E182" s="187" t="s">
        <v>861</v>
      </c>
      <c r="F182" s="188" t="s">
        <v>862</v>
      </c>
      <c r="G182" s="189" t="s">
        <v>350</v>
      </c>
      <c r="H182" s="190">
        <v>5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85</v>
      </c>
      <c r="AY182" s="18" t="s">
        <v>145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97</v>
      </c>
      <c r="BM182" s="198" t="s">
        <v>467</v>
      </c>
    </row>
    <row r="183" spans="1:65" s="2" customFormat="1" ht="16.5" customHeight="1">
      <c r="A183" s="35"/>
      <c r="B183" s="36"/>
      <c r="C183" s="186" t="s">
        <v>370</v>
      </c>
      <c r="D183" s="186" t="s">
        <v>146</v>
      </c>
      <c r="E183" s="187" t="s">
        <v>863</v>
      </c>
      <c r="F183" s="188" t="s">
        <v>864</v>
      </c>
      <c r="G183" s="189" t="s">
        <v>266</v>
      </c>
      <c r="H183" s="190">
        <v>5</v>
      </c>
      <c r="I183" s="191"/>
      <c r="J183" s="192">
        <f t="shared" si="2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21"/>
        <v>0</v>
      </c>
      <c r="Q183" s="196">
        <v>0</v>
      </c>
      <c r="R183" s="196">
        <f t="shared" si="22"/>
        <v>0</v>
      </c>
      <c r="S183" s="196">
        <v>0</v>
      </c>
      <c r="T183" s="19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 t="shared" si="24"/>
        <v>0</v>
      </c>
      <c r="BF183" s="199">
        <f t="shared" si="25"/>
        <v>0</v>
      </c>
      <c r="BG183" s="199">
        <f t="shared" si="26"/>
        <v>0</v>
      </c>
      <c r="BH183" s="199">
        <f t="shared" si="27"/>
        <v>0</v>
      </c>
      <c r="BI183" s="199">
        <f t="shared" si="28"/>
        <v>0</v>
      </c>
      <c r="BJ183" s="18" t="s">
        <v>83</v>
      </c>
      <c r="BK183" s="199">
        <f t="shared" si="29"/>
        <v>0</v>
      </c>
      <c r="BL183" s="18" t="s">
        <v>97</v>
      </c>
      <c r="BM183" s="198" t="s">
        <v>470</v>
      </c>
    </row>
    <row r="184" spans="1:65" s="2" customFormat="1" ht="21.75" customHeight="1">
      <c r="A184" s="35"/>
      <c r="B184" s="36"/>
      <c r="C184" s="186" t="s">
        <v>376</v>
      </c>
      <c r="D184" s="186" t="s">
        <v>146</v>
      </c>
      <c r="E184" s="187" t="s">
        <v>865</v>
      </c>
      <c r="F184" s="188" t="s">
        <v>866</v>
      </c>
      <c r="G184" s="189" t="s">
        <v>266</v>
      </c>
      <c r="H184" s="190">
        <v>5</v>
      </c>
      <c r="I184" s="191"/>
      <c r="J184" s="192">
        <f t="shared" si="2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21"/>
        <v>0</v>
      </c>
      <c r="Q184" s="196">
        <v>0</v>
      </c>
      <c r="R184" s="196">
        <f t="shared" si="22"/>
        <v>0</v>
      </c>
      <c r="S184" s="196">
        <v>0</v>
      </c>
      <c r="T184" s="19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 t="shared" si="24"/>
        <v>0</v>
      </c>
      <c r="BF184" s="199">
        <f t="shared" si="25"/>
        <v>0</v>
      </c>
      <c r="BG184" s="199">
        <f t="shared" si="26"/>
        <v>0</v>
      </c>
      <c r="BH184" s="199">
        <f t="shared" si="27"/>
        <v>0</v>
      </c>
      <c r="BI184" s="199">
        <f t="shared" si="28"/>
        <v>0</v>
      </c>
      <c r="BJ184" s="18" t="s">
        <v>83</v>
      </c>
      <c r="BK184" s="199">
        <f t="shared" si="29"/>
        <v>0</v>
      </c>
      <c r="BL184" s="18" t="s">
        <v>97</v>
      </c>
      <c r="BM184" s="198" t="s">
        <v>577</v>
      </c>
    </row>
    <row r="185" spans="1:65" s="2" customFormat="1" ht="16.5" customHeight="1">
      <c r="A185" s="35"/>
      <c r="B185" s="36"/>
      <c r="C185" s="186" t="s">
        <v>275</v>
      </c>
      <c r="D185" s="186" t="s">
        <v>146</v>
      </c>
      <c r="E185" s="187" t="s">
        <v>867</v>
      </c>
      <c r="F185" s="188" t="s">
        <v>847</v>
      </c>
      <c r="G185" s="189" t="s">
        <v>172</v>
      </c>
      <c r="H185" s="190">
        <v>1</v>
      </c>
      <c r="I185" s="191"/>
      <c r="J185" s="192">
        <f t="shared" si="2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21"/>
        <v>0</v>
      </c>
      <c r="Q185" s="196">
        <v>0</v>
      </c>
      <c r="R185" s="196">
        <f t="shared" si="22"/>
        <v>0</v>
      </c>
      <c r="S185" s="196">
        <v>0</v>
      </c>
      <c r="T185" s="19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85</v>
      </c>
      <c r="AY185" s="18" t="s">
        <v>145</v>
      </c>
      <c r="BE185" s="199">
        <f t="shared" si="24"/>
        <v>0</v>
      </c>
      <c r="BF185" s="199">
        <f t="shared" si="25"/>
        <v>0</v>
      </c>
      <c r="BG185" s="199">
        <f t="shared" si="26"/>
        <v>0</v>
      </c>
      <c r="BH185" s="199">
        <f t="shared" si="27"/>
        <v>0</v>
      </c>
      <c r="BI185" s="199">
        <f t="shared" si="28"/>
        <v>0</v>
      </c>
      <c r="BJ185" s="18" t="s">
        <v>83</v>
      </c>
      <c r="BK185" s="199">
        <f t="shared" si="29"/>
        <v>0</v>
      </c>
      <c r="BL185" s="18" t="s">
        <v>97</v>
      </c>
      <c r="BM185" s="198" t="s">
        <v>473</v>
      </c>
    </row>
    <row r="186" spans="1:65" s="11" customFormat="1" ht="22.9" customHeight="1">
      <c r="B186" s="172"/>
      <c r="C186" s="173"/>
      <c r="D186" s="174" t="s">
        <v>75</v>
      </c>
      <c r="E186" s="232" t="s">
        <v>602</v>
      </c>
      <c r="F186" s="232" t="s">
        <v>868</v>
      </c>
      <c r="G186" s="173"/>
      <c r="H186" s="173"/>
      <c r="I186" s="176"/>
      <c r="J186" s="233">
        <f>BK186</f>
        <v>0</v>
      </c>
      <c r="K186" s="173"/>
      <c r="L186" s="178"/>
      <c r="M186" s="179"/>
      <c r="N186" s="180"/>
      <c r="O186" s="180"/>
      <c r="P186" s="181">
        <f>P187</f>
        <v>0</v>
      </c>
      <c r="Q186" s="180"/>
      <c r="R186" s="181">
        <f>R187</f>
        <v>0</v>
      </c>
      <c r="S186" s="180"/>
      <c r="T186" s="182">
        <f>T187</f>
        <v>0</v>
      </c>
      <c r="AR186" s="183" t="s">
        <v>83</v>
      </c>
      <c r="AT186" s="184" t="s">
        <v>75</v>
      </c>
      <c r="AU186" s="184" t="s">
        <v>83</v>
      </c>
      <c r="AY186" s="183" t="s">
        <v>145</v>
      </c>
      <c r="BK186" s="185">
        <f>BK187</f>
        <v>0</v>
      </c>
    </row>
    <row r="187" spans="1:65" s="2" customFormat="1" ht="16.5" customHeight="1">
      <c r="A187" s="35"/>
      <c r="B187" s="36"/>
      <c r="C187" s="186" t="s">
        <v>384</v>
      </c>
      <c r="D187" s="186" t="s">
        <v>146</v>
      </c>
      <c r="E187" s="187" t="s">
        <v>869</v>
      </c>
      <c r="F187" s="188" t="s">
        <v>870</v>
      </c>
      <c r="G187" s="189" t="s">
        <v>854</v>
      </c>
      <c r="H187" s="190">
        <v>5</v>
      </c>
      <c r="I187" s="191"/>
      <c r="J187" s="192">
        <f>ROUND(I187*H187,2)</f>
        <v>0</v>
      </c>
      <c r="K187" s="193"/>
      <c r="L187" s="40"/>
      <c r="M187" s="222" t="s">
        <v>1</v>
      </c>
      <c r="N187" s="223" t="s">
        <v>41</v>
      </c>
      <c r="O187" s="224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97</v>
      </c>
      <c r="AT187" s="198" t="s">
        <v>146</v>
      </c>
      <c r="AU187" s="198" t="s">
        <v>85</v>
      </c>
      <c r="AY187" s="18" t="s">
        <v>145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83</v>
      </c>
      <c r="BK187" s="199">
        <f>ROUND(I187*H187,2)</f>
        <v>0</v>
      </c>
      <c r="BL187" s="18" t="s">
        <v>97</v>
      </c>
      <c r="BM187" s="198" t="s">
        <v>476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BwOq5xkayRFB0oh0pTpvZbk/DJ3URafR10TBX9kuqHHIrpKCtawqr99fFmVd8MSDWMAo1CIl1gl4tF1cls/tIQ==" saltValue="5L9wj85jD3JUSlmjOZLYqhkdpAV37drs2blupBf+Dl1CrVAehdXV4/DFrY/TpMGYbb1HFT1GJhcH88C5rxkbZg==" spinCount="100000" sheet="1" objects="1" scenarios="1" formatColumns="0" formatRows="0" autoFilter="0"/>
  <autoFilter ref="C130:K187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ROUND((SUM(BE132:BE413)),  2)</f>
        <v>0</v>
      </c>
      <c r="G37" s="35"/>
      <c r="H37" s="35"/>
      <c r="I37" s="131">
        <v>0.21</v>
      </c>
      <c r="J37" s="130">
        <f>ROUND(((SUM(BE132:BE413))*I37),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ROUND((SUM(BF132:BF413)),  2)</f>
        <v>0</v>
      </c>
      <c r="G38" s="35"/>
      <c r="H38" s="35"/>
      <c r="I38" s="131">
        <v>0.15</v>
      </c>
      <c r="J38" s="130">
        <f>ROUND(((SUM(BF132:BF413))*I38),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ROUND((SUM(BG132:BG413)),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ROUND((SUM(BH132:BH413)),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ROUND((SUM(BI132:BI413)),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257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258</v>
      </c>
      <c r="E105" s="229"/>
      <c r="F105" s="229"/>
      <c r="G105" s="229"/>
      <c r="H105" s="229"/>
      <c r="I105" s="229"/>
      <c r="J105" s="230">
        <f>J381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259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260</v>
      </c>
      <c r="E107" s="229"/>
      <c r="F107" s="229"/>
      <c r="G107" s="229"/>
      <c r="H107" s="229"/>
      <c r="I107" s="229"/>
      <c r="J107" s="230">
        <f>J410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129</v>
      </c>
      <c r="E108" s="157"/>
      <c r="F108" s="157"/>
      <c r="G108" s="157"/>
      <c r="H108" s="157"/>
      <c r="I108" s="157"/>
      <c r="J108" s="158">
        <f>J412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120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121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871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771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P133+P412</f>
        <v>0</v>
      </c>
      <c r="Q132" s="80"/>
      <c r="R132" s="169">
        <f>R133+R412</f>
        <v>5266.1488893300002</v>
      </c>
      <c r="S132" s="80"/>
      <c r="T132" s="170">
        <f>T133+T412</f>
        <v>4144.3903599999994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BK133+BK412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P134+P166+P210+P381+P396+P410</f>
        <v>0</v>
      </c>
      <c r="Q133" s="180"/>
      <c r="R133" s="181">
        <f>R134+R166+R210+R381+R396+R410</f>
        <v>5266.1488893300002</v>
      </c>
      <c r="S133" s="180"/>
      <c r="T133" s="182">
        <f>T134+T166+T210+T381+T396+T410</f>
        <v>4144.3903599999994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BK134+BK166+BK210+BK381+BK396+BK410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1184.5977923999999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874</v>
      </c>
      <c r="F135" s="188" t="s">
        <v>875</v>
      </c>
      <c r="G135" s="189" t="s">
        <v>266</v>
      </c>
      <c r="H135" s="190">
        <v>714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876</v>
      </c>
    </row>
    <row r="136" spans="1:65" s="2" customFormat="1" ht="16.5" customHeight="1">
      <c r="A136" s="35"/>
      <c r="B136" s="36"/>
      <c r="C136" s="245" t="s">
        <v>85</v>
      </c>
      <c r="D136" s="245" t="s">
        <v>298</v>
      </c>
      <c r="E136" s="246" t="s">
        <v>306</v>
      </c>
      <c r="F136" s="247" t="s">
        <v>307</v>
      </c>
      <c r="G136" s="248" t="s">
        <v>308</v>
      </c>
      <c r="H136" s="249">
        <v>10.71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1.0710000000000001E-2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185</v>
      </c>
      <c r="AT136" s="198" t="s">
        <v>298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877</v>
      </c>
    </row>
    <row r="137" spans="1:65" s="12" customFormat="1" ht="11.25">
      <c r="B137" s="200"/>
      <c r="C137" s="201"/>
      <c r="D137" s="202" t="s">
        <v>152</v>
      </c>
      <c r="E137" s="201"/>
      <c r="F137" s="204" t="s">
        <v>878</v>
      </c>
      <c r="G137" s="201"/>
      <c r="H137" s="205">
        <v>10.71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145</v>
      </c>
    </row>
    <row r="138" spans="1:65" s="2" customFormat="1" ht="24.2" customHeight="1">
      <c r="A138" s="35"/>
      <c r="B138" s="36"/>
      <c r="C138" s="186" t="s">
        <v>94</v>
      </c>
      <c r="D138" s="186" t="s">
        <v>146</v>
      </c>
      <c r="E138" s="187" t="s">
        <v>879</v>
      </c>
      <c r="F138" s="188" t="s">
        <v>880</v>
      </c>
      <c r="G138" s="189" t="s">
        <v>266</v>
      </c>
      <c r="H138" s="190">
        <v>714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881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269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270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882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883</v>
      </c>
      <c r="G143" s="201"/>
      <c r="H143" s="205">
        <v>714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245" t="s">
        <v>97</v>
      </c>
      <c r="D144" s="245" t="s">
        <v>298</v>
      </c>
      <c r="E144" s="246" t="s">
        <v>884</v>
      </c>
      <c r="F144" s="247" t="s">
        <v>885</v>
      </c>
      <c r="G144" s="248" t="s">
        <v>281</v>
      </c>
      <c r="H144" s="249">
        <v>428.4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89.963999999999999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185</v>
      </c>
      <c r="AT144" s="198" t="s">
        <v>298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886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887</v>
      </c>
      <c r="G145" s="201"/>
      <c r="H145" s="205">
        <v>428.4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103</v>
      </c>
      <c r="D146" s="186" t="s">
        <v>146</v>
      </c>
      <c r="E146" s="187" t="s">
        <v>888</v>
      </c>
      <c r="F146" s="188" t="s">
        <v>889</v>
      </c>
      <c r="G146" s="189" t="s">
        <v>266</v>
      </c>
      <c r="H146" s="190">
        <v>1528.4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890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270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891</v>
      </c>
      <c r="G150" s="201"/>
      <c r="H150" s="205">
        <v>1528.4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2" customFormat="1" ht="37.9" customHeight="1">
      <c r="A151" s="35"/>
      <c r="B151" s="36"/>
      <c r="C151" s="245" t="s">
        <v>112</v>
      </c>
      <c r="D151" s="245" t="s">
        <v>298</v>
      </c>
      <c r="E151" s="246" t="s">
        <v>299</v>
      </c>
      <c r="F151" s="247" t="s">
        <v>892</v>
      </c>
      <c r="G151" s="248" t="s">
        <v>291</v>
      </c>
      <c r="H151" s="249">
        <v>962.89200000000005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962.89200000000005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185</v>
      </c>
      <c r="AT151" s="198" t="s">
        <v>298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893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894</v>
      </c>
      <c r="G152" s="201"/>
      <c r="H152" s="205">
        <v>962.89200000000005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33" customHeight="1">
      <c r="A153" s="35"/>
      <c r="B153" s="36"/>
      <c r="C153" s="186" t="s">
        <v>115</v>
      </c>
      <c r="D153" s="186" t="s">
        <v>146</v>
      </c>
      <c r="E153" s="187" t="s">
        <v>895</v>
      </c>
      <c r="F153" s="188" t="s">
        <v>896</v>
      </c>
      <c r="G153" s="189" t="s">
        <v>266</v>
      </c>
      <c r="H153" s="190">
        <v>5762.28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0.46098240000000001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897</v>
      </c>
    </row>
    <row r="154" spans="1:65" s="2" customFormat="1" ht="16.5" customHeight="1">
      <c r="A154" s="35"/>
      <c r="B154" s="36"/>
      <c r="C154" s="245" t="s">
        <v>185</v>
      </c>
      <c r="D154" s="245" t="s">
        <v>298</v>
      </c>
      <c r="E154" s="246" t="s">
        <v>898</v>
      </c>
      <c r="F154" s="247" t="s">
        <v>899</v>
      </c>
      <c r="G154" s="248" t="s">
        <v>266</v>
      </c>
      <c r="H154" s="249">
        <v>1723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25.844999999999999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185</v>
      </c>
      <c r="AT154" s="198" t="s">
        <v>298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900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268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269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270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901</v>
      </c>
      <c r="G158" s="201"/>
      <c r="H158" s="205">
        <v>1723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1.75" customHeight="1">
      <c r="A159" s="35"/>
      <c r="B159" s="36"/>
      <c r="C159" s="245" t="s">
        <v>195</v>
      </c>
      <c r="D159" s="245" t="s">
        <v>298</v>
      </c>
      <c r="E159" s="246" t="s">
        <v>902</v>
      </c>
      <c r="F159" s="247" t="s">
        <v>903</v>
      </c>
      <c r="G159" s="248" t="s">
        <v>266</v>
      </c>
      <c r="H159" s="249">
        <v>4039.28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904</v>
      </c>
    </row>
    <row r="160" spans="1:65" s="12" customFormat="1" ht="11.25">
      <c r="B160" s="200"/>
      <c r="C160" s="201"/>
      <c r="D160" s="202" t="s">
        <v>152</v>
      </c>
      <c r="E160" s="203" t="s">
        <v>1</v>
      </c>
      <c r="F160" s="204" t="s">
        <v>905</v>
      </c>
      <c r="G160" s="201"/>
      <c r="H160" s="205">
        <v>4039.28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152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145</v>
      </c>
    </row>
    <row r="161" spans="1:65" s="2" customFormat="1" ht="16.5" customHeight="1">
      <c r="A161" s="35"/>
      <c r="B161" s="36"/>
      <c r="C161" s="186" t="s">
        <v>201</v>
      </c>
      <c r="D161" s="186" t="s">
        <v>146</v>
      </c>
      <c r="E161" s="187" t="s">
        <v>906</v>
      </c>
      <c r="F161" s="188" t="s">
        <v>907</v>
      </c>
      <c r="G161" s="189" t="s">
        <v>266</v>
      </c>
      <c r="H161" s="190">
        <v>4039.28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908</v>
      </c>
    </row>
    <row r="162" spans="1:65" s="2" customFormat="1" ht="16.5" customHeight="1">
      <c r="A162" s="35"/>
      <c r="B162" s="36"/>
      <c r="C162" s="245" t="s">
        <v>208</v>
      </c>
      <c r="D162" s="245" t="s">
        <v>298</v>
      </c>
      <c r="E162" s="246" t="s">
        <v>909</v>
      </c>
      <c r="F162" s="247" t="s">
        <v>910</v>
      </c>
      <c r="G162" s="248" t="s">
        <v>281</v>
      </c>
      <c r="H162" s="249">
        <v>234.27799999999999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105.4251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911</v>
      </c>
    </row>
    <row r="163" spans="1:65" s="12" customFormat="1" ht="11.25">
      <c r="B163" s="200"/>
      <c r="C163" s="201"/>
      <c r="D163" s="202" t="s">
        <v>152</v>
      </c>
      <c r="E163" s="201"/>
      <c r="F163" s="204" t="s">
        <v>912</v>
      </c>
      <c r="G163" s="201"/>
      <c r="H163" s="205">
        <v>234.27799999999999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145</v>
      </c>
    </row>
    <row r="164" spans="1:65" s="2" customFormat="1" ht="16.5" customHeight="1">
      <c r="A164" s="35"/>
      <c r="B164" s="36"/>
      <c r="C164" s="245" t="s">
        <v>215</v>
      </c>
      <c r="D164" s="245" t="s">
        <v>298</v>
      </c>
      <c r="E164" s="246" t="s">
        <v>913</v>
      </c>
      <c r="F164" s="247" t="s">
        <v>914</v>
      </c>
      <c r="G164" s="248" t="s">
        <v>308</v>
      </c>
      <c r="H164" s="249">
        <v>702.83399999999995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185</v>
      </c>
      <c r="AT164" s="198" t="s">
        <v>298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915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916</v>
      </c>
      <c r="G165" s="201"/>
      <c r="H165" s="205">
        <v>702.83399999999995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917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3581.1867778300002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145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221</v>
      </c>
      <c r="D167" s="186" t="s">
        <v>146</v>
      </c>
      <c r="E167" s="187" t="s">
        <v>918</v>
      </c>
      <c r="F167" s="188" t="s">
        <v>919</v>
      </c>
      <c r="G167" s="189" t="s">
        <v>281</v>
      </c>
      <c r="H167" s="190">
        <v>172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421.96587999999997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920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921</v>
      </c>
      <c r="G171" s="201"/>
      <c r="H171" s="205">
        <v>172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229</v>
      </c>
      <c r="D172" s="186" t="s">
        <v>146</v>
      </c>
      <c r="E172" s="187" t="s">
        <v>922</v>
      </c>
      <c r="F172" s="188" t="s">
        <v>923</v>
      </c>
      <c r="G172" s="189" t="s">
        <v>266</v>
      </c>
      <c r="H172" s="190">
        <v>106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0.26182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924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268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11.25">
      <c r="B174" s="212"/>
      <c r="C174" s="213"/>
      <c r="D174" s="202" t="s">
        <v>152</v>
      </c>
      <c r="E174" s="214" t="s">
        <v>1</v>
      </c>
      <c r="F174" s="215" t="s">
        <v>269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270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925</v>
      </c>
      <c r="G176" s="201"/>
      <c r="H176" s="205">
        <v>106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16.5" customHeight="1">
      <c r="A177" s="35"/>
      <c r="B177" s="36"/>
      <c r="C177" s="186" t="s">
        <v>8</v>
      </c>
      <c r="D177" s="186" t="s">
        <v>146</v>
      </c>
      <c r="E177" s="187" t="s">
        <v>926</v>
      </c>
      <c r="F177" s="188" t="s">
        <v>927</v>
      </c>
      <c r="G177" s="189" t="s">
        <v>266</v>
      </c>
      <c r="H177" s="190">
        <v>106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928</v>
      </c>
    </row>
    <row r="178" spans="1:65" s="2" customFormat="1" ht="16.5" customHeight="1">
      <c r="A178" s="35"/>
      <c r="B178" s="36"/>
      <c r="C178" s="186" t="s">
        <v>237</v>
      </c>
      <c r="D178" s="186" t="s">
        <v>146</v>
      </c>
      <c r="E178" s="187" t="s">
        <v>929</v>
      </c>
      <c r="F178" s="188" t="s">
        <v>930</v>
      </c>
      <c r="G178" s="189" t="s">
        <v>291</v>
      </c>
      <c r="H178" s="190">
        <v>6.7939999999999996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7.2204593799999994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931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268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270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932</v>
      </c>
      <c r="G182" s="201"/>
      <c r="H182" s="205">
        <v>6.7939999999999996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16.5" customHeight="1">
      <c r="A183" s="35"/>
      <c r="B183" s="36"/>
      <c r="C183" s="186" t="s">
        <v>243</v>
      </c>
      <c r="D183" s="186" t="s">
        <v>146</v>
      </c>
      <c r="E183" s="187" t="s">
        <v>933</v>
      </c>
      <c r="F183" s="188" t="s">
        <v>934</v>
      </c>
      <c r="G183" s="189" t="s">
        <v>281</v>
      </c>
      <c r="H183" s="190">
        <v>5.2649999999999997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12.916571849999999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935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936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937</v>
      </c>
      <c r="G185" s="201"/>
      <c r="H185" s="205">
        <v>5.2649999999999997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145</v>
      </c>
    </row>
    <row r="186" spans="1:65" s="2" customFormat="1" ht="24.2" customHeight="1">
      <c r="A186" s="35"/>
      <c r="B186" s="36"/>
      <c r="C186" s="186" t="s">
        <v>250</v>
      </c>
      <c r="D186" s="186" t="s">
        <v>146</v>
      </c>
      <c r="E186" s="187" t="s">
        <v>938</v>
      </c>
      <c r="F186" s="188" t="s">
        <v>939</v>
      </c>
      <c r="G186" s="189" t="s">
        <v>281</v>
      </c>
      <c r="H186" s="190">
        <v>1174.1510000000001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2880.5329067900002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97</v>
      </c>
      <c r="BM186" s="198" t="s">
        <v>940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941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942</v>
      </c>
      <c r="G188" s="201"/>
      <c r="H188" s="205">
        <v>1066.4069999999999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145</v>
      </c>
    </row>
    <row r="189" spans="1:65" s="12" customFormat="1" ht="11.25">
      <c r="B189" s="200"/>
      <c r="C189" s="201"/>
      <c r="D189" s="202" t="s">
        <v>152</v>
      </c>
      <c r="E189" s="203" t="s">
        <v>1</v>
      </c>
      <c r="F189" s="204" t="s">
        <v>943</v>
      </c>
      <c r="G189" s="201"/>
      <c r="H189" s="205">
        <v>107.744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152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145</v>
      </c>
    </row>
    <row r="190" spans="1:65" s="15" customFormat="1" ht="11.25">
      <c r="B190" s="234"/>
      <c r="C190" s="235"/>
      <c r="D190" s="202" t="s">
        <v>152</v>
      </c>
      <c r="E190" s="236" t="s">
        <v>1</v>
      </c>
      <c r="F190" s="237" t="s">
        <v>285</v>
      </c>
      <c r="G190" s="235"/>
      <c r="H190" s="238">
        <v>1174.1509999999998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152</v>
      </c>
      <c r="AU190" s="244" t="s">
        <v>85</v>
      </c>
      <c r="AV190" s="15" t="s">
        <v>97</v>
      </c>
      <c r="AW190" s="15" t="s">
        <v>32</v>
      </c>
      <c r="AX190" s="15" t="s">
        <v>83</v>
      </c>
      <c r="AY190" s="244" t="s">
        <v>145</v>
      </c>
    </row>
    <row r="191" spans="1:65" s="2" customFormat="1" ht="16.5" customHeight="1">
      <c r="A191" s="35"/>
      <c r="B191" s="36"/>
      <c r="C191" s="186" t="s">
        <v>338</v>
      </c>
      <c r="D191" s="186" t="s">
        <v>146</v>
      </c>
      <c r="E191" s="187" t="s">
        <v>944</v>
      </c>
      <c r="F191" s="188" t="s">
        <v>945</v>
      </c>
      <c r="G191" s="189" t="s">
        <v>266</v>
      </c>
      <c r="H191" s="190">
        <v>3388.18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9.1142041999999996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946</v>
      </c>
    </row>
    <row r="192" spans="1:65" s="13" customFormat="1" ht="22.5">
      <c r="B192" s="212"/>
      <c r="C192" s="213"/>
      <c r="D192" s="202" t="s">
        <v>152</v>
      </c>
      <c r="E192" s="214" t="s">
        <v>1</v>
      </c>
      <c r="F192" s="215" t="s">
        <v>941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947</v>
      </c>
      <c r="G193" s="201"/>
      <c r="H193" s="205">
        <v>1528.47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948</v>
      </c>
      <c r="G194" s="201"/>
      <c r="H194" s="205">
        <v>352.24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949</v>
      </c>
      <c r="G195" s="201"/>
      <c r="H195" s="205">
        <v>307.83999999999997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950</v>
      </c>
      <c r="G196" s="201"/>
      <c r="H196" s="205">
        <v>503.2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951</v>
      </c>
      <c r="G197" s="201"/>
      <c r="H197" s="205">
        <v>673.03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936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952</v>
      </c>
      <c r="G199" s="201"/>
      <c r="H199" s="205">
        <v>23.4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5" customFormat="1" ht="11.25">
      <c r="B200" s="234"/>
      <c r="C200" s="235"/>
      <c r="D200" s="202" t="s">
        <v>152</v>
      </c>
      <c r="E200" s="236" t="s">
        <v>1</v>
      </c>
      <c r="F200" s="237" t="s">
        <v>285</v>
      </c>
      <c r="G200" s="235"/>
      <c r="H200" s="238">
        <v>3388.18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152</v>
      </c>
      <c r="AU200" s="244" t="s">
        <v>85</v>
      </c>
      <c r="AV200" s="15" t="s">
        <v>97</v>
      </c>
      <c r="AW200" s="15" t="s">
        <v>32</v>
      </c>
      <c r="AX200" s="15" t="s">
        <v>83</v>
      </c>
      <c r="AY200" s="244" t="s">
        <v>145</v>
      </c>
    </row>
    <row r="201" spans="1:65" s="2" customFormat="1" ht="16.5" customHeight="1">
      <c r="A201" s="35"/>
      <c r="B201" s="36"/>
      <c r="C201" s="186" t="s">
        <v>343</v>
      </c>
      <c r="D201" s="186" t="s">
        <v>146</v>
      </c>
      <c r="E201" s="187" t="s">
        <v>953</v>
      </c>
      <c r="F201" s="188" t="s">
        <v>954</v>
      </c>
      <c r="G201" s="189" t="s">
        <v>266</v>
      </c>
      <c r="H201" s="190">
        <v>3388.18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955</v>
      </c>
    </row>
    <row r="202" spans="1:65" s="2" customFormat="1" ht="21.75" customHeight="1">
      <c r="A202" s="35"/>
      <c r="B202" s="36"/>
      <c r="C202" s="186" t="s">
        <v>7</v>
      </c>
      <c r="D202" s="186" t="s">
        <v>146</v>
      </c>
      <c r="E202" s="187" t="s">
        <v>956</v>
      </c>
      <c r="F202" s="188" t="s">
        <v>957</v>
      </c>
      <c r="G202" s="189" t="s">
        <v>291</v>
      </c>
      <c r="H202" s="190">
        <v>235.03299999999999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249.17493561000001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958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959</v>
      </c>
      <c r="G203" s="201"/>
      <c r="H203" s="205">
        <v>234.649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145</v>
      </c>
    </row>
    <row r="204" spans="1:65" s="12" customFormat="1" ht="11.25">
      <c r="B204" s="200"/>
      <c r="C204" s="201"/>
      <c r="D204" s="202" t="s">
        <v>152</v>
      </c>
      <c r="E204" s="203" t="s">
        <v>1</v>
      </c>
      <c r="F204" s="204" t="s">
        <v>960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152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145</v>
      </c>
    </row>
    <row r="205" spans="1:65" s="15" customFormat="1" ht="11.25">
      <c r="B205" s="234"/>
      <c r="C205" s="235"/>
      <c r="D205" s="202" t="s">
        <v>152</v>
      </c>
      <c r="E205" s="236" t="s">
        <v>1</v>
      </c>
      <c r="F205" s="237" t="s">
        <v>285</v>
      </c>
      <c r="G205" s="235"/>
      <c r="H205" s="238">
        <v>235.03299999999999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152</v>
      </c>
      <c r="AU205" s="244" t="s">
        <v>85</v>
      </c>
      <c r="AV205" s="15" t="s">
        <v>97</v>
      </c>
      <c r="AW205" s="15" t="s">
        <v>32</v>
      </c>
      <c r="AX205" s="15" t="s">
        <v>83</v>
      </c>
      <c r="AY205" s="244" t="s">
        <v>145</v>
      </c>
    </row>
    <row r="206" spans="1:65" s="2" customFormat="1" ht="16.5" customHeight="1">
      <c r="A206" s="35"/>
      <c r="B206" s="36"/>
      <c r="C206" s="186" t="s">
        <v>354</v>
      </c>
      <c r="D206" s="186" t="s">
        <v>146</v>
      </c>
      <c r="E206" s="187" t="s">
        <v>961</v>
      </c>
      <c r="F206" s="188" t="s">
        <v>962</v>
      </c>
      <c r="G206" s="189" t="s">
        <v>177</v>
      </c>
      <c r="H206" s="190">
        <v>1184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963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964</v>
      </c>
      <c r="G207" s="201"/>
      <c r="H207" s="205">
        <v>1184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186" t="s">
        <v>360</v>
      </c>
      <c r="D208" s="186" t="s">
        <v>146</v>
      </c>
      <c r="E208" s="187" t="s">
        <v>965</v>
      </c>
      <c r="F208" s="188" t="s">
        <v>966</v>
      </c>
      <c r="G208" s="189" t="s">
        <v>177</v>
      </c>
      <c r="H208" s="190">
        <v>1184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967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964</v>
      </c>
      <c r="G209" s="201"/>
      <c r="H209" s="205">
        <v>1184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11" customFormat="1" ht="22.9" customHeight="1">
      <c r="B210" s="172"/>
      <c r="C210" s="173"/>
      <c r="D210" s="174" t="s">
        <v>75</v>
      </c>
      <c r="E210" s="232" t="s">
        <v>103</v>
      </c>
      <c r="F210" s="232" t="s">
        <v>311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SUM(P211:P380)</f>
        <v>0</v>
      </c>
      <c r="Q210" s="180"/>
      <c r="R210" s="181">
        <f>SUM(R211:R380)</f>
        <v>472.32516910000004</v>
      </c>
      <c r="S210" s="180"/>
      <c r="T210" s="182">
        <f>SUM(T211:T380)</f>
        <v>4144.3903599999994</v>
      </c>
      <c r="AR210" s="183" t="s">
        <v>83</v>
      </c>
      <c r="AT210" s="184" t="s">
        <v>75</v>
      </c>
      <c r="AU210" s="184" t="s">
        <v>83</v>
      </c>
      <c r="AY210" s="183" t="s">
        <v>145</v>
      </c>
      <c r="BK210" s="185">
        <f>SUM(BK211:BK380)</f>
        <v>0</v>
      </c>
    </row>
    <row r="211" spans="1:65" s="2" customFormat="1" ht="24.2" customHeight="1">
      <c r="A211" s="35"/>
      <c r="B211" s="36"/>
      <c r="C211" s="186" t="s">
        <v>365</v>
      </c>
      <c r="D211" s="186" t="s">
        <v>146</v>
      </c>
      <c r="E211" s="187" t="s">
        <v>968</v>
      </c>
      <c r="F211" s="188" t="s">
        <v>969</v>
      </c>
      <c r="G211" s="189" t="s">
        <v>350</v>
      </c>
      <c r="H211" s="190">
        <v>3596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97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97</v>
      </c>
      <c r="BM211" s="198" t="s">
        <v>970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971</v>
      </c>
      <c r="G212" s="201"/>
      <c r="H212" s="205">
        <v>3596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186" t="s">
        <v>370</v>
      </c>
      <c r="D213" s="186" t="s">
        <v>146</v>
      </c>
      <c r="E213" s="187" t="s">
        <v>972</v>
      </c>
      <c r="F213" s="188" t="s">
        <v>973</v>
      </c>
      <c r="G213" s="189" t="s">
        <v>350</v>
      </c>
      <c r="H213" s="190">
        <v>96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974</v>
      </c>
    </row>
    <row r="214" spans="1:65" s="2" customFormat="1" ht="24.2" customHeight="1">
      <c r="A214" s="35"/>
      <c r="B214" s="36"/>
      <c r="C214" s="186" t="s">
        <v>376</v>
      </c>
      <c r="D214" s="186" t="s">
        <v>146</v>
      </c>
      <c r="E214" s="187" t="s">
        <v>975</v>
      </c>
      <c r="F214" s="188" t="s">
        <v>976</v>
      </c>
      <c r="G214" s="189" t="s">
        <v>177</v>
      </c>
      <c r="H214" s="190">
        <v>5571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85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977</v>
      </c>
    </row>
    <row r="215" spans="1:65" s="12" customFormat="1" ht="11.25">
      <c r="B215" s="200"/>
      <c r="C215" s="201"/>
      <c r="D215" s="202" t="s">
        <v>152</v>
      </c>
      <c r="E215" s="203" t="s">
        <v>1</v>
      </c>
      <c r="F215" s="204" t="s">
        <v>978</v>
      </c>
      <c r="G215" s="201"/>
      <c r="H215" s="205">
        <v>5570.37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152</v>
      </c>
      <c r="AU215" s="211" t="s">
        <v>85</v>
      </c>
      <c r="AV215" s="12" t="s">
        <v>85</v>
      </c>
      <c r="AW215" s="12" t="s">
        <v>32</v>
      </c>
      <c r="AX215" s="12" t="s">
        <v>76</v>
      </c>
      <c r="AY215" s="21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979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980</v>
      </c>
      <c r="G217" s="201"/>
      <c r="H217" s="205">
        <v>5571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186" t="s">
        <v>275</v>
      </c>
      <c r="D218" s="186" t="s">
        <v>146</v>
      </c>
      <c r="E218" s="187" t="s">
        <v>981</v>
      </c>
      <c r="F218" s="188" t="s">
        <v>982</v>
      </c>
      <c r="G218" s="189" t="s">
        <v>281</v>
      </c>
      <c r="H218" s="190">
        <v>26.64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54.208404000000002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97</v>
      </c>
      <c r="AT218" s="198" t="s">
        <v>146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983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3" customFormat="1" ht="11.25">
      <c r="B222" s="212"/>
      <c r="C222" s="213"/>
      <c r="D222" s="202" t="s">
        <v>152</v>
      </c>
      <c r="E222" s="214" t="s">
        <v>1</v>
      </c>
      <c r="F222" s="215" t="s">
        <v>984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152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145</v>
      </c>
    </row>
    <row r="223" spans="1:65" s="12" customFormat="1" ht="11.25">
      <c r="B223" s="200"/>
      <c r="C223" s="201"/>
      <c r="D223" s="202" t="s">
        <v>152</v>
      </c>
      <c r="E223" s="203" t="s">
        <v>1</v>
      </c>
      <c r="F223" s="204" t="s">
        <v>985</v>
      </c>
      <c r="G223" s="201"/>
      <c r="H223" s="205">
        <v>26.64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152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145</v>
      </c>
    </row>
    <row r="224" spans="1:65" s="2" customFormat="1" ht="24.2" customHeight="1">
      <c r="A224" s="35"/>
      <c r="B224" s="36"/>
      <c r="C224" s="186" t="s">
        <v>384</v>
      </c>
      <c r="D224" s="186" t="s">
        <v>146</v>
      </c>
      <c r="E224" s="187" t="s">
        <v>986</v>
      </c>
      <c r="F224" s="188" t="s">
        <v>987</v>
      </c>
      <c r="G224" s="189" t="s">
        <v>281</v>
      </c>
      <c r="H224" s="190">
        <v>1722.42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3114.1353600000002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97</v>
      </c>
      <c r="AT224" s="198" t="s">
        <v>146</v>
      </c>
      <c r="AU224" s="198" t="s">
        <v>85</v>
      </c>
      <c r="AY224" s="18" t="s">
        <v>145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97</v>
      </c>
      <c r="BM224" s="198" t="s">
        <v>988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268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269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270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989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2" customFormat="1" ht="11.25">
      <c r="B229" s="200"/>
      <c r="C229" s="201"/>
      <c r="D229" s="202" t="s">
        <v>152</v>
      </c>
      <c r="E229" s="203" t="s">
        <v>1</v>
      </c>
      <c r="F229" s="204" t="s">
        <v>990</v>
      </c>
      <c r="G229" s="201"/>
      <c r="H229" s="205">
        <v>1072.125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152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145</v>
      </c>
    </row>
    <row r="230" spans="1:65" s="13" customFormat="1" ht="11.25">
      <c r="B230" s="212"/>
      <c r="C230" s="213"/>
      <c r="D230" s="202" t="s">
        <v>152</v>
      </c>
      <c r="E230" s="214" t="s">
        <v>1</v>
      </c>
      <c r="F230" s="215" t="s">
        <v>991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152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145</v>
      </c>
    </row>
    <row r="231" spans="1:65" s="12" customFormat="1" ht="11.25">
      <c r="B231" s="200"/>
      <c r="C231" s="201"/>
      <c r="D231" s="202" t="s">
        <v>152</v>
      </c>
      <c r="E231" s="203" t="s">
        <v>1</v>
      </c>
      <c r="F231" s="204" t="s">
        <v>992</v>
      </c>
      <c r="G231" s="201"/>
      <c r="H231" s="205">
        <v>36.563000000000002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152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993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2" customFormat="1" ht="11.25">
      <c r="B233" s="200"/>
      <c r="C233" s="201"/>
      <c r="D233" s="202" t="s">
        <v>152</v>
      </c>
      <c r="E233" s="203" t="s">
        <v>1</v>
      </c>
      <c r="F233" s="204" t="s">
        <v>994</v>
      </c>
      <c r="G233" s="201"/>
      <c r="H233" s="205">
        <v>613.73199999999997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152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145</v>
      </c>
    </row>
    <row r="234" spans="1:65" s="15" customFormat="1" ht="11.25">
      <c r="B234" s="234"/>
      <c r="C234" s="235"/>
      <c r="D234" s="202" t="s">
        <v>152</v>
      </c>
      <c r="E234" s="236" t="s">
        <v>1</v>
      </c>
      <c r="F234" s="237" t="s">
        <v>285</v>
      </c>
      <c r="G234" s="235"/>
      <c r="H234" s="238">
        <v>1722.42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152</v>
      </c>
      <c r="AU234" s="244" t="s">
        <v>85</v>
      </c>
      <c r="AV234" s="15" t="s">
        <v>97</v>
      </c>
      <c r="AW234" s="15" t="s">
        <v>32</v>
      </c>
      <c r="AX234" s="15" t="s">
        <v>83</v>
      </c>
      <c r="AY234" s="244" t="s">
        <v>145</v>
      </c>
    </row>
    <row r="235" spans="1:65" s="2" customFormat="1" ht="16.5" customHeight="1">
      <c r="A235" s="35"/>
      <c r="B235" s="36"/>
      <c r="C235" s="186" t="s">
        <v>388</v>
      </c>
      <c r="D235" s="186" t="s">
        <v>146</v>
      </c>
      <c r="E235" s="187" t="s">
        <v>995</v>
      </c>
      <c r="F235" s="188" t="s">
        <v>996</v>
      </c>
      <c r="G235" s="189" t="s">
        <v>281</v>
      </c>
      <c r="H235" s="190">
        <v>26.64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40.327632000000001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97</v>
      </c>
      <c r="AT235" s="198" t="s">
        <v>146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997</v>
      </c>
    </row>
    <row r="236" spans="1:65" s="2" customFormat="1" ht="16.5" customHeight="1">
      <c r="A236" s="35"/>
      <c r="B236" s="36"/>
      <c r="C236" s="186" t="s">
        <v>394</v>
      </c>
      <c r="D236" s="186" t="s">
        <v>146</v>
      </c>
      <c r="E236" s="187" t="s">
        <v>998</v>
      </c>
      <c r="F236" s="188" t="s">
        <v>999</v>
      </c>
      <c r="G236" s="189" t="s">
        <v>350</v>
      </c>
      <c r="H236" s="190">
        <v>472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97</v>
      </c>
      <c r="AT236" s="198" t="s">
        <v>146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1000</v>
      </c>
    </row>
    <row r="237" spans="1:65" s="12" customFormat="1" ht="11.25">
      <c r="B237" s="200"/>
      <c r="C237" s="201"/>
      <c r="D237" s="202" t="s">
        <v>152</v>
      </c>
      <c r="E237" s="203" t="s">
        <v>1</v>
      </c>
      <c r="F237" s="204" t="s">
        <v>1001</v>
      </c>
      <c r="G237" s="201"/>
      <c r="H237" s="205">
        <v>472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145</v>
      </c>
    </row>
    <row r="238" spans="1:65" s="2" customFormat="1" ht="16.5" customHeight="1">
      <c r="A238" s="35"/>
      <c r="B238" s="36"/>
      <c r="C238" s="186" t="s">
        <v>495</v>
      </c>
      <c r="D238" s="186" t="s">
        <v>146</v>
      </c>
      <c r="E238" s="187" t="s">
        <v>1002</v>
      </c>
      <c r="F238" s="188" t="s">
        <v>1003</v>
      </c>
      <c r="G238" s="189" t="s">
        <v>172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97</v>
      </c>
      <c r="AT238" s="198" t="s">
        <v>146</v>
      </c>
      <c r="AU238" s="198" t="s">
        <v>85</v>
      </c>
      <c r="AY238" s="18" t="s">
        <v>145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97</v>
      </c>
      <c r="BM238" s="198" t="s">
        <v>1004</v>
      </c>
    </row>
    <row r="239" spans="1:65" s="2" customFormat="1" ht="16.5" customHeight="1">
      <c r="A239" s="35"/>
      <c r="B239" s="36"/>
      <c r="C239" s="186" t="s">
        <v>447</v>
      </c>
      <c r="D239" s="186" t="s">
        <v>146</v>
      </c>
      <c r="E239" s="187" t="s">
        <v>1005</v>
      </c>
      <c r="F239" s="188" t="s">
        <v>1006</v>
      </c>
      <c r="G239" s="189" t="s">
        <v>350</v>
      </c>
      <c r="H239" s="190">
        <v>32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1007</v>
      </c>
    </row>
    <row r="240" spans="1:65" s="12" customFormat="1" ht="11.25">
      <c r="B240" s="200"/>
      <c r="C240" s="201"/>
      <c r="D240" s="202" t="s">
        <v>152</v>
      </c>
      <c r="E240" s="203" t="s">
        <v>1</v>
      </c>
      <c r="F240" s="204" t="s">
        <v>1008</v>
      </c>
      <c r="G240" s="201"/>
      <c r="H240" s="205">
        <v>32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152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145</v>
      </c>
    </row>
    <row r="241" spans="1:65" s="2" customFormat="1" ht="33" customHeight="1">
      <c r="A241" s="35"/>
      <c r="B241" s="36"/>
      <c r="C241" s="186" t="s">
        <v>502</v>
      </c>
      <c r="D241" s="186" t="s">
        <v>146</v>
      </c>
      <c r="E241" s="187" t="s">
        <v>1009</v>
      </c>
      <c r="F241" s="188" t="s">
        <v>1010</v>
      </c>
      <c r="G241" s="189" t="s">
        <v>350</v>
      </c>
      <c r="H241" s="190">
        <v>41.69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0.66078649999999994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97</v>
      </c>
      <c r="AT241" s="198" t="s">
        <v>146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1011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268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269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270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1012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1013</v>
      </c>
      <c r="G246" s="201"/>
      <c r="H246" s="205">
        <v>41.69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450</v>
      </c>
      <c r="D247" s="245" t="s">
        <v>298</v>
      </c>
      <c r="E247" s="246" t="s">
        <v>1014</v>
      </c>
      <c r="F247" s="247" t="s">
        <v>1015</v>
      </c>
      <c r="G247" s="248" t="s">
        <v>291</v>
      </c>
      <c r="H247" s="249">
        <v>4.7140000000000004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4.7140000000000004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1016</v>
      </c>
    </row>
    <row r="248" spans="1:65" s="12" customFormat="1" ht="11.25">
      <c r="B248" s="200"/>
      <c r="C248" s="201"/>
      <c r="D248" s="202" t="s">
        <v>152</v>
      </c>
      <c r="E248" s="203" t="s">
        <v>1</v>
      </c>
      <c r="F248" s="204" t="s">
        <v>1017</v>
      </c>
      <c r="G248" s="201"/>
      <c r="H248" s="205">
        <v>4.7140000000000004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152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145</v>
      </c>
    </row>
    <row r="249" spans="1:65" s="2" customFormat="1" ht="16.5" customHeight="1">
      <c r="A249" s="35"/>
      <c r="B249" s="36"/>
      <c r="C249" s="245" t="s">
        <v>509</v>
      </c>
      <c r="D249" s="245" t="s">
        <v>298</v>
      </c>
      <c r="E249" s="246" t="s">
        <v>1018</v>
      </c>
      <c r="F249" s="247" t="s">
        <v>1019</v>
      </c>
      <c r="G249" s="248" t="s">
        <v>177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185</v>
      </c>
      <c r="AT249" s="198" t="s">
        <v>298</v>
      </c>
      <c r="AU249" s="198" t="s">
        <v>85</v>
      </c>
      <c r="AY249" s="18" t="s">
        <v>145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97</v>
      </c>
      <c r="BM249" s="198" t="s">
        <v>1020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1021</v>
      </c>
      <c r="G250" s="201"/>
      <c r="H250" s="205">
        <v>61.747999999999998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979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485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24.2" customHeight="1">
      <c r="A253" s="35"/>
      <c r="B253" s="36"/>
      <c r="C253" s="186" t="s">
        <v>453</v>
      </c>
      <c r="D253" s="186" t="s">
        <v>146</v>
      </c>
      <c r="E253" s="187" t="s">
        <v>1022</v>
      </c>
      <c r="F253" s="188" t="s">
        <v>1023</v>
      </c>
      <c r="G253" s="189" t="s">
        <v>350</v>
      </c>
      <c r="H253" s="190">
        <v>1816.69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60.205106600000008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97</v>
      </c>
      <c r="AT253" s="198" t="s">
        <v>146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1024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268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269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270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1025</v>
      </c>
      <c r="G257" s="201"/>
      <c r="H257" s="205">
        <v>1816.69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245" t="s">
        <v>516</v>
      </c>
      <c r="D258" s="245" t="s">
        <v>298</v>
      </c>
      <c r="E258" s="246" t="s">
        <v>1026</v>
      </c>
      <c r="F258" s="247" t="s">
        <v>1027</v>
      </c>
      <c r="G258" s="248" t="s">
        <v>291</v>
      </c>
      <c r="H258" s="249">
        <v>179.59800000000001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179.59800000000001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185</v>
      </c>
      <c r="AT258" s="198" t="s">
        <v>298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1028</v>
      </c>
    </row>
    <row r="259" spans="1:65" s="12" customFormat="1" ht="11.25">
      <c r="B259" s="200"/>
      <c r="C259" s="201"/>
      <c r="D259" s="202" t="s">
        <v>152</v>
      </c>
      <c r="E259" s="203" t="s">
        <v>1</v>
      </c>
      <c r="F259" s="204" t="s">
        <v>1029</v>
      </c>
      <c r="G259" s="201"/>
      <c r="H259" s="205">
        <v>179.59800000000001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152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145</v>
      </c>
    </row>
    <row r="260" spans="1:65" s="2" customFormat="1" ht="16.5" customHeight="1">
      <c r="A260" s="35"/>
      <c r="B260" s="36"/>
      <c r="C260" s="245" t="s">
        <v>456</v>
      </c>
      <c r="D260" s="245" t="s">
        <v>298</v>
      </c>
      <c r="E260" s="246" t="s">
        <v>1030</v>
      </c>
      <c r="F260" s="247" t="s">
        <v>1031</v>
      </c>
      <c r="G260" s="248" t="s">
        <v>177</v>
      </c>
      <c r="H260" s="249">
        <v>11141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11.141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185</v>
      </c>
      <c r="AT260" s="198" t="s">
        <v>298</v>
      </c>
      <c r="AU260" s="198" t="s">
        <v>85</v>
      </c>
      <c r="AY260" s="18" t="s">
        <v>145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97</v>
      </c>
      <c r="BM260" s="198" t="s">
        <v>1032</v>
      </c>
    </row>
    <row r="261" spans="1:65" s="12" customFormat="1" ht="11.25">
      <c r="B261" s="200"/>
      <c r="C261" s="201"/>
      <c r="D261" s="202" t="s">
        <v>152</v>
      </c>
      <c r="E261" s="203" t="s">
        <v>1</v>
      </c>
      <c r="F261" s="204" t="s">
        <v>1033</v>
      </c>
      <c r="G261" s="201"/>
      <c r="H261" s="205">
        <v>11140.741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152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145</v>
      </c>
    </row>
    <row r="262" spans="1:65" s="13" customFormat="1" ht="11.25">
      <c r="B262" s="212"/>
      <c r="C262" s="213"/>
      <c r="D262" s="202" t="s">
        <v>152</v>
      </c>
      <c r="E262" s="214" t="s">
        <v>1</v>
      </c>
      <c r="F262" s="215" t="s">
        <v>979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152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145</v>
      </c>
    </row>
    <row r="263" spans="1:65" s="12" customFormat="1" ht="11.25">
      <c r="B263" s="200"/>
      <c r="C263" s="201"/>
      <c r="D263" s="202" t="s">
        <v>152</v>
      </c>
      <c r="E263" s="203" t="s">
        <v>1</v>
      </c>
      <c r="F263" s="204" t="s">
        <v>1034</v>
      </c>
      <c r="G263" s="201"/>
      <c r="H263" s="205">
        <v>11141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152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145</v>
      </c>
    </row>
    <row r="264" spans="1:65" s="2" customFormat="1" ht="16.5" customHeight="1">
      <c r="A264" s="35"/>
      <c r="B264" s="36"/>
      <c r="C264" s="245" t="s">
        <v>525</v>
      </c>
      <c r="D264" s="245" t="s">
        <v>298</v>
      </c>
      <c r="E264" s="246" t="s">
        <v>1035</v>
      </c>
      <c r="F264" s="247" t="s">
        <v>1036</v>
      </c>
      <c r="G264" s="248" t="s">
        <v>177</v>
      </c>
      <c r="H264" s="249">
        <v>11141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185</v>
      </c>
      <c r="AT264" s="198" t="s">
        <v>298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1037</v>
      </c>
    </row>
    <row r="265" spans="1:65" s="2" customFormat="1" ht="16.5" customHeight="1">
      <c r="A265" s="35"/>
      <c r="B265" s="36"/>
      <c r="C265" s="245" t="s">
        <v>459</v>
      </c>
      <c r="D265" s="245" t="s">
        <v>298</v>
      </c>
      <c r="E265" s="246" t="s">
        <v>1038</v>
      </c>
      <c r="F265" s="247" t="s">
        <v>1039</v>
      </c>
      <c r="G265" s="248" t="s">
        <v>177</v>
      </c>
      <c r="H265" s="249">
        <v>11141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185</v>
      </c>
      <c r="AT265" s="198" t="s">
        <v>298</v>
      </c>
      <c r="AU265" s="198" t="s">
        <v>85</v>
      </c>
      <c r="AY265" s="18" t="s">
        <v>145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97</v>
      </c>
      <c r="BM265" s="198" t="s">
        <v>1040</v>
      </c>
    </row>
    <row r="266" spans="1:65" s="2" customFormat="1" ht="16.5" customHeight="1">
      <c r="A266" s="35"/>
      <c r="B266" s="36"/>
      <c r="C266" s="245" t="s">
        <v>532</v>
      </c>
      <c r="D266" s="245" t="s">
        <v>298</v>
      </c>
      <c r="E266" s="246" t="s">
        <v>1041</v>
      </c>
      <c r="F266" s="247" t="s">
        <v>1042</v>
      </c>
      <c r="G266" s="248" t="s">
        <v>177</v>
      </c>
      <c r="H266" s="249">
        <v>11141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1043</v>
      </c>
    </row>
    <row r="267" spans="1:65" s="2" customFormat="1" ht="16.5" customHeight="1">
      <c r="A267" s="35"/>
      <c r="B267" s="36"/>
      <c r="C267" s="245" t="s">
        <v>538</v>
      </c>
      <c r="D267" s="245" t="s">
        <v>298</v>
      </c>
      <c r="E267" s="246" t="s">
        <v>1044</v>
      </c>
      <c r="F267" s="247" t="s">
        <v>1045</v>
      </c>
      <c r="G267" s="248" t="s">
        <v>177</v>
      </c>
      <c r="H267" s="249">
        <v>11141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185</v>
      </c>
      <c r="AT267" s="198" t="s">
        <v>298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1046</v>
      </c>
    </row>
    <row r="268" spans="1:65" s="2" customFormat="1" ht="16.5" customHeight="1">
      <c r="A268" s="35"/>
      <c r="B268" s="36"/>
      <c r="C268" s="245" t="s">
        <v>542</v>
      </c>
      <c r="D268" s="245" t="s">
        <v>298</v>
      </c>
      <c r="E268" s="246" t="s">
        <v>1047</v>
      </c>
      <c r="F268" s="247" t="s">
        <v>1048</v>
      </c>
      <c r="G268" s="248" t="s">
        <v>177</v>
      </c>
      <c r="H268" s="249">
        <v>5571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185</v>
      </c>
      <c r="AT268" s="198" t="s">
        <v>298</v>
      </c>
      <c r="AU268" s="198" t="s">
        <v>85</v>
      </c>
      <c r="AY268" s="18" t="s">
        <v>145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97</v>
      </c>
      <c r="BM268" s="198" t="s">
        <v>1049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1050</v>
      </c>
      <c r="G269" s="201"/>
      <c r="H269" s="205">
        <v>5570.37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979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980</v>
      </c>
      <c r="G271" s="201"/>
      <c r="H271" s="205">
        <v>5571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2" customFormat="1" ht="16.5" customHeight="1">
      <c r="A272" s="35"/>
      <c r="B272" s="36"/>
      <c r="C272" s="245" t="s">
        <v>546</v>
      </c>
      <c r="D272" s="245" t="s">
        <v>298</v>
      </c>
      <c r="E272" s="246" t="s">
        <v>1051</v>
      </c>
      <c r="F272" s="247" t="s">
        <v>1052</v>
      </c>
      <c r="G272" s="248" t="s">
        <v>177</v>
      </c>
      <c r="H272" s="249">
        <v>5571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185</v>
      </c>
      <c r="AT272" s="198" t="s">
        <v>298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1053</v>
      </c>
    </row>
    <row r="273" spans="1:65" s="2" customFormat="1" ht="16.5" customHeight="1">
      <c r="A273" s="35"/>
      <c r="B273" s="36"/>
      <c r="C273" s="245" t="s">
        <v>550</v>
      </c>
      <c r="D273" s="245" t="s">
        <v>298</v>
      </c>
      <c r="E273" s="246" t="s">
        <v>1054</v>
      </c>
      <c r="F273" s="247" t="s">
        <v>1055</v>
      </c>
      <c r="G273" s="248" t="s">
        <v>177</v>
      </c>
      <c r="H273" s="249">
        <v>11141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185</v>
      </c>
      <c r="AT273" s="198" t="s">
        <v>298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1056</v>
      </c>
    </row>
    <row r="274" spans="1:65" s="2" customFormat="1" ht="16.5" customHeight="1">
      <c r="A274" s="35"/>
      <c r="B274" s="36"/>
      <c r="C274" s="186" t="s">
        <v>464</v>
      </c>
      <c r="D274" s="186" t="s">
        <v>146</v>
      </c>
      <c r="E274" s="187" t="s">
        <v>1057</v>
      </c>
      <c r="F274" s="188" t="s">
        <v>1058</v>
      </c>
      <c r="G274" s="189" t="s">
        <v>350</v>
      </c>
      <c r="H274" s="190">
        <v>4440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10.212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1059</v>
      </c>
    </row>
    <row r="275" spans="1:65" s="12" customFormat="1" ht="11.25">
      <c r="B275" s="200"/>
      <c r="C275" s="201"/>
      <c r="D275" s="202" t="s">
        <v>152</v>
      </c>
      <c r="E275" s="203" t="s">
        <v>1</v>
      </c>
      <c r="F275" s="204" t="s">
        <v>1060</v>
      </c>
      <c r="G275" s="201"/>
      <c r="H275" s="205">
        <v>4440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145</v>
      </c>
    </row>
    <row r="276" spans="1:65" s="2" customFormat="1" ht="24.2" customHeight="1">
      <c r="A276" s="35"/>
      <c r="B276" s="36"/>
      <c r="C276" s="186" t="s">
        <v>557</v>
      </c>
      <c r="D276" s="186" t="s">
        <v>146</v>
      </c>
      <c r="E276" s="187" t="s">
        <v>1061</v>
      </c>
      <c r="F276" s="188" t="s">
        <v>1062</v>
      </c>
      <c r="G276" s="189" t="s">
        <v>350</v>
      </c>
      <c r="H276" s="190">
        <v>1928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281.488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1063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268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11.25">
      <c r="B278" s="212"/>
      <c r="C278" s="213"/>
      <c r="D278" s="202" t="s">
        <v>152</v>
      </c>
      <c r="E278" s="214" t="s">
        <v>1</v>
      </c>
      <c r="F278" s="215" t="s">
        <v>269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11.25">
      <c r="B279" s="212"/>
      <c r="C279" s="213"/>
      <c r="D279" s="202" t="s">
        <v>152</v>
      </c>
      <c r="E279" s="214" t="s">
        <v>1</v>
      </c>
      <c r="F279" s="215" t="s">
        <v>270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2" customFormat="1" ht="11.25">
      <c r="B280" s="200"/>
      <c r="C280" s="201"/>
      <c r="D280" s="202" t="s">
        <v>152</v>
      </c>
      <c r="E280" s="203" t="s">
        <v>1</v>
      </c>
      <c r="F280" s="204" t="s">
        <v>1064</v>
      </c>
      <c r="G280" s="201"/>
      <c r="H280" s="205">
        <v>1928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152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145</v>
      </c>
    </row>
    <row r="281" spans="1:65" s="13" customFormat="1" ht="11.25">
      <c r="B281" s="212"/>
      <c r="C281" s="213"/>
      <c r="D281" s="202" t="s">
        <v>152</v>
      </c>
      <c r="E281" s="214" t="s">
        <v>1</v>
      </c>
      <c r="F281" s="215" t="s">
        <v>1065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2" customFormat="1" ht="24.2" customHeight="1">
      <c r="A282" s="35"/>
      <c r="B282" s="36"/>
      <c r="C282" s="186" t="s">
        <v>467</v>
      </c>
      <c r="D282" s="186" t="s">
        <v>146</v>
      </c>
      <c r="E282" s="187" t="s">
        <v>1066</v>
      </c>
      <c r="F282" s="188" t="s">
        <v>1067</v>
      </c>
      <c r="G282" s="189" t="s">
        <v>350</v>
      </c>
      <c r="H282" s="190">
        <v>44</v>
      </c>
      <c r="I282" s="191"/>
      <c r="J282" s="192">
        <f>ROUND(I282*H282,2)</f>
        <v>0</v>
      </c>
      <c r="K282" s="193"/>
      <c r="L282" s="40"/>
      <c r="M282" s="194" t="s">
        <v>1</v>
      </c>
      <c r="N282" s="195" t="s">
        <v>41</v>
      </c>
      <c r="O282" s="72"/>
      <c r="P282" s="196">
        <f>O282*H282</f>
        <v>0</v>
      </c>
      <c r="Q282" s="196">
        <v>2.325E-2</v>
      </c>
      <c r="R282" s="196">
        <f>Q282*H282</f>
        <v>1.0229999999999999</v>
      </c>
      <c r="S282" s="196">
        <v>0</v>
      </c>
      <c r="T282" s="19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97</v>
      </c>
      <c r="AT282" s="198" t="s">
        <v>146</v>
      </c>
      <c r="AU282" s="198" t="s">
        <v>85</v>
      </c>
      <c r="AY282" s="18" t="s">
        <v>145</v>
      </c>
      <c r="BE282" s="199">
        <f>IF(N282="základní",J282,0)</f>
        <v>0</v>
      </c>
      <c r="BF282" s="199">
        <f>IF(N282="snížená",J282,0)</f>
        <v>0</v>
      </c>
      <c r="BG282" s="199">
        <f>IF(N282="zákl. přenesená",J282,0)</f>
        <v>0</v>
      </c>
      <c r="BH282" s="199">
        <f>IF(N282="sníž. přenesená",J282,0)</f>
        <v>0</v>
      </c>
      <c r="BI282" s="199">
        <f>IF(N282="nulová",J282,0)</f>
        <v>0</v>
      </c>
      <c r="BJ282" s="18" t="s">
        <v>83</v>
      </c>
      <c r="BK282" s="199">
        <f>ROUND(I282*H282,2)</f>
        <v>0</v>
      </c>
      <c r="BL282" s="18" t="s">
        <v>97</v>
      </c>
      <c r="BM282" s="198" t="s">
        <v>1068</v>
      </c>
    </row>
    <row r="283" spans="1:65" s="12" customFormat="1" ht="11.25">
      <c r="B283" s="200"/>
      <c r="C283" s="201"/>
      <c r="D283" s="202" t="s">
        <v>152</v>
      </c>
      <c r="E283" s="203" t="s">
        <v>1</v>
      </c>
      <c r="F283" s="204" t="s">
        <v>1069</v>
      </c>
      <c r="G283" s="201"/>
      <c r="H283" s="205">
        <v>44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152</v>
      </c>
      <c r="AU283" s="211" t="s">
        <v>85</v>
      </c>
      <c r="AV283" s="12" t="s">
        <v>85</v>
      </c>
      <c r="AW283" s="12" t="s">
        <v>32</v>
      </c>
      <c r="AX283" s="12" t="s">
        <v>83</v>
      </c>
      <c r="AY283" s="211" t="s">
        <v>145</v>
      </c>
    </row>
    <row r="284" spans="1:65" s="2" customFormat="1" ht="16.5" customHeight="1">
      <c r="A284" s="35"/>
      <c r="B284" s="36"/>
      <c r="C284" s="245" t="s">
        <v>564</v>
      </c>
      <c r="D284" s="245" t="s">
        <v>298</v>
      </c>
      <c r="E284" s="246" t="s">
        <v>1070</v>
      </c>
      <c r="F284" s="247" t="s">
        <v>1071</v>
      </c>
      <c r="G284" s="248" t="s">
        <v>172</v>
      </c>
      <c r="H284" s="249">
        <v>1</v>
      </c>
      <c r="I284" s="250"/>
      <c r="J284" s="251">
        <f>ROUND(I284*H284,2)</f>
        <v>0</v>
      </c>
      <c r="K284" s="252"/>
      <c r="L284" s="253"/>
      <c r="M284" s="254" t="s">
        <v>1</v>
      </c>
      <c r="N284" s="25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185</v>
      </c>
      <c r="AT284" s="198" t="s">
        <v>298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97</v>
      </c>
      <c r="BM284" s="198" t="s">
        <v>1072</v>
      </c>
    </row>
    <row r="285" spans="1:65" s="2" customFormat="1" ht="24.2" customHeight="1">
      <c r="A285" s="35"/>
      <c r="B285" s="36"/>
      <c r="C285" s="245" t="s">
        <v>470</v>
      </c>
      <c r="D285" s="245" t="s">
        <v>298</v>
      </c>
      <c r="E285" s="246" t="s">
        <v>1073</v>
      </c>
      <c r="F285" s="247" t="s">
        <v>1074</v>
      </c>
      <c r="G285" s="248" t="s">
        <v>172</v>
      </c>
      <c r="H285" s="249">
        <v>1</v>
      </c>
      <c r="I285" s="250"/>
      <c r="J285" s="251">
        <f>ROUND(I285*H285,2)</f>
        <v>0</v>
      </c>
      <c r="K285" s="252"/>
      <c r="L285" s="253"/>
      <c r="M285" s="254" t="s">
        <v>1</v>
      </c>
      <c r="N285" s="255" t="s">
        <v>41</v>
      </c>
      <c r="O285" s="72"/>
      <c r="P285" s="196">
        <f>O285*H285</f>
        <v>0</v>
      </c>
      <c r="Q285" s="196">
        <v>0</v>
      </c>
      <c r="R285" s="196">
        <f>Q285*H285</f>
        <v>0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185</v>
      </c>
      <c r="AT285" s="198" t="s">
        <v>298</v>
      </c>
      <c r="AU285" s="198" t="s">
        <v>85</v>
      </c>
      <c r="AY285" s="18" t="s">
        <v>145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97</v>
      </c>
      <c r="BM285" s="198" t="s">
        <v>1075</v>
      </c>
    </row>
    <row r="286" spans="1:65" s="2" customFormat="1" ht="24.2" customHeight="1">
      <c r="A286" s="35"/>
      <c r="B286" s="36"/>
      <c r="C286" s="245" t="s">
        <v>571</v>
      </c>
      <c r="D286" s="245" t="s">
        <v>298</v>
      </c>
      <c r="E286" s="246" t="s">
        <v>1076</v>
      </c>
      <c r="F286" s="247" t="s">
        <v>1077</v>
      </c>
      <c r="G286" s="248" t="s">
        <v>281</v>
      </c>
      <c r="H286" s="249">
        <v>6</v>
      </c>
      <c r="I286" s="250"/>
      <c r="J286" s="251">
        <f>ROUND(I286*H286,2)</f>
        <v>0</v>
      </c>
      <c r="K286" s="252"/>
      <c r="L286" s="253"/>
      <c r="M286" s="254" t="s">
        <v>1</v>
      </c>
      <c r="N286" s="255" t="s">
        <v>41</v>
      </c>
      <c r="O286" s="72"/>
      <c r="P286" s="196">
        <f>O286*H286</f>
        <v>0</v>
      </c>
      <c r="Q286" s="196">
        <v>0.81499999999999995</v>
      </c>
      <c r="R286" s="196">
        <f>Q286*H286</f>
        <v>4.8899999999999997</v>
      </c>
      <c r="S286" s="196">
        <v>0</v>
      </c>
      <c r="T286" s="19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185</v>
      </c>
      <c r="AT286" s="198" t="s">
        <v>298</v>
      </c>
      <c r="AU286" s="198" t="s">
        <v>85</v>
      </c>
      <c r="AY286" s="18" t="s">
        <v>145</v>
      </c>
      <c r="BE286" s="199">
        <f>IF(N286="základní",J286,0)</f>
        <v>0</v>
      </c>
      <c r="BF286" s="199">
        <f>IF(N286="snížená",J286,0)</f>
        <v>0</v>
      </c>
      <c r="BG286" s="199">
        <f>IF(N286="zákl. přenesená",J286,0)</f>
        <v>0</v>
      </c>
      <c r="BH286" s="199">
        <f>IF(N286="sníž. přenesená",J286,0)</f>
        <v>0</v>
      </c>
      <c r="BI286" s="199">
        <f>IF(N286="nulová",J286,0)</f>
        <v>0</v>
      </c>
      <c r="BJ286" s="18" t="s">
        <v>83</v>
      </c>
      <c r="BK286" s="199">
        <f>ROUND(I286*H286,2)</f>
        <v>0</v>
      </c>
      <c r="BL286" s="18" t="s">
        <v>97</v>
      </c>
      <c r="BM286" s="198" t="s">
        <v>1078</v>
      </c>
    </row>
    <row r="287" spans="1:65" s="2" customFormat="1" ht="24.2" customHeight="1">
      <c r="A287" s="35"/>
      <c r="B287" s="36"/>
      <c r="C287" s="186" t="s">
        <v>577</v>
      </c>
      <c r="D287" s="186" t="s">
        <v>146</v>
      </c>
      <c r="E287" s="187" t="s">
        <v>1079</v>
      </c>
      <c r="F287" s="188" t="s">
        <v>1080</v>
      </c>
      <c r="G287" s="189" t="s">
        <v>350</v>
      </c>
      <c r="H287" s="190">
        <v>21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3.7069999999999999E-2</v>
      </c>
      <c r="R287" s="196">
        <f>Q287*H287</f>
        <v>0.77847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97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97</v>
      </c>
      <c r="BM287" s="198" t="s">
        <v>1081</v>
      </c>
    </row>
    <row r="288" spans="1:65" s="12" customFormat="1" ht="11.25">
      <c r="B288" s="200"/>
      <c r="C288" s="201"/>
      <c r="D288" s="202" t="s">
        <v>152</v>
      </c>
      <c r="E288" s="203" t="s">
        <v>1</v>
      </c>
      <c r="F288" s="204" t="s">
        <v>1082</v>
      </c>
      <c r="G288" s="201"/>
      <c r="H288" s="205">
        <v>21</v>
      </c>
      <c r="I288" s="206"/>
      <c r="J288" s="201"/>
      <c r="K288" s="201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152</v>
      </c>
      <c r="AU288" s="211" t="s">
        <v>85</v>
      </c>
      <c r="AV288" s="12" t="s">
        <v>85</v>
      </c>
      <c r="AW288" s="12" t="s">
        <v>32</v>
      </c>
      <c r="AX288" s="12" t="s">
        <v>83</v>
      </c>
      <c r="AY288" s="211" t="s">
        <v>145</v>
      </c>
    </row>
    <row r="289" spans="1:65" s="2" customFormat="1" ht="16.5" customHeight="1">
      <c r="A289" s="35"/>
      <c r="B289" s="36"/>
      <c r="C289" s="245" t="s">
        <v>581</v>
      </c>
      <c r="D289" s="245" t="s">
        <v>298</v>
      </c>
      <c r="E289" s="246" t="s">
        <v>1083</v>
      </c>
      <c r="F289" s="247" t="s">
        <v>1084</v>
      </c>
      <c r="G289" s="248" t="s">
        <v>172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185</v>
      </c>
      <c r="AT289" s="198" t="s">
        <v>298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97</v>
      </c>
      <c r="BM289" s="198" t="s">
        <v>1085</v>
      </c>
    </row>
    <row r="290" spans="1:65" s="2" customFormat="1" ht="24.2" customHeight="1">
      <c r="A290" s="35"/>
      <c r="B290" s="36"/>
      <c r="C290" s="186" t="s">
        <v>473</v>
      </c>
      <c r="D290" s="186" t="s">
        <v>146</v>
      </c>
      <c r="E290" s="187" t="s">
        <v>1086</v>
      </c>
      <c r="F290" s="188" t="s">
        <v>1087</v>
      </c>
      <c r="G290" s="189" t="s">
        <v>350</v>
      </c>
      <c r="H290" s="190">
        <v>65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0.40799999999999997</v>
      </c>
      <c r="T290" s="197">
        <f>S290*H290</f>
        <v>26.52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97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97</v>
      </c>
      <c r="BM290" s="198" t="s">
        <v>1088</v>
      </c>
    </row>
    <row r="291" spans="1:65" s="13" customFormat="1" ht="11.25">
      <c r="B291" s="212"/>
      <c r="C291" s="213"/>
      <c r="D291" s="202" t="s">
        <v>152</v>
      </c>
      <c r="E291" s="214" t="s">
        <v>1</v>
      </c>
      <c r="F291" s="215" t="s">
        <v>268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11.25">
      <c r="B292" s="212"/>
      <c r="C292" s="213"/>
      <c r="D292" s="202" t="s">
        <v>152</v>
      </c>
      <c r="E292" s="214" t="s">
        <v>1</v>
      </c>
      <c r="F292" s="215" t="s">
        <v>269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270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13" customFormat="1" ht="11.25">
      <c r="B294" s="212"/>
      <c r="C294" s="213"/>
      <c r="D294" s="202" t="s">
        <v>152</v>
      </c>
      <c r="E294" s="214" t="s">
        <v>1</v>
      </c>
      <c r="F294" s="215" t="s">
        <v>1089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152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145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1069</v>
      </c>
      <c r="G295" s="201"/>
      <c r="H295" s="205">
        <v>44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76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1090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2" customFormat="1" ht="11.25">
      <c r="B297" s="200"/>
      <c r="C297" s="201"/>
      <c r="D297" s="202" t="s">
        <v>152</v>
      </c>
      <c r="E297" s="203" t="s">
        <v>1</v>
      </c>
      <c r="F297" s="204" t="s">
        <v>1082</v>
      </c>
      <c r="G297" s="201"/>
      <c r="H297" s="205">
        <v>21</v>
      </c>
      <c r="I297" s="206"/>
      <c r="J297" s="201"/>
      <c r="K297" s="201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152</v>
      </c>
      <c r="AU297" s="211" t="s">
        <v>85</v>
      </c>
      <c r="AV297" s="12" t="s">
        <v>85</v>
      </c>
      <c r="AW297" s="12" t="s">
        <v>32</v>
      </c>
      <c r="AX297" s="12" t="s">
        <v>76</v>
      </c>
      <c r="AY297" s="211" t="s">
        <v>145</v>
      </c>
    </row>
    <row r="298" spans="1:65" s="15" customFormat="1" ht="11.25">
      <c r="B298" s="234"/>
      <c r="C298" s="235"/>
      <c r="D298" s="202" t="s">
        <v>152</v>
      </c>
      <c r="E298" s="236" t="s">
        <v>1</v>
      </c>
      <c r="F298" s="237" t="s">
        <v>285</v>
      </c>
      <c r="G298" s="235"/>
      <c r="H298" s="238">
        <v>65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AT298" s="244" t="s">
        <v>152</v>
      </c>
      <c r="AU298" s="244" t="s">
        <v>85</v>
      </c>
      <c r="AV298" s="15" t="s">
        <v>97</v>
      </c>
      <c r="AW298" s="15" t="s">
        <v>32</v>
      </c>
      <c r="AX298" s="15" t="s">
        <v>83</v>
      </c>
      <c r="AY298" s="244" t="s">
        <v>145</v>
      </c>
    </row>
    <row r="299" spans="1:65" s="2" customFormat="1" ht="24.2" customHeight="1">
      <c r="A299" s="35"/>
      <c r="B299" s="36"/>
      <c r="C299" s="186" t="s">
        <v>588</v>
      </c>
      <c r="D299" s="186" t="s">
        <v>146</v>
      </c>
      <c r="E299" s="187" t="s">
        <v>1091</v>
      </c>
      <c r="F299" s="188" t="s">
        <v>1092</v>
      </c>
      <c r="G299" s="189" t="s">
        <v>177</v>
      </c>
      <c r="H299" s="190">
        <v>71</v>
      </c>
      <c r="I299" s="191"/>
      <c r="J299" s="192">
        <f>ROUND(I299*H299,2)</f>
        <v>0</v>
      </c>
      <c r="K299" s="193"/>
      <c r="L299" s="40"/>
      <c r="M299" s="194" t="s">
        <v>1</v>
      </c>
      <c r="N299" s="195" t="s">
        <v>41</v>
      </c>
      <c r="O299" s="72"/>
      <c r="P299" s="196">
        <f>O299*H299</f>
        <v>0</v>
      </c>
      <c r="Q299" s="196">
        <v>0</v>
      </c>
      <c r="R299" s="196">
        <f>Q299*H299</f>
        <v>0</v>
      </c>
      <c r="S299" s="196">
        <v>8.5000000000000006E-2</v>
      </c>
      <c r="T299" s="197">
        <f>S299*H299</f>
        <v>6.0350000000000001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97</v>
      </c>
      <c r="AT299" s="198" t="s">
        <v>146</v>
      </c>
      <c r="AU299" s="198" t="s">
        <v>85</v>
      </c>
      <c r="AY299" s="18" t="s">
        <v>145</v>
      </c>
      <c r="BE299" s="199">
        <f>IF(N299="základní",J299,0)</f>
        <v>0</v>
      </c>
      <c r="BF299" s="199">
        <f>IF(N299="snížená",J299,0)</f>
        <v>0</v>
      </c>
      <c r="BG299" s="199">
        <f>IF(N299="zákl. přenesená",J299,0)</f>
        <v>0</v>
      </c>
      <c r="BH299" s="199">
        <f>IF(N299="sníž. přenesená",J299,0)</f>
        <v>0</v>
      </c>
      <c r="BI299" s="199">
        <f>IF(N299="nulová",J299,0)</f>
        <v>0</v>
      </c>
      <c r="BJ299" s="18" t="s">
        <v>83</v>
      </c>
      <c r="BK299" s="199">
        <f>ROUND(I299*H299,2)</f>
        <v>0</v>
      </c>
      <c r="BL299" s="18" t="s">
        <v>97</v>
      </c>
      <c r="BM299" s="198" t="s">
        <v>1093</v>
      </c>
    </row>
    <row r="300" spans="1:65" s="13" customFormat="1" ht="11.25">
      <c r="B300" s="212"/>
      <c r="C300" s="213"/>
      <c r="D300" s="202" t="s">
        <v>152</v>
      </c>
      <c r="E300" s="214" t="s">
        <v>1</v>
      </c>
      <c r="F300" s="215" t="s">
        <v>268</v>
      </c>
      <c r="G300" s="213"/>
      <c r="H300" s="214" t="s">
        <v>1</v>
      </c>
      <c r="I300" s="216"/>
      <c r="J300" s="213"/>
      <c r="K300" s="213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152</v>
      </c>
      <c r="AU300" s="221" t="s">
        <v>85</v>
      </c>
      <c r="AV300" s="13" t="s">
        <v>83</v>
      </c>
      <c r="AW300" s="13" t="s">
        <v>32</v>
      </c>
      <c r="AX300" s="13" t="s">
        <v>76</v>
      </c>
      <c r="AY300" s="221" t="s">
        <v>145</v>
      </c>
    </row>
    <row r="301" spans="1:65" s="13" customFormat="1" ht="11.25">
      <c r="B301" s="212"/>
      <c r="C301" s="213"/>
      <c r="D301" s="202" t="s">
        <v>152</v>
      </c>
      <c r="E301" s="214" t="s">
        <v>1</v>
      </c>
      <c r="F301" s="215" t="s">
        <v>269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152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145</v>
      </c>
    </row>
    <row r="302" spans="1:65" s="13" customFormat="1" ht="11.25">
      <c r="B302" s="212"/>
      <c r="C302" s="213"/>
      <c r="D302" s="202" t="s">
        <v>152</v>
      </c>
      <c r="E302" s="214" t="s">
        <v>1</v>
      </c>
      <c r="F302" s="215" t="s">
        <v>270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152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145</v>
      </c>
    </row>
    <row r="303" spans="1:65" s="12" customFormat="1" ht="11.25">
      <c r="B303" s="200"/>
      <c r="C303" s="201"/>
      <c r="D303" s="202" t="s">
        <v>152</v>
      </c>
      <c r="E303" s="203" t="s">
        <v>1</v>
      </c>
      <c r="F303" s="204" t="s">
        <v>1094</v>
      </c>
      <c r="G303" s="201"/>
      <c r="H303" s="205">
        <v>70.504000000000005</v>
      </c>
      <c r="I303" s="206"/>
      <c r="J303" s="201"/>
      <c r="K303" s="201"/>
      <c r="L303" s="207"/>
      <c r="M303" s="208"/>
      <c r="N303" s="209"/>
      <c r="O303" s="209"/>
      <c r="P303" s="209"/>
      <c r="Q303" s="209"/>
      <c r="R303" s="209"/>
      <c r="S303" s="209"/>
      <c r="T303" s="210"/>
      <c r="AT303" s="211" t="s">
        <v>152</v>
      </c>
      <c r="AU303" s="211" t="s">
        <v>85</v>
      </c>
      <c r="AV303" s="12" t="s">
        <v>85</v>
      </c>
      <c r="AW303" s="12" t="s">
        <v>32</v>
      </c>
      <c r="AX303" s="12" t="s">
        <v>76</v>
      </c>
      <c r="AY303" s="211" t="s">
        <v>145</v>
      </c>
    </row>
    <row r="304" spans="1:65" s="13" customFormat="1" ht="11.25">
      <c r="B304" s="212"/>
      <c r="C304" s="213"/>
      <c r="D304" s="202" t="s">
        <v>152</v>
      </c>
      <c r="E304" s="214" t="s">
        <v>1</v>
      </c>
      <c r="F304" s="215" t="s">
        <v>979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152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145</v>
      </c>
    </row>
    <row r="305" spans="1:65" s="12" customFormat="1" ht="11.25">
      <c r="B305" s="200"/>
      <c r="C305" s="201"/>
      <c r="D305" s="202" t="s">
        <v>152</v>
      </c>
      <c r="E305" s="203" t="s">
        <v>1</v>
      </c>
      <c r="F305" s="204" t="s">
        <v>650</v>
      </c>
      <c r="G305" s="201"/>
      <c r="H305" s="205">
        <v>71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152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145</v>
      </c>
    </row>
    <row r="306" spans="1:65" s="2" customFormat="1" ht="24.2" customHeight="1">
      <c r="A306" s="35"/>
      <c r="B306" s="36"/>
      <c r="C306" s="186" t="s">
        <v>476</v>
      </c>
      <c r="D306" s="186" t="s">
        <v>146</v>
      </c>
      <c r="E306" s="187" t="s">
        <v>1095</v>
      </c>
      <c r="F306" s="188" t="s">
        <v>1096</v>
      </c>
      <c r="G306" s="189" t="s">
        <v>177</v>
      </c>
      <c r="H306" s="190">
        <v>2824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0.25</v>
      </c>
      <c r="T306" s="197">
        <f>S306*H306</f>
        <v>706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97</v>
      </c>
      <c r="AT306" s="198" t="s">
        <v>146</v>
      </c>
      <c r="AU306" s="198" t="s">
        <v>85</v>
      </c>
      <c r="AY306" s="18" t="s">
        <v>145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97</v>
      </c>
      <c r="BM306" s="198" t="s">
        <v>1097</v>
      </c>
    </row>
    <row r="307" spans="1:65" s="12" customFormat="1" ht="11.25">
      <c r="B307" s="200"/>
      <c r="C307" s="201"/>
      <c r="D307" s="202" t="s">
        <v>152</v>
      </c>
      <c r="E307" s="203" t="s">
        <v>1</v>
      </c>
      <c r="F307" s="204" t="s">
        <v>1098</v>
      </c>
      <c r="G307" s="201"/>
      <c r="H307" s="205">
        <v>2823.7040000000002</v>
      </c>
      <c r="I307" s="206"/>
      <c r="J307" s="201"/>
      <c r="K307" s="201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152</v>
      </c>
      <c r="AU307" s="211" t="s">
        <v>85</v>
      </c>
      <c r="AV307" s="12" t="s">
        <v>85</v>
      </c>
      <c r="AW307" s="12" t="s">
        <v>32</v>
      </c>
      <c r="AX307" s="12" t="s">
        <v>76</v>
      </c>
      <c r="AY307" s="211" t="s">
        <v>145</v>
      </c>
    </row>
    <row r="308" spans="1:65" s="13" customFormat="1" ht="11.25">
      <c r="B308" s="212"/>
      <c r="C308" s="213"/>
      <c r="D308" s="202" t="s">
        <v>152</v>
      </c>
      <c r="E308" s="214" t="s">
        <v>1</v>
      </c>
      <c r="F308" s="215" t="s">
        <v>979</v>
      </c>
      <c r="G308" s="213"/>
      <c r="H308" s="214" t="s">
        <v>1</v>
      </c>
      <c r="I308" s="216"/>
      <c r="J308" s="213"/>
      <c r="K308" s="213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152</v>
      </c>
      <c r="AU308" s="221" t="s">
        <v>85</v>
      </c>
      <c r="AV308" s="13" t="s">
        <v>83</v>
      </c>
      <c r="AW308" s="13" t="s">
        <v>32</v>
      </c>
      <c r="AX308" s="13" t="s">
        <v>76</v>
      </c>
      <c r="AY308" s="221" t="s">
        <v>145</v>
      </c>
    </row>
    <row r="309" spans="1:65" s="12" customFormat="1" ht="11.25">
      <c r="B309" s="200"/>
      <c r="C309" s="201"/>
      <c r="D309" s="202" t="s">
        <v>152</v>
      </c>
      <c r="E309" s="203" t="s">
        <v>1</v>
      </c>
      <c r="F309" s="204" t="s">
        <v>1099</v>
      </c>
      <c r="G309" s="201"/>
      <c r="H309" s="205">
        <v>2824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152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145</v>
      </c>
    </row>
    <row r="310" spans="1:65" s="2" customFormat="1" ht="16.5" customHeight="1">
      <c r="A310" s="35"/>
      <c r="B310" s="36"/>
      <c r="C310" s="186" t="s">
        <v>595</v>
      </c>
      <c r="D310" s="186" t="s">
        <v>146</v>
      </c>
      <c r="E310" s="187" t="s">
        <v>1100</v>
      </c>
      <c r="F310" s="188" t="s">
        <v>1101</v>
      </c>
      <c r="G310" s="189" t="s">
        <v>350</v>
      </c>
      <c r="H310" s="190">
        <v>8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97</v>
      </c>
      <c r="BM310" s="198" t="s">
        <v>1102</v>
      </c>
    </row>
    <row r="311" spans="1:65" s="12" customFormat="1" ht="11.25">
      <c r="B311" s="200"/>
      <c r="C311" s="201"/>
      <c r="D311" s="202" t="s">
        <v>152</v>
      </c>
      <c r="E311" s="203" t="s">
        <v>1</v>
      </c>
      <c r="F311" s="204" t="s">
        <v>1103</v>
      </c>
      <c r="G311" s="201"/>
      <c r="H311" s="205">
        <v>8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152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145</v>
      </c>
    </row>
    <row r="312" spans="1:65" s="2" customFormat="1" ht="24.2" customHeight="1">
      <c r="A312" s="35"/>
      <c r="B312" s="36"/>
      <c r="C312" s="186" t="s">
        <v>479</v>
      </c>
      <c r="D312" s="186" t="s">
        <v>146</v>
      </c>
      <c r="E312" s="187" t="s">
        <v>1104</v>
      </c>
      <c r="F312" s="188" t="s">
        <v>1105</v>
      </c>
      <c r="G312" s="189" t="s">
        <v>350</v>
      </c>
      <c r="H312" s="190">
        <v>113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97</v>
      </c>
      <c r="BM312" s="198" t="s">
        <v>1106</v>
      </c>
    </row>
    <row r="313" spans="1:65" s="13" customFormat="1" ht="11.25">
      <c r="B313" s="212"/>
      <c r="C313" s="213"/>
      <c r="D313" s="202" t="s">
        <v>152</v>
      </c>
      <c r="E313" s="214" t="s">
        <v>1</v>
      </c>
      <c r="F313" s="215" t="s">
        <v>268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152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145</v>
      </c>
    </row>
    <row r="314" spans="1:65" s="13" customFormat="1" ht="11.25">
      <c r="B314" s="212"/>
      <c r="C314" s="213"/>
      <c r="D314" s="202" t="s">
        <v>152</v>
      </c>
      <c r="E314" s="214" t="s">
        <v>1</v>
      </c>
      <c r="F314" s="215" t="s">
        <v>269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152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145</v>
      </c>
    </row>
    <row r="315" spans="1:65" s="13" customFormat="1" ht="11.25">
      <c r="B315" s="212"/>
      <c r="C315" s="213"/>
      <c r="D315" s="202" t="s">
        <v>152</v>
      </c>
      <c r="E315" s="214" t="s">
        <v>1</v>
      </c>
      <c r="F315" s="215" t="s">
        <v>270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152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145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984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2" customFormat="1" ht="11.25">
      <c r="B317" s="200"/>
      <c r="C317" s="201"/>
      <c r="D317" s="202" t="s">
        <v>152</v>
      </c>
      <c r="E317" s="203" t="s">
        <v>1</v>
      </c>
      <c r="F317" s="204" t="s">
        <v>1107</v>
      </c>
      <c r="G317" s="201"/>
      <c r="H317" s="205">
        <v>48</v>
      </c>
      <c r="I317" s="206"/>
      <c r="J317" s="201"/>
      <c r="K317" s="201"/>
      <c r="L317" s="207"/>
      <c r="M317" s="208"/>
      <c r="N317" s="209"/>
      <c r="O317" s="209"/>
      <c r="P317" s="209"/>
      <c r="Q317" s="209"/>
      <c r="R317" s="209"/>
      <c r="S317" s="209"/>
      <c r="T317" s="210"/>
      <c r="AT317" s="211" t="s">
        <v>152</v>
      </c>
      <c r="AU317" s="211" t="s">
        <v>85</v>
      </c>
      <c r="AV317" s="12" t="s">
        <v>85</v>
      </c>
      <c r="AW317" s="12" t="s">
        <v>32</v>
      </c>
      <c r="AX317" s="12" t="s">
        <v>76</v>
      </c>
      <c r="AY317" s="21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1089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1069</v>
      </c>
      <c r="G319" s="201"/>
      <c r="H319" s="205">
        <v>44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76</v>
      </c>
      <c r="AY319" s="211" t="s">
        <v>145</v>
      </c>
    </row>
    <row r="320" spans="1:65" s="13" customFormat="1" ht="11.25">
      <c r="B320" s="212"/>
      <c r="C320" s="213"/>
      <c r="D320" s="202" t="s">
        <v>152</v>
      </c>
      <c r="E320" s="214" t="s">
        <v>1</v>
      </c>
      <c r="F320" s="215" t="s">
        <v>1090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152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145</v>
      </c>
    </row>
    <row r="321" spans="1:65" s="12" customFormat="1" ht="11.25">
      <c r="B321" s="200"/>
      <c r="C321" s="201"/>
      <c r="D321" s="202" t="s">
        <v>152</v>
      </c>
      <c r="E321" s="203" t="s">
        <v>1</v>
      </c>
      <c r="F321" s="204" t="s">
        <v>1082</v>
      </c>
      <c r="G321" s="201"/>
      <c r="H321" s="205">
        <v>21</v>
      </c>
      <c r="I321" s="206"/>
      <c r="J321" s="201"/>
      <c r="K321" s="201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152</v>
      </c>
      <c r="AU321" s="211" t="s">
        <v>85</v>
      </c>
      <c r="AV321" s="12" t="s">
        <v>85</v>
      </c>
      <c r="AW321" s="12" t="s">
        <v>32</v>
      </c>
      <c r="AX321" s="12" t="s">
        <v>76</v>
      </c>
      <c r="AY321" s="211" t="s">
        <v>145</v>
      </c>
    </row>
    <row r="322" spans="1:65" s="15" customFormat="1" ht="11.25">
      <c r="B322" s="234"/>
      <c r="C322" s="235"/>
      <c r="D322" s="202" t="s">
        <v>152</v>
      </c>
      <c r="E322" s="236" t="s">
        <v>1</v>
      </c>
      <c r="F322" s="237" t="s">
        <v>285</v>
      </c>
      <c r="G322" s="235"/>
      <c r="H322" s="238">
        <v>113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152</v>
      </c>
      <c r="AU322" s="244" t="s">
        <v>85</v>
      </c>
      <c r="AV322" s="15" t="s">
        <v>97</v>
      </c>
      <c r="AW322" s="15" t="s">
        <v>32</v>
      </c>
      <c r="AX322" s="15" t="s">
        <v>83</v>
      </c>
      <c r="AY322" s="244" t="s">
        <v>145</v>
      </c>
    </row>
    <row r="323" spans="1:65" s="2" customFormat="1" ht="16.5" customHeight="1">
      <c r="A323" s="35"/>
      <c r="B323" s="36"/>
      <c r="C323" s="186" t="s">
        <v>604</v>
      </c>
      <c r="D323" s="186" t="s">
        <v>146</v>
      </c>
      <c r="E323" s="187" t="s">
        <v>1108</v>
      </c>
      <c r="F323" s="188" t="s">
        <v>1109</v>
      </c>
      <c r="G323" s="189" t="s">
        <v>177</v>
      </c>
      <c r="H323" s="190">
        <v>1</v>
      </c>
      <c r="I323" s="191"/>
      <c r="J323" s="192">
        <f t="shared" ref="J323:J328" si="0"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ref="P323:P328" si="1">O323*H323</f>
        <v>0</v>
      </c>
      <c r="Q323" s="196">
        <v>0.25141999999999998</v>
      </c>
      <c r="R323" s="196">
        <f t="shared" ref="R323:R328" si="2">Q323*H323</f>
        <v>0.25141999999999998</v>
      </c>
      <c r="S323" s="196">
        <v>0</v>
      </c>
      <c r="T323" s="197">
        <f t="shared" ref="T323:T328" si="3"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97</v>
      </c>
      <c r="AT323" s="198" t="s">
        <v>146</v>
      </c>
      <c r="AU323" s="198" t="s">
        <v>85</v>
      </c>
      <c r="AY323" s="18" t="s">
        <v>145</v>
      </c>
      <c r="BE323" s="199">
        <f t="shared" ref="BE323:BE328" si="4">IF(N323="základní",J323,0)</f>
        <v>0</v>
      </c>
      <c r="BF323" s="199">
        <f t="shared" ref="BF323:BF328" si="5">IF(N323="snížená",J323,0)</f>
        <v>0</v>
      </c>
      <c r="BG323" s="199">
        <f t="shared" ref="BG323:BG328" si="6">IF(N323="zákl. přenesená",J323,0)</f>
        <v>0</v>
      </c>
      <c r="BH323" s="199">
        <f t="shared" ref="BH323:BH328" si="7">IF(N323="sníž. přenesená",J323,0)</f>
        <v>0</v>
      </c>
      <c r="BI323" s="199">
        <f t="shared" ref="BI323:BI328" si="8">IF(N323="nulová",J323,0)</f>
        <v>0</v>
      </c>
      <c r="BJ323" s="18" t="s">
        <v>83</v>
      </c>
      <c r="BK323" s="199">
        <f t="shared" ref="BK323:BK328" si="9">ROUND(I323*H323,2)</f>
        <v>0</v>
      </c>
      <c r="BL323" s="18" t="s">
        <v>97</v>
      </c>
      <c r="BM323" s="198" t="s">
        <v>1110</v>
      </c>
    </row>
    <row r="324" spans="1:65" s="2" customFormat="1" ht="16.5" customHeight="1">
      <c r="A324" s="35"/>
      <c r="B324" s="36"/>
      <c r="C324" s="245" t="s">
        <v>482</v>
      </c>
      <c r="D324" s="245" t="s">
        <v>298</v>
      </c>
      <c r="E324" s="246" t="s">
        <v>998</v>
      </c>
      <c r="F324" s="247" t="s">
        <v>1111</v>
      </c>
      <c r="G324" s="248" t="s">
        <v>172</v>
      </c>
      <c r="H324" s="249">
        <v>1</v>
      </c>
      <c r="I324" s="250"/>
      <c r="J324" s="251">
        <f t="shared" si="0"/>
        <v>0</v>
      </c>
      <c r="K324" s="252"/>
      <c r="L324" s="253"/>
      <c r="M324" s="254" t="s">
        <v>1</v>
      </c>
      <c r="N324" s="255" t="s">
        <v>41</v>
      </c>
      <c r="O324" s="72"/>
      <c r="P324" s="196">
        <f t="shared" si="1"/>
        <v>0</v>
      </c>
      <c r="Q324" s="196">
        <v>0</v>
      </c>
      <c r="R324" s="196">
        <f t="shared" si="2"/>
        <v>0</v>
      </c>
      <c r="S324" s="196">
        <v>0</v>
      </c>
      <c r="T324" s="197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185</v>
      </c>
      <c r="AT324" s="198" t="s">
        <v>298</v>
      </c>
      <c r="AU324" s="198" t="s">
        <v>85</v>
      </c>
      <c r="AY324" s="18" t="s">
        <v>145</v>
      </c>
      <c r="BE324" s="199">
        <f t="shared" si="4"/>
        <v>0</v>
      </c>
      <c r="BF324" s="199">
        <f t="shared" si="5"/>
        <v>0</v>
      </c>
      <c r="BG324" s="199">
        <f t="shared" si="6"/>
        <v>0</v>
      </c>
      <c r="BH324" s="199">
        <f t="shared" si="7"/>
        <v>0</v>
      </c>
      <c r="BI324" s="199">
        <f t="shared" si="8"/>
        <v>0</v>
      </c>
      <c r="BJ324" s="18" t="s">
        <v>83</v>
      </c>
      <c r="BK324" s="199">
        <f t="shared" si="9"/>
        <v>0</v>
      </c>
      <c r="BL324" s="18" t="s">
        <v>97</v>
      </c>
      <c r="BM324" s="198" t="s">
        <v>1112</v>
      </c>
    </row>
    <row r="325" spans="1:65" s="2" customFormat="1" ht="16.5" customHeight="1">
      <c r="A325" s="35"/>
      <c r="B325" s="36"/>
      <c r="C325" s="245" t="s">
        <v>613</v>
      </c>
      <c r="D325" s="245" t="s">
        <v>298</v>
      </c>
      <c r="E325" s="246" t="s">
        <v>1113</v>
      </c>
      <c r="F325" s="247" t="s">
        <v>1114</v>
      </c>
      <c r="G325" s="248" t="s">
        <v>177</v>
      </c>
      <c r="H325" s="249">
        <v>1</v>
      </c>
      <c r="I325" s="250"/>
      <c r="J325" s="251">
        <f t="shared" si="0"/>
        <v>0</v>
      </c>
      <c r="K325" s="252"/>
      <c r="L325" s="253"/>
      <c r="M325" s="254" t="s">
        <v>1</v>
      </c>
      <c r="N325" s="255" t="s">
        <v>41</v>
      </c>
      <c r="O325" s="72"/>
      <c r="P325" s="196">
        <f t="shared" si="1"/>
        <v>0</v>
      </c>
      <c r="Q325" s="196">
        <v>0</v>
      </c>
      <c r="R325" s="196">
        <f t="shared" si="2"/>
        <v>0</v>
      </c>
      <c r="S325" s="196">
        <v>0</v>
      </c>
      <c r="T325" s="197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185</v>
      </c>
      <c r="AT325" s="198" t="s">
        <v>298</v>
      </c>
      <c r="AU325" s="198" t="s">
        <v>85</v>
      </c>
      <c r="AY325" s="18" t="s">
        <v>145</v>
      </c>
      <c r="BE325" s="199">
        <f t="shared" si="4"/>
        <v>0</v>
      </c>
      <c r="BF325" s="199">
        <f t="shared" si="5"/>
        <v>0</v>
      </c>
      <c r="BG325" s="199">
        <f t="shared" si="6"/>
        <v>0</v>
      </c>
      <c r="BH325" s="199">
        <f t="shared" si="7"/>
        <v>0</v>
      </c>
      <c r="BI325" s="199">
        <f t="shared" si="8"/>
        <v>0</v>
      </c>
      <c r="BJ325" s="18" t="s">
        <v>83</v>
      </c>
      <c r="BK325" s="199">
        <f t="shared" si="9"/>
        <v>0</v>
      </c>
      <c r="BL325" s="18" t="s">
        <v>97</v>
      </c>
      <c r="BM325" s="198" t="s">
        <v>1115</v>
      </c>
    </row>
    <row r="326" spans="1:65" s="2" customFormat="1" ht="16.5" customHeight="1">
      <c r="A326" s="35"/>
      <c r="B326" s="36"/>
      <c r="C326" s="186" t="s">
        <v>485</v>
      </c>
      <c r="D326" s="186" t="s">
        <v>146</v>
      </c>
      <c r="E326" s="187" t="s">
        <v>1116</v>
      </c>
      <c r="F326" s="188" t="s">
        <v>1117</v>
      </c>
      <c r="G326" s="189" t="s">
        <v>177</v>
      </c>
      <c r="H326" s="190">
        <v>230</v>
      </c>
      <c r="I326" s="191"/>
      <c r="J326" s="192">
        <f t="shared" si="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1"/>
        <v>0</v>
      </c>
      <c r="Q326" s="196">
        <v>7.4200000000000004E-3</v>
      </c>
      <c r="R326" s="196">
        <f t="shared" si="2"/>
        <v>1.7066000000000001</v>
      </c>
      <c r="S326" s="196">
        <v>0</v>
      </c>
      <c r="T326" s="197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97</v>
      </c>
      <c r="AT326" s="198" t="s">
        <v>146</v>
      </c>
      <c r="AU326" s="198" t="s">
        <v>85</v>
      </c>
      <c r="AY326" s="18" t="s">
        <v>145</v>
      </c>
      <c r="BE326" s="199">
        <f t="shared" si="4"/>
        <v>0</v>
      </c>
      <c r="BF326" s="199">
        <f t="shared" si="5"/>
        <v>0</v>
      </c>
      <c r="BG326" s="199">
        <f t="shared" si="6"/>
        <v>0</v>
      </c>
      <c r="BH326" s="199">
        <f t="shared" si="7"/>
        <v>0</v>
      </c>
      <c r="BI326" s="199">
        <f t="shared" si="8"/>
        <v>0</v>
      </c>
      <c r="BJ326" s="18" t="s">
        <v>83</v>
      </c>
      <c r="BK326" s="199">
        <f t="shared" si="9"/>
        <v>0</v>
      </c>
      <c r="BL326" s="18" t="s">
        <v>97</v>
      </c>
      <c r="BM326" s="198" t="s">
        <v>1118</v>
      </c>
    </row>
    <row r="327" spans="1:65" s="2" customFormat="1" ht="16.5" customHeight="1">
      <c r="A327" s="35"/>
      <c r="B327" s="36"/>
      <c r="C327" s="186" t="s">
        <v>620</v>
      </c>
      <c r="D327" s="186" t="s">
        <v>146</v>
      </c>
      <c r="E327" s="187" t="s">
        <v>1119</v>
      </c>
      <c r="F327" s="188" t="s">
        <v>1120</v>
      </c>
      <c r="G327" s="189" t="s">
        <v>177</v>
      </c>
      <c r="H327" s="190">
        <v>2220</v>
      </c>
      <c r="I327" s="191"/>
      <c r="J327" s="192">
        <f t="shared" si="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1"/>
        <v>0</v>
      </c>
      <c r="Q327" s="196">
        <v>0</v>
      </c>
      <c r="R327" s="196">
        <f t="shared" si="2"/>
        <v>0</v>
      </c>
      <c r="S327" s="196">
        <v>0</v>
      </c>
      <c r="T327" s="197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 t="shared" si="4"/>
        <v>0</v>
      </c>
      <c r="BF327" s="199">
        <f t="shared" si="5"/>
        <v>0</v>
      </c>
      <c r="BG327" s="199">
        <f t="shared" si="6"/>
        <v>0</v>
      </c>
      <c r="BH327" s="199">
        <f t="shared" si="7"/>
        <v>0</v>
      </c>
      <c r="BI327" s="199">
        <f t="shared" si="8"/>
        <v>0</v>
      </c>
      <c r="BJ327" s="18" t="s">
        <v>83</v>
      </c>
      <c r="BK327" s="199">
        <f t="shared" si="9"/>
        <v>0</v>
      </c>
      <c r="BL327" s="18" t="s">
        <v>97</v>
      </c>
      <c r="BM327" s="198" t="s">
        <v>1121</v>
      </c>
    </row>
    <row r="328" spans="1:65" s="2" customFormat="1" ht="24.2" customHeight="1">
      <c r="A328" s="35"/>
      <c r="B328" s="36"/>
      <c r="C328" s="186" t="s">
        <v>488</v>
      </c>
      <c r="D328" s="186" t="s">
        <v>146</v>
      </c>
      <c r="E328" s="187" t="s">
        <v>1122</v>
      </c>
      <c r="F328" s="188" t="s">
        <v>1123</v>
      </c>
      <c r="G328" s="189" t="s">
        <v>350</v>
      </c>
      <c r="H328" s="190">
        <v>3760</v>
      </c>
      <c r="I328" s="191"/>
      <c r="J328" s="192">
        <f t="shared" si="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1"/>
        <v>0</v>
      </c>
      <c r="Q328" s="196">
        <v>2.4000000000000001E-4</v>
      </c>
      <c r="R328" s="196">
        <f t="shared" si="2"/>
        <v>0.90239999999999998</v>
      </c>
      <c r="S328" s="196">
        <v>0</v>
      </c>
      <c r="T328" s="197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97</v>
      </c>
      <c r="AT328" s="198" t="s">
        <v>146</v>
      </c>
      <c r="AU328" s="198" t="s">
        <v>85</v>
      </c>
      <c r="AY328" s="18" t="s">
        <v>145</v>
      </c>
      <c r="BE328" s="199">
        <f t="shared" si="4"/>
        <v>0</v>
      </c>
      <c r="BF328" s="199">
        <f t="shared" si="5"/>
        <v>0</v>
      </c>
      <c r="BG328" s="199">
        <f t="shared" si="6"/>
        <v>0</v>
      </c>
      <c r="BH328" s="199">
        <f t="shared" si="7"/>
        <v>0</v>
      </c>
      <c r="BI328" s="199">
        <f t="shared" si="8"/>
        <v>0</v>
      </c>
      <c r="BJ328" s="18" t="s">
        <v>83</v>
      </c>
      <c r="BK328" s="199">
        <f t="shared" si="9"/>
        <v>0</v>
      </c>
      <c r="BL328" s="18" t="s">
        <v>97</v>
      </c>
      <c r="BM328" s="198" t="s">
        <v>1124</v>
      </c>
    </row>
    <row r="329" spans="1:65" s="12" customFormat="1" ht="11.25">
      <c r="B329" s="200"/>
      <c r="C329" s="201"/>
      <c r="D329" s="202" t="s">
        <v>152</v>
      </c>
      <c r="E329" s="203" t="s">
        <v>1</v>
      </c>
      <c r="F329" s="204" t="s">
        <v>1125</v>
      </c>
      <c r="G329" s="201"/>
      <c r="H329" s="205">
        <v>3760</v>
      </c>
      <c r="I329" s="206"/>
      <c r="J329" s="201"/>
      <c r="K329" s="201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152</v>
      </c>
      <c r="AU329" s="211" t="s">
        <v>85</v>
      </c>
      <c r="AV329" s="12" t="s">
        <v>85</v>
      </c>
      <c r="AW329" s="12" t="s">
        <v>32</v>
      </c>
      <c r="AX329" s="12" t="s">
        <v>83</v>
      </c>
      <c r="AY329" s="211" t="s">
        <v>145</v>
      </c>
    </row>
    <row r="330" spans="1:65" s="2" customFormat="1" ht="16.5" customHeight="1">
      <c r="A330" s="35"/>
      <c r="B330" s="36"/>
      <c r="C330" s="186" t="s">
        <v>627</v>
      </c>
      <c r="D330" s="186" t="s">
        <v>146</v>
      </c>
      <c r="E330" s="187" t="s">
        <v>1126</v>
      </c>
      <c r="F330" s="188" t="s">
        <v>1127</v>
      </c>
      <c r="G330" s="189" t="s">
        <v>1128</v>
      </c>
      <c r="H330" s="190">
        <v>10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97</v>
      </c>
      <c r="AT330" s="198" t="s">
        <v>146</v>
      </c>
      <c r="AU330" s="198" t="s">
        <v>85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97</v>
      </c>
      <c r="BM330" s="198" t="s">
        <v>1129</v>
      </c>
    </row>
    <row r="331" spans="1:65" s="2" customFormat="1" ht="21.75" customHeight="1">
      <c r="A331" s="35"/>
      <c r="B331" s="36"/>
      <c r="C331" s="186" t="s">
        <v>491</v>
      </c>
      <c r="D331" s="186" t="s">
        <v>146</v>
      </c>
      <c r="E331" s="187" t="s">
        <v>1130</v>
      </c>
      <c r="F331" s="188" t="s">
        <v>1131</v>
      </c>
      <c r="G331" s="189" t="s">
        <v>266</v>
      </c>
      <c r="H331" s="190">
        <v>7230</v>
      </c>
      <c r="I331" s="191"/>
      <c r="J331" s="192">
        <f>ROUND(I331*H331,2)</f>
        <v>0</v>
      </c>
      <c r="K331" s="193"/>
      <c r="L331" s="40"/>
      <c r="M331" s="194" t="s">
        <v>1</v>
      </c>
      <c r="N331" s="195" t="s">
        <v>41</v>
      </c>
      <c r="O331" s="72"/>
      <c r="P331" s="196">
        <f>O331*H331</f>
        <v>0</v>
      </c>
      <c r="Q331" s="196">
        <v>0</v>
      </c>
      <c r="R331" s="196">
        <f>Q331*H331</f>
        <v>0</v>
      </c>
      <c r="S331" s="196">
        <v>0</v>
      </c>
      <c r="T331" s="19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97</v>
      </c>
      <c r="AT331" s="198" t="s">
        <v>146</v>
      </c>
      <c r="AU331" s="198" t="s">
        <v>85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97</v>
      </c>
      <c r="BM331" s="198" t="s">
        <v>1132</v>
      </c>
    </row>
    <row r="332" spans="1:65" s="13" customFormat="1" ht="11.25">
      <c r="B332" s="212"/>
      <c r="C332" s="213"/>
      <c r="D332" s="202" t="s">
        <v>152</v>
      </c>
      <c r="E332" s="214" t="s">
        <v>1</v>
      </c>
      <c r="F332" s="215" t="s">
        <v>268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152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145</v>
      </c>
    </row>
    <row r="333" spans="1:65" s="13" customFormat="1" ht="11.25">
      <c r="B333" s="212"/>
      <c r="C333" s="213"/>
      <c r="D333" s="202" t="s">
        <v>152</v>
      </c>
      <c r="E333" s="214" t="s">
        <v>1</v>
      </c>
      <c r="F333" s="215" t="s">
        <v>269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152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145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270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2" customFormat="1" ht="11.25">
      <c r="B335" s="200"/>
      <c r="C335" s="201"/>
      <c r="D335" s="202" t="s">
        <v>152</v>
      </c>
      <c r="E335" s="203" t="s">
        <v>1</v>
      </c>
      <c r="F335" s="204" t="s">
        <v>1133</v>
      </c>
      <c r="G335" s="201"/>
      <c r="H335" s="205">
        <v>7050</v>
      </c>
      <c r="I335" s="206"/>
      <c r="J335" s="201"/>
      <c r="K335" s="201"/>
      <c r="L335" s="207"/>
      <c r="M335" s="208"/>
      <c r="N335" s="209"/>
      <c r="O335" s="209"/>
      <c r="P335" s="209"/>
      <c r="Q335" s="209"/>
      <c r="R335" s="209"/>
      <c r="S335" s="209"/>
      <c r="T335" s="210"/>
      <c r="AT335" s="211" t="s">
        <v>152</v>
      </c>
      <c r="AU335" s="211" t="s">
        <v>85</v>
      </c>
      <c r="AV335" s="12" t="s">
        <v>85</v>
      </c>
      <c r="AW335" s="12" t="s">
        <v>32</v>
      </c>
      <c r="AX335" s="12" t="s">
        <v>76</v>
      </c>
      <c r="AY335" s="21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1134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1135</v>
      </c>
      <c r="G337" s="201"/>
      <c r="H337" s="205">
        <v>180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76</v>
      </c>
      <c r="AY337" s="211" t="s">
        <v>145</v>
      </c>
    </row>
    <row r="338" spans="1:65" s="15" customFormat="1" ht="11.25">
      <c r="B338" s="234"/>
      <c r="C338" s="235"/>
      <c r="D338" s="202" t="s">
        <v>152</v>
      </c>
      <c r="E338" s="236" t="s">
        <v>1</v>
      </c>
      <c r="F338" s="237" t="s">
        <v>285</v>
      </c>
      <c r="G338" s="235"/>
      <c r="H338" s="238">
        <v>7230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AT338" s="244" t="s">
        <v>152</v>
      </c>
      <c r="AU338" s="244" t="s">
        <v>85</v>
      </c>
      <c r="AV338" s="15" t="s">
        <v>97</v>
      </c>
      <c r="AW338" s="15" t="s">
        <v>32</v>
      </c>
      <c r="AX338" s="15" t="s">
        <v>83</v>
      </c>
      <c r="AY338" s="244" t="s">
        <v>145</v>
      </c>
    </row>
    <row r="339" spans="1:65" s="2" customFormat="1" ht="16.5" customHeight="1">
      <c r="A339" s="35"/>
      <c r="B339" s="36"/>
      <c r="C339" s="186" t="s">
        <v>634</v>
      </c>
      <c r="D339" s="186" t="s">
        <v>146</v>
      </c>
      <c r="E339" s="187" t="s">
        <v>315</v>
      </c>
      <c r="F339" s="188" t="s">
        <v>1136</v>
      </c>
      <c r="G339" s="189" t="s">
        <v>266</v>
      </c>
      <c r="H339" s="190">
        <v>6539.48</v>
      </c>
      <c r="I339" s="191"/>
      <c r="J339" s="192">
        <f>ROUND(I339*H339,2)</f>
        <v>0</v>
      </c>
      <c r="K339" s="193"/>
      <c r="L339" s="40"/>
      <c r="M339" s="194" t="s">
        <v>1</v>
      </c>
      <c r="N339" s="195" t="s">
        <v>41</v>
      </c>
      <c r="O339" s="72"/>
      <c r="P339" s="196">
        <f>O339*H339</f>
        <v>0</v>
      </c>
      <c r="Q339" s="196">
        <v>0</v>
      </c>
      <c r="R339" s="196">
        <f>Q339*H339</f>
        <v>0</v>
      </c>
      <c r="S339" s="196">
        <v>0</v>
      </c>
      <c r="T339" s="19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8" t="s">
        <v>97</v>
      </c>
      <c r="AT339" s="198" t="s">
        <v>146</v>
      </c>
      <c r="AU339" s="198" t="s">
        <v>85</v>
      </c>
      <c r="AY339" s="18" t="s">
        <v>145</v>
      </c>
      <c r="BE339" s="199">
        <f>IF(N339="základní",J339,0)</f>
        <v>0</v>
      </c>
      <c r="BF339" s="199">
        <f>IF(N339="snížená",J339,0)</f>
        <v>0</v>
      </c>
      <c r="BG339" s="199">
        <f>IF(N339="zákl. přenesená",J339,0)</f>
        <v>0</v>
      </c>
      <c r="BH339" s="199">
        <f>IF(N339="sníž. přenesená",J339,0)</f>
        <v>0</v>
      </c>
      <c r="BI339" s="199">
        <f>IF(N339="nulová",J339,0)</f>
        <v>0</v>
      </c>
      <c r="BJ339" s="18" t="s">
        <v>83</v>
      </c>
      <c r="BK339" s="199">
        <f>ROUND(I339*H339,2)</f>
        <v>0</v>
      </c>
      <c r="BL339" s="18" t="s">
        <v>97</v>
      </c>
      <c r="BM339" s="198" t="s">
        <v>1137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268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269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3" customFormat="1" ht="11.25">
      <c r="B342" s="212"/>
      <c r="C342" s="213"/>
      <c r="D342" s="202" t="s">
        <v>152</v>
      </c>
      <c r="E342" s="214" t="s">
        <v>1</v>
      </c>
      <c r="F342" s="215" t="s">
        <v>270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152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145</v>
      </c>
    </row>
    <row r="343" spans="1:65" s="13" customFormat="1" ht="11.25">
      <c r="B343" s="212"/>
      <c r="C343" s="213"/>
      <c r="D343" s="202" t="s">
        <v>152</v>
      </c>
      <c r="E343" s="214" t="s">
        <v>1</v>
      </c>
      <c r="F343" s="215" t="s">
        <v>1138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152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145</v>
      </c>
    </row>
    <row r="344" spans="1:65" s="12" customFormat="1" ht="11.25">
      <c r="B344" s="200"/>
      <c r="C344" s="201"/>
      <c r="D344" s="202" t="s">
        <v>152</v>
      </c>
      <c r="E344" s="203" t="s">
        <v>1</v>
      </c>
      <c r="F344" s="204" t="s">
        <v>1139</v>
      </c>
      <c r="G344" s="201"/>
      <c r="H344" s="205">
        <v>1500.6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152</v>
      </c>
      <c r="AU344" s="211" t="s">
        <v>85</v>
      </c>
      <c r="AV344" s="12" t="s">
        <v>85</v>
      </c>
      <c r="AW344" s="12" t="s">
        <v>32</v>
      </c>
      <c r="AX344" s="12" t="s">
        <v>76</v>
      </c>
      <c r="AY344" s="211" t="s">
        <v>145</v>
      </c>
    </row>
    <row r="345" spans="1:65" s="12" customFormat="1" ht="11.25">
      <c r="B345" s="200"/>
      <c r="C345" s="201"/>
      <c r="D345" s="202" t="s">
        <v>152</v>
      </c>
      <c r="E345" s="203" t="s">
        <v>1</v>
      </c>
      <c r="F345" s="204" t="s">
        <v>905</v>
      </c>
      <c r="G345" s="201"/>
      <c r="H345" s="205">
        <v>4039.28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152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882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1140</v>
      </c>
      <c r="G347" s="201"/>
      <c r="H347" s="205">
        <v>999.6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76</v>
      </c>
      <c r="AY347" s="211" t="s">
        <v>145</v>
      </c>
    </row>
    <row r="348" spans="1:65" s="15" customFormat="1" ht="11.25">
      <c r="B348" s="234"/>
      <c r="C348" s="235"/>
      <c r="D348" s="202" t="s">
        <v>152</v>
      </c>
      <c r="E348" s="236" t="s">
        <v>1</v>
      </c>
      <c r="F348" s="237" t="s">
        <v>285</v>
      </c>
      <c r="G348" s="235"/>
      <c r="H348" s="238">
        <v>6539.4800000000005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AT348" s="244" t="s">
        <v>152</v>
      </c>
      <c r="AU348" s="244" t="s">
        <v>85</v>
      </c>
      <c r="AV348" s="15" t="s">
        <v>97</v>
      </c>
      <c r="AW348" s="15" t="s">
        <v>32</v>
      </c>
      <c r="AX348" s="15" t="s">
        <v>83</v>
      </c>
      <c r="AY348" s="244" t="s">
        <v>145</v>
      </c>
    </row>
    <row r="349" spans="1:65" s="2" customFormat="1" ht="33" customHeight="1">
      <c r="A349" s="35"/>
      <c r="B349" s="36"/>
      <c r="C349" s="186" t="s">
        <v>494</v>
      </c>
      <c r="D349" s="186" t="s">
        <v>146</v>
      </c>
      <c r="E349" s="187" t="s">
        <v>318</v>
      </c>
      <c r="F349" s="188" t="s">
        <v>319</v>
      </c>
      <c r="G349" s="189" t="s">
        <v>266</v>
      </c>
      <c r="H349" s="190">
        <v>22</v>
      </c>
      <c r="I349" s="191"/>
      <c r="J349" s="192">
        <f>ROUND(I349*H349,2)</f>
        <v>0</v>
      </c>
      <c r="K349" s="193"/>
      <c r="L349" s="40"/>
      <c r="M349" s="194" t="s">
        <v>1</v>
      </c>
      <c r="N349" s="195" t="s">
        <v>41</v>
      </c>
      <c r="O349" s="72"/>
      <c r="P349" s="196">
        <f>O349*H349</f>
        <v>0</v>
      </c>
      <c r="Q349" s="196">
        <v>0</v>
      </c>
      <c r="R349" s="196">
        <f>Q349*H349</f>
        <v>0</v>
      </c>
      <c r="S349" s="196">
        <v>0</v>
      </c>
      <c r="T349" s="19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8" t="s">
        <v>97</v>
      </c>
      <c r="AT349" s="198" t="s">
        <v>146</v>
      </c>
      <c r="AU349" s="198" t="s">
        <v>85</v>
      </c>
      <c r="AY349" s="18" t="s">
        <v>145</v>
      </c>
      <c r="BE349" s="199">
        <f>IF(N349="základní",J349,0)</f>
        <v>0</v>
      </c>
      <c r="BF349" s="199">
        <f>IF(N349="snížená",J349,0)</f>
        <v>0</v>
      </c>
      <c r="BG349" s="199">
        <f>IF(N349="zákl. přenesená",J349,0)</f>
        <v>0</v>
      </c>
      <c r="BH349" s="199">
        <f>IF(N349="sníž. přenesená",J349,0)</f>
        <v>0</v>
      </c>
      <c r="BI349" s="199">
        <f>IF(N349="nulová",J349,0)</f>
        <v>0</v>
      </c>
      <c r="BJ349" s="18" t="s">
        <v>83</v>
      </c>
      <c r="BK349" s="199">
        <f>ROUND(I349*H349,2)</f>
        <v>0</v>
      </c>
      <c r="BL349" s="18" t="s">
        <v>97</v>
      </c>
      <c r="BM349" s="198" t="s">
        <v>1141</v>
      </c>
    </row>
    <row r="350" spans="1:65" s="12" customFormat="1" ht="11.25">
      <c r="B350" s="200"/>
      <c r="C350" s="201"/>
      <c r="D350" s="202" t="s">
        <v>152</v>
      </c>
      <c r="E350" s="203" t="s">
        <v>1</v>
      </c>
      <c r="F350" s="204" t="s">
        <v>1142</v>
      </c>
      <c r="G350" s="201"/>
      <c r="H350" s="205">
        <v>22</v>
      </c>
      <c r="I350" s="206"/>
      <c r="J350" s="201"/>
      <c r="K350" s="201"/>
      <c r="L350" s="207"/>
      <c r="M350" s="208"/>
      <c r="N350" s="209"/>
      <c r="O350" s="209"/>
      <c r="P350" s="209"/>
      <c r="Q350" s="209"/>
      <c r="R350" s="209"/>
      <c r="S350" s="209"/>
      <c r="T350" s="210"/>
      <c r="AT350" s="211" t="s">
        <v>152</v>
      </c>
      <c r="AU350" s="211" t="s">
        <v>85</v>
      </c>
      <c r="AV350" s="12" t="s">
        <v>85</v>
      </c>
      <c r="AW350" s="12" t="s">
        <v>32</v>
      </c>
      <c r="AX350" s="12" t="s">
        <v>83</v>
      </c>
      <c r="AY350" s="211" t="s">
        <v>145</v>
      </c>
    </row>
    <row r="351" spans="1:65" s="2" customFormat="1" ht="24.2" customHeight="1">
      <c r="A351" s="35"/>
      <c r="B351" s="36"/>
      <c r="C351" s="186" t="s">
        <v>641</v>
      </c>
      <c r="D351" s="186" t="s">
        <v>146</v>
      </c>
      <c r="E351" s="187" t="s">
        <v>321</v>
      </c>
      <c r="F351" s="188" t="s">
        <v>322</v>
      </c>
      <c r="G351" s="189" t="s">
        <v>266</v>
      </c>
      <c r="H351" s="190">
        <v>358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97</v>
      </c>
      <c r="AT351" s="198" t="s">
        <v>146</v>
      </c>
      <c r="AU351" s="198" t="s">
        <v>85</v>
      </c>
      <c r="AY351" s="18" t="s">
        <v>145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97</v>
      </c>
      <c r="BM351" s="198" t="s">
        <v>1143</v>
      </c>
    </row>
    <row r="352" spans="1:65" s="2" customFormat="1" ht="21.75" customHeight="1">
      <c r="A352" s="35"/>
      <c r="B352" s="36"/>
      <c r="C352" s="186" t="s">
        <v>498</v>
      </c>
      <c r="D352" s="186" t="s">
        <v>146</v>
      </c>
      <c r="E352" s="187" t="s">
        <v>1144</v>
      </c>
      <c r="F352" s="188" t="s">
        <v>1145</v>
      </c>
      <c r="G352" s="189" t="s">
        <v>266</v>
      </c>
      <c r="H352" s="190">
        <v>358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1146</v>
      </c>
    </row>
    <row r="353" spans="1:65" s="2" customFormat="1" ht="33" customHeight="1">
      <c r="A353" s="35"/>
      <c r="B353" s="36"/>
      <c r="C353" s="186" t="s">
        <v>650</v>
      </c>
      <c r="D353" s="186" t="s">
        <v>146</v>
      </c>
      <c r="E353" s="187" t="s">
        <v>328</v>
      </c>
      <c r="F353" s="188" t="s">
        <v>329</v>
      </c>
      <c r="G353" s="189" t="s">
        <v>266</v>
      </c>
      <c r="H353" s="190">
        <v>358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97</v>
      </c>
      <c r="AT353" s="198" t="s">
        <v>146</v>
      </c>
      <c r="AU353" s="198" t="s">
        <v>85</v>
      </c>
      <c r="AY353" s="18" t="s">
        <v>145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97</v>
      </c>
      <c r="BM353" s="198" t="s">
        <v>1147</v>
      </c>
    </row>
    <row r="354" spans="1:65" s="12" customFormat="1" ht="11.25">
      <c r="B354" s="200"/>
      <c r="C354" s="201"/>
      <c r="D354" s="202" t="s">
        <v>152</v>
      </c>
      <c r="E354" s="203" t="s">
        <v>1</v>
      </c>
      <c r="F354" s="204" t="s">
        <v>1148</v>
      </c>
      <c r="G354" s="201"/>
      <c r="H354" s="205">
        <v>358</v>
      </c>
      <c r="I354" s="206"/>
      <c r="J354" s="201"/>
      <c r="K354" s="201"/>
      <c r="L354" s="207"/>
      <c r="M354" s="208"/>
      <c r="N354" s="209"/>
      <c r="O354" s="209"/>
      <c r="P354" s="209"/>
      <c r="Q354" s="209"/>
      <c r="R354" s="209"/>
      <c r="S354" s="209"/>
      <c r="T354" s="210"/>
      <c r="AT354" s="211" t="s">
        <v>152</v>
      </c>
      <c r="AU354" s="211" t="s">
        <v>85</v>
      </c>
      <c r="AV354" s="12" t="s">
        <v>85</v>
      </c>
      <c r="AW354" s="12" t="s">
        <v>32</v>
      </c>
      <c r="AX354" s="12" t="s">
        <v>83</v>
      </c>
      <c r="AY354" s="211" t="s">
        <v>145</v>
      </c>
    </row>
    <row r="355" spans="1:65" s="2" customFormat="1" ht="24.2" customHeight="1">
      <c r="A355" s="35"/>
      <c r="B355" s="36"/>
      <c r="C355" s="186" t="s">
        <v>501</v>
      </c>
      <c r="D355" s="186" t="s">
        <v>146</v>
      </c>
      <c r="E355" s="187" t="s">
        <v>332</v>
      </c>
      <c r="F355" s="188" t="s">
        <v>1149</v>
      </c>
      <c r="G355" s="189" t="s">
        <v>266</v>
      </c>
      <c r="H355" s="190">
        <v>358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1150</v>
      </c>
    </row>
    <row r="356" spans="1:65" s="2" customFormat="1" ht="16.5" customHeight="1">
      <c r="A356" s="35"/>
      <c r="B356" s="36"/>
      <c r="C356" s="186" t="s">
        <v>659</v>
      </c>
      <c r="D356" s="186" t="s">
        <v>146</v>
      </c>
      <c r="E356" s="187" t="s">
        <v>1151</v>
      </c>
      <c r="F356" s="188" t="s">
        <v>1152</v>
      </c>
      <c r="G356" s="189" t="s">
        <v>266</v>
      </c>
      <c r="H356" s="190">
        <v>4495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1153</v>
      </c>
    </row>
    <row r="357" spans="1:65" s="13" customFormat="1" ht="11.25">
      <c r="B357" s="212"/>
      <c r="C357" s="213"/>
      <c r="D357" s="202" t="s">
        <v>152</v>
      </c>
      <c r="E357" s="214" t="s">
        <v>1</v>
      </c>
      <c r="F357" s="215" t="s">
        <v>268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152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145</v>
      </c>
    </row>
    <row r="358" spans="1:65" s="13" customFormat="1" ht="11.25">
      <c r="B358" s="212"/>
      <c r="C358" s="213"/>
      <c r="D358" s="202" t="s">
        <v>152</v>
      </c>
      <c r="E358" s="214" t="s">
        <v>1</v>
      </c>
      <c r="F358" s="215" t="s">
        <v>269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152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145</v>
      </c>
    </row>
    <row r="359" spans="1:65" s="13" customFormat="1" ht="11.25">
      <c r="B359" s="212"/>
      <c r="C359" s="213"/>
      <c r="D359" s="202" t="s">
        <v>152</v>
      </c>
      <c r="E359" s="214" t="s">
        <v>1</v>
      </c>
      <c r="F359" s="215" t="s">
        <v>270</v>
      </c>
      <c r="G359" s="213"/>
      <c r="H359" s="214" t="s">
        <v>1</v>
      </c>
      <c r="I359" s="216"/>
      <c r="J359" s="213"/>
      <c r="K359" s="213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152</v>
      </c>
      <c r="AU359" s="221" t="s">
        <v>85</v>
      </c>
      <c r="AV359" s="13" t="s">
        <v>83</v>
      </c>
      <c r="AW359" s="13" t="s">
        <v>32</v>
      </c>
      <c r="AX359" s="13" t="s">
        <v>76</v>
      </c>
      <c r="AY359" s="221" t="s">
        <v>145</v>
      </c>
    </row>
    <row r="360" spans="1:65" s="12" customFormat="1" ht="11.25">
      <c r="B360" s="200"/>
      <c r="C360" s="201"/>
      <c r="D360" s="202" t="s">
        <v>152</v>
      </c>
      <c r="E360" s="203" t="s">
        <v>1</v>
      </c>
      <c r="F360" s="204" t="s">
        <v>1154</v>
      </c>
      <c r="G360" s="201"/>
      <c r="H360" s="205">
        <v>4495</v>
      </c>
      <c r="I360" s="206"/>
      <c r="J360" s="201"/>
      <c r="K360" s="201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152</v>
      </c>
      <c r="AU360" s="211" t="s">
        <v>85</v>
      </c>
      <c r="AV360" s="12" t="s">
        <v>85</v>
      </c>
      <c r="AW360" s="12" t="s">
        <v>32</v>
      </c>
      <c r="AX360" s="12" t="s">
        <v>83</v>
      </c>
      <c r="AY360" s="211" t="s">
        <v>145</v>
      </c>
    </row>
    <row r="361" spans="1:65" s="2" customFormat="1" ht="16.5" customHeight="1">
      <c r="A361" s="35"/>
      <c r="B361" s="36"/>
      <c r="C361" s="186" t="s">
        <v>505</v>
      </c>
      <c r="D361" s="186" t="s">
        <v>146</v>
      </c>
      <c r="E361" s="187" t="s">
        <v>1155</v>
      </c>
      <c r="F361" s="188" t="s">
        <v>1156</v>
      </c>
      <c r="G361" s="189" t="s">
        <v>266</v>
      </c>
      <c r="H361" s="190">
        <v>430</v>
      </c>
      <c r="I361" s="191"/>
      <c r="J361" s="192">
        <f>ROUND(I361*H361,2)</f>
        <v>0</v>
      </c>
      <c r="K361" s="193"/>
      <c r="L361" s="40"/>
      <c r="M361" s="194" t="s">
        <v>1</v>
      </c>
      <c r="N361" s="195" t="s">
        <v>41</v>
      </c>
      <c r="O361" s="72"/>
      <c r="P361" s="196">
        <f>O361*H361</f>
        <v>0</v>
      </c>
      <c r="Q361" s="196">
        <v>0</v>
      </c>
      <c r="R361" s="196">
        <f>Q361*H361</f>
        <v>0</v>
      </c>
      <c r="S361" s="196">
        <v>0</v>
      </c>
      <c r="T361" s="197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8" t="s">
        <v>97</v>
      </c>
      <c r="AT361" s="198" t="s">
        <v>146</v>
      </c>
      <c r="AU361" s="198" t="s">
        <v>85</v>
      </c>
      <c r="AY361" s="18" t="s">
        <v>145</v>
      </c>
      <c r="BE361" s="199">
        <f>IF(N361="základní",J361,0)</f>
        <v>0</v>
      </c>
      <c r="BF361" s="199">
        <f>IF(N361="snížená",J361,0)</f>
        <v>0</v>
      </c>
      <c r="BG361" s="199">
        <f>IF(N361="zákl. přenesená",J361,0)</f>
        <v>0</v>
      </c>
      <c r="BH361" s="199">
        <f>IF(N361="sníž. přenesená",J361,0)</f>
        <v>0</v>
      </c>
      <c r="BI361" s="199">
        <f>IF(N361="nulová",J361,0)</f>
        <v>0</v>
      </c>
      <c r="BJ361" s="18" t="s">
        <v>83</v>
      </c>
      <c r="BK361" s="199">
        <f>ROUND(I361*H361,2)</f>
        <v>0</v>
      </c>
      <c r="BL361" s="18" t="s">
        <v>97</v>
      </c>
      <c r="BM361" s="198" t="s">
        <v>1157</v>
      </c>
    </row>
    <row r="362" spans="1:65" s="13" customFormat="1" ht="11.25">
      <c r="B362" s="212"/>
      <c r="C362" s="213"/>
      <c r="D362" s="202" t="s">
        <v>152</v>
      </c>
      <c r="E362" s="214" t="s">
        <v>1</v>
      </c>
      <c r="F362" s="215" t="s">
        <v>268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152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145</v>
      </c>
    </row>
    <row r="363" spans="1:65" s="13" customFormat="1" ht="11.25">
      <c r="B363" s="212"/>
      <c r="C363" s="213"/>
      <c r="D363" s="202" t="s">
        <v>152</v>
      </c>
      <c r="E363" s="214" t="s">
        <v>1</v>
      </c>
      <c r="F363" s="215" t="s">
        <v>269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152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145</v>
      </c>
    </row>
    <row r="364" spans="1:65" s="13" customFormat="1" ht="11.25">
      <c r="B364" s="212"/>
      <c r="C364" s="213"/>
      <c r="D364" s="202" t="s">
        <v>152</v>
      </c>
      <c r="E364" s="214" t="s">
        <v>1</v>
      </c>
      <c r="F364" s="215" t="s">
        <v>270</v>
      </c>
      <c r="G364" s="213"/>
      <c r="H364" s="214" t="s">
        <v>1</v>
      </c>
      <c r="I364" s="216"/>
      <c r="J364" s="213"/>
      <c r="K364" s="213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152</v>
      </c>
      <c r="AU364" s="221" t="s">
        <v>85</v>
      </c>
      <c r="AV364" s="13" t="s">
        <v>83</v>
      </c>
      <c r="AW364" s="13" t="s">
        <v>32</v>
      </c>
      <c r="AX364" s="13" t="s">
        <v>76</v>
      </c>
      <c r="AY364" s="221" t="s">
        <v>145</v>
      </c>
    </row>
    <row r="365" spans="1:65" s="12" customFormat="1" ht="11.25">
      <c r="B365" s="200"/>
      <c r="C365" s="201"/>
      <c r="D365" s="202" t="s">
        <v>152</v>
      </c>
      <c r="E365" s="203" t="s">
        <v>1</v>
      </c>
      <c r="F365" s="204" t="s">
        <v>1158</v>
      </c>
      <c r="G365" s="201"/>
      <c r="H365" s="205">
        <v>430</v>
      </c>
      <c r="I365" s="206"/>
      <c r="J365" s="201"/>
      <c r="K365" s="201"/>
      <c r="L365" s="207"/>
      <c r="M365" s="208"/>
      <c r="N365" s="209"/>
      <c r="O365" s="209"/>
      <c r="P365" s="209"/>
      <c r="Q365" s="209"/>
      <c r="R365" s="209"/>
      <c r="S365" s="209"/>
      <c r="T365" s="210"/>
      <c r="AT365" s="211" t="s">
        <v>152</v>
      </c>
      <c r="AU365" s="211" t="s">
        <v>85</v>
      </c>
      <c r="AV365" s="12" t="s">
        <v>85</v>
      </c>
      <c r="AW365" s="12" t="s">
        <v>32</v>
      </c>
      <c r="AX365" s="12" t="s">
        <v>83</v>
      </c>
      <c r="AY365" s="211" t="s">
        <v>145</v>
      </c>
    </row>
    <row r="366" spans="1:65" s="2" customFormat="1" ht="24.2" customHeight="1">
      <c r="A366" s="35"/>
      <c r="B366" s="36"/>
      <c r="C366" s="186" t="s">
        <v>666</v>
      </c>
      <c r="D366" s="186" t="s">
        <v>146</v>
      </c>
      <c r="E366" s="187" t="s">
        <v>1159</v>
      </c>
      <c r="F366" s="188" t="s">
        <v>1160</v>
      </c>
      <c r="G366" s="189" t="s">
        <v>266</v>
      </c>
      <c r="H366" s="190">
        <v>15</v>
      </c>
      <c r="I366" s="191"/>
      <c r="J366" s="192">
        <f>ROUND(I366*H366,2)</f>
        <v>0</v>
      </c>
      <c r="K366" s="193"/>
      <c r="L366" s="40"/>
      <c r="M366" s="194" t="s">
        <v>1</v>
      </c>
      <c r="N366" s="195" t="s">
        <v>41</v>
      </c>
      <c r="O366" s="72"/>
      <c r="P366" s="196">
        <f>O366*H366</f>
        <v>0</v>
      </c>
      <c r="Q366" s="196">
        <v>8.4250000000000005E-2</v>
      </c>
      <c r="R366" s="196">
        <f>Q366*H366</f>
        <v>1.2637500000000002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97</v>
      </c>
      <c r="AT366" s="198" t="s">
        <v>146</v>
      </c>
      <c r="AU366" s="198" t="s">
        <v>85</v>
      </c>
      <c r="AY366" s="18" t="s">
        <v>145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97</v>
      </c>
      <c r="BM366" s="198" t="s">
        <v>1161</v>
      </c>
    </row>
    <row r="367" spans="1:65" s="12" customFormat="1" ht="11.25">
      <c r="B367" s="200"/>
      <c r="C367" s="201"/>
      <c r="D367" s="202" t="s">
        <v>152</v>
      </c>
      <c r="E367" s="203" t="s">
        <v>1</v>
      </c>
      <c r="F367" s="204" t="s">
        <v>1162</v>
      </c>
      <c r="G367" s="201"/>
      <c r="H367" s="205">
        <v>15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152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145</v>
      </c>
    </row>
    <row r="368" spans="1:65" s="2" customFormat="1" ht="16.5" customHeight="1">
      <c r="A368" s="35"/>
      <c r="B368" s="36"/>
      <c r="C368" s="245" t="s">
        <v>508</v>
      </c>
      <c r="D368" s="245" t="s">
        <v>298</v>
      </c>
      <c r="E368" s="246" t="s">
        <v>1163</v>
      </c>
      <c r="F368" s="247" t="s">
        <v>1164</v>
      </c>
      <c r="G368" s="248" t="s">
        <v>266</v>
      </c>
      <c r="H368" s="249">
        <v>15</v>
      </c>
      <c r="I368" s="250"/>
      <c r="J368" s="251">
        <f>ROUND(I368*H368,2)</f>
        <v>0</v>
      </c>
      <c r="K368" s="252"/>
      <c r="L368" s="253"/>
      <c r="M368" s="254" t="s">
        <v>1</v>
      </c>
      <c r="N368" s="255" t="s">
        <v>41</v>
      </c>
      <c r="O368" s="72"/>
      <c r="P368" s="196">
        <f>O368*H368</f>
        <v>0</v>
      </c>
      <c r="Q368" s="196">
        <v>0.113</v>
      </c>
      <c r="R368" s="196">
        <f>Q368*H368</f>
        <v>1.6950000000000001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185</v>
      </c>
      <c r="AT368" s="198" t="s">
        <v>298</v>
      </c>
      <c r="AU368" s="198" t="s">
        <v>85</v>
      </c>
      <c r="AY368" s="18" t="s">
        <v>145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97</v>
      </c>
      <c r="BM368" s="198" t="s">
        <v>1165</v>
      </c>
    </row>
    <row r="369" spans="1:65" s="2" customFormat="1" ht="24.2" customHeight="1">
      <c r="A369" s="35"/>
      <c r="B369" s="36"/>
      <c r="C369" s="186" t="s">
        <v>1166</v>
      </c>
      <c r="D369" s="186" t="s">
        <v>146</v>
      </c>
      <c r="E369" s="187" t="s">
        <v>1167</v>
      </c>
      <c r="F369" s="188" t="s">
        <v>1168</v>
      </c>
      <c r="G369" s="189" t="s">
        <v>266</v>
      </c>
      <c r="H369" s="190">
        <v>714</v>
      </c>
      <c r="I369" s="191"/>
      <c r="J369" s="192">
        <f>ROUND(I369*H369,2)</f>
        <v>0</v>
      </c>
      <c r="K369" s="193"/>
      <c r="L369" s="40"/>
      <c r="M369" s="194" t="s">
        <v>1</v>
      </c>
      <c r="N369" s="195" t="s">
        <v>41</v>
      </c>
      <c r="O369" s="72"/>
      <c r="P369" s="196">
        <f>O369*H369</f>
        <v>0</v>
      </c>
      <c r="Q369" s="196">
        <v>9.8000000000000004E-2</v>
      </c>
      <c r="R369" s="196">
        <f>Q369*H369</f>
        <v>69.972000000000008</v>
      </c>
      <c r="S369" s="196">
        <v>0</v>
      </c>
      <c r="T369" s="19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8" t="s">
        <v>97</v>
      </c>
      <c r="AT369" s="198" t="s">
        <v>146</v>
      </c>
      <c r="AU369" s="198" t="s">
        <v>85</v>
      </c>
      <c r="AY369" s="18" t="s">
        <v>145</v>
      </c>
      <c r="BE369" s="199">
        <f>IF(N369="základní",J369,0)</f>
        <v>0</v>
      </c>
      <c r="BF369" s="199">
        <f>IF(N369="snížená",J369,0)</f>
        <v>0</v>
      </c>
      <c r="BG369" s="199">
        <f>IF(N369="zákl. přenesená",J369,0)</f>
        <v>0</v>
      </c>
      <c r="BH369" s="199">
        <f>IF(N369="sníž. přenesená",J369,0)</f>
        <v>0</v>
      </c>
      <c r="BI369" s="199">
        <f>IF(N369="nulová",J369,0)</f>
        <v>0</v>
      </c>
      <c r="BJ369" s="18" t="s">
        <v>83</v>
      </c>
      <c r="BK369" s="199">
        <f>ROUND(I369*H369,2)</f>
        <v>0</v>
      </c>
      <c r="BL369" s="18" t="s">
        <v>97</v>
      </c>
      <c r="BM369" s="198" t="s">
        <v>1169</v>
      </c>
    </row>
    <row r="370" spans="1:65" s="13" customFormat="1" ht="11.25">
      <c r="B370" s="212"/>
      <c r="C370" s="213"/>
      <c r="D370" s="202" t="s">
        <v>152</v>
      </c>
      <c r="E370" s="214" t="s">
        <v>1</v>
      </c>
      <c r="F370" s="215" t="s">
        <v>268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152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145</v>
      </c>
    </row>
    <row r="371" spans="1:65" s="13" customFormat="1" ht="11.25">
      <c r="B371" s="212"/>
      <c r="C371" s="213"/>
      <c r="D371" s="202" t="s">
        <v>152</v>
      </c>
      <c r="E371" s="214" t="s">
        <v>1</v>
      </c>
      <c r="F371" s="215" t="s">
        <v>269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152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145</v>
      </c>
    </row>
    <row r="372" spans="1:65" s="13" customFormat="1" ht="11.25">
      <c r="B372" s="212"/>
      <c r="C372" s="213"/>
      <c r="D372" s="202" t="s">
        <v>152</v>
      </c>
      <c r="E372" s="214" t="s">
        <v>1</v>
      </c>
      <c r="F372" s="215" t="s">
        <v>270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152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145</v>
      </c>
    </row>
    <row r="373" spans="1:65" s="13" customFormat="1" ht="11.25">
      <c r="B373" s="212"/>
      <c r="C373" s="213"/>
      <c r="D373" s="202" t="s">
        <v>152</v>
      </c>
      <c r="E373" s="214" t="s">
        <v>1</v>
      </c>
      <c r="F373" s="215" t="s">
        <v>882</v>
      </c>
      <c r="G373" s="213"/>
      <c r="H373" s="214" t="s">
        <v>1</v>
      </c>
      <c r="I373" s="216"/>
      <c r="J373" s="213"/>
      <c r="K373" s="213"/>
      <c r="L373" s="217"/>
      <c r="M373" s="218"/>
      <c r="N373" s="219"/>
      <c r="O373" s="219"/>
      <c r="P373" s="219"/>
      <c r="Q373" s="219"/>
      <c r="R373" s="219"/>
      <c r="S373" s="219"/>
      <c r="T373" s="220"/>
      <c r="AT373" s="221" t="s">
        <v>152</v>
      </c>
      <c r="AU373" s="221" t="s">
        <v>85</v>
      </c>
      <c r="AV373" s="13" t="s">
        <v>83</v>
      </c>
      <c r="AW373" s="13" t="s">
        <v>32</v>
      </c>
      <c r="AX373" s="13" t="s">
        <v>76</v>
      </c>
      <c r="AY373" s="221" t="s">
        <v>145</v>
      </c>
    </row>
    <row r="374" spans="1:65" s="12" customFormat="1" ht="11.25">
      <c r="B374" s="200"/>
      <c r="C374" s="201"/>
      <c r="D374" s="202" t="s">
        <v>152</v>
      </c>
      <c r="E374" s="203" t="s">
        <v>1</v>
      </c>
      <c r="F374" s="204" t="s">
        <v>883</v>
      </c>
      <c r="G374" s="201"/>
      <c r="H374" s="205">
        <v>714</v>
      </c>
      <c r="I374" s="206"/>
      <c r="J374" s="201"/>
      <c r="K374" s="201"/>
      <c r="L374" s="207"/>
      <c r="M374" s="208"/>
      <c r="N374" s="209"/>
      <c r="O374" s="209"/>
      <c r="P374" s="209"/>
      <c r="Q374" s="209"/>
      <c r="R374" s="209"/>
      <c r="S374" s="209"/>
      <c r="T374" s="210"/>
      <c r="AT374" s="211" t="s">
        <v>152</v>
      </c>
      <c r="AU374" s="211" t="s">
        <v>85</v>
      </c>
      <c r="AV374" s="12" t="s">
        <v>85</v>
      </c>
      <c r="AW374" s="12" t="s">
        <v>32</v>
      </c>
      <c r="AX374" s="12" t="s">
        <v>83</v>
      </c>
      <c r="AY374" s="211" t="s">
        <v>145</v>
      </c>
    </row>
    <row r="375" spans="1:65" s="2" customFormat="1" ht="24.2" customHeight="1">
      <c r="A375" s="35"/>
      <c r="B375" s="36"/>
      <c r="C375" s="245" t="s">
        <v>512</v>
      </c>
      <c r="D375" s="245" t="s">
        <v>298</v>
      </c>
      <c r="E375" s="246" t="s">
        <v>1170</v>
      </c>
      <c r="F375" s="247" t="s">
        <v>1171</v>
      </c>
      <c r="G375" s="248" t="s">
        <v>266</v>
      </c>
      <c r="H375" s="249">
        <v>714</v>
      </c>
      <c r="I375" s="250"/>
      <c r="J375" s="251">
        <f>ROUND(I375*H375,2)</f>
        <v>0</v>
      </c>
      <c r="K375" s="252"/>
      <c r="L375" s="253"/>
      <c r="M375" s="254" t="s">
        <v>1</v>
      </c>
      <c r="N375" s="255" t="s">
        <v>41</v>
      </c>
      <c r="O375" s="72"/>
      <c r="P375" s="196">
        <f>O375*H375</f>
        <v>0</v>
      </c>
      <c r="Q375" s="196">
        <v>2.7E-2</v>
      </c>
      <c r="R375" s="196">
        <f>Q375*H375</f>
        <v>19.277999999999999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185</v>
      </c>
      <c r="AT375" s="198" t="s">
        <v>298</v>
      </c>
      <c r="AU375" s="198" t="s">
        <v>85</v>
      </c>
      <c r="AY375" s="18" t="s">
        <v>145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97</v>
      </c>
      <c r="BM375" s="198" t="s">
        <v>1172</v>
      </c>
    </row>
    <row r="376" spans="1:65" s="2" customFormat="1" ht="21.75" customHeight="1">
      <c r="A376" s="35"/>
      <c r="B376" s="36"/>
      <c r="C376" s="186" t="s">
        <v>1173</v>
      </c>
      <c r="D376" s="186" t="s">
        <v>146</v>
      </c>
      <c r="E376" s="187" t="s">
        <v>348</v>
      </c>
      <c r="F376" s="188" t="s">
        <v>349</v>
      </c>
      <c r="G376" s="189" t="s">
        <v>350</v>
      </c>
      <c r="H376" s="190">
        <v>136</v>
      </c>
      <c r="I376" s="191"/>
      <c r="J376" s="192">
        <f>ROUND(I376*H376,2)</f>
        <v>0</v>
      </c>
      <c r="K376" s="193"/>
      <c r="L376" s="40"/>
      <c r="M376" s="194" t="s">
        <v>1</v>
      </c>
      <c r="N376" s="195" t="s">
        <v>41</v>
      </c>
      <c r="O376" s="72"/>
      <c r="P376" s="196">
        <f>O376*H376</f>
        <v>0</v>
      </c>
      <c r="Q376" s="196">
        <v>3.5999999999999999E-3</v>
      </c>
      <c r="R376" s="196">
        <f>Q376*H376</f>
        <v>0.48959999999999998</v>
      </c>
      <c r="S376" s="196">
        <v>0</v>
      </c>
      <c r="T376" s="19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8" t="s">
        <v>97</v>
      </c>
      <c r="AT376" s="198" t="s">
        <v>146</v>
      </c>
      <c r="AU376" s="198" t="s">
        <v>85</v>
      </c>
      <c r="AY376" s="18" t="s">
        <v>145</v>
      </c>
      <c r="BE376" s="199">
        <f>IF(N376="základní",J376,0)</f>
        <v>0</v>
      </c>
      <c r="BF376" s="199">
        <f>IF(N376="snížená",J376,0)</f>
        <v>0</v>
      </c>
      <c r="BG376" s="199">
        <f>IF(N376="zákl. přenesená",J376,0)</f>
        <v>0</v>
      </c>
      <c r="BH376" s="199">
        <f>IF(N376="sníž. přenesená",J376,0)</f>
        <v>0</v>
      </c>
      <c r="BI376" s="199">
        <f>IF(N376="nulová",J376,0)</f>
        <v>0</v>
      </c>
      <c r="BJ376" s="18" t="s">
        <v>83</v>
      </c>
      <c r="BK376" s="199">
        <f>ROUND(I376*H376,2)</f>
        <v>0</v>
      </c>
      <c r="BL376" s="18" t="s">
        <v>97</v>
      </c>
      <c r="BM376" s="198" t="s">
        <v>1174</v>
      </c>
    </row>
    <row r="377" spans="1:65" s="13" customFormat="1" ht="11.25">
      <c r="B377" s="212"/>
      <c r="C377" s="213"/>
      <c r="D377" s="202" t="s">
        <v>152</v>
      </c>
      <c r="E377" s="214" t="s">
        <v>1</v>
      </c>
      <c r="F377" s="215" t="s">
        <v>268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152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145</v>
      </c>
    </row>
    <row r="378" spans="1:65" s="13" customFormat="1" ht="11.25">
      <c r="B378" s="212"/>
      <c r="C378" s="213"/>
      <c r="D378" s="202" t="s">
        <v>152</v>
      </c>
      <c r="E378" s="214" t="s">
        <v>1</v>
      </c>
      <c r="F378" s="215" t="s">
        <v>269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152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145</v>
      </c>
    </row>
    <row r="379" spans="1:65" s="13" customFormat="1" ht="11.25">
      <c r="B379" s="212"/>
      <c r="C379" s="213"/>
      <c r="D379" s="202" t="s">
        <v>152</v>
      </c>
      <c r="E379" s="214" t="s">
        <v>1</v>
      </c>
      <c r="F379" s="215" t="s">
        <v>270</v>
      </c>
      <c r="G379" s="213"/>
      <c r="H379" s="214" t="s">
        <v>1</v>
      </c>
      <c r="I379" s="216"/>
      <c r="J379" s="213"/>
      <c r="K379" s="213"/>
      <c r="L379" s="217"/>
      <c r="M379" s="218"/>
      <c r="N379" s="219"/>
      <c r="O379" s="219"/>
      <c r="P379" s="219"/>
      <c r="Q379" s="219"/>
      <c r="R379" s="219"/>
      <c r="S379" s="219"/>
      <c r="T379" s="220"/>
      <c r="AT379" s="221" t="s">
        <v>152</v>
      </c>
      <c r="AU379" s="221" t="s">
        <v>85</v>
      </c>
      <c r="AV379" s="13" t="s">
        <v>83</v>
      </c>
      <c r="AW379" s="13" t="s">
        <v>32</v>
      </c>
      <c r="AX379" s="13" t="s">
        <v>76</v>
      </c>
      <c r="AY379" s="221" t="s">
        <v>145</v>
      </c>
    </row>
    <row r="380" spans="1:65" s="12" customFormat="1" ht="11.25">
      <c r="B380" s="200"/>
      <c r="C380" s="201"/>
      <c r="D380" s="202" t="s">
        <v>152</v>
      </c>
      <c r="E380" s="203" t="s">
        <v>1</v>
      </c>
      <c r="F380" s="204" t="s">
        <v>1175</v>
      </c>
      <c r="G380" s="201"/>
      <c r="H380" s="205">
        <v>136</v>
      </c>
      <c r="I380" s="206"/>
      <c r="J380" s="201"/>
      <c r="K380" s="201"/>
      <c r="L380" s="207"/>
      <c r="M380" s="208"/>
      <c r="N380" s="209"/>
      <c r="O380" s="209"/>
      <c r="P380" s="209"/>
      <c r="Q380" s="209"/>
      <c r="R380" s="209"/>
      <c r="S380" s="209"/>
      <c r="T380" s="210"/>
      <c r="AT380" s="211" t="s">
        <v>152</v>
      </c>
      <c r="AU380" s="211" t="s">
        <v>85</v>
      </c>
      <c r="AV380" s="12" t="s">
        <v>85</v>
      </c>
      <c r="AW380" s="12" t="s">
        <v>32</v>
      </c>
      <c r="AX380" s="12" t="s">
        <v>83</v>
      </c>
      <c r="AY380" s="211" t="s">
        <v>145</v>
      </c>
    </row>
    <row r="381" spans="1:65" s="11" customFormat="1" ht="22.9" customHeight="1">
      <c r="B381" s="172"/>
      <c r="C381" s="173"/>
      <c r="D381" s="174" t="s">
        <v>75</v>
      </c>
      <c r="E381" s="232" t="s">
        <v>195</v>
      </c>
      <c r="F381" s="232" t="s">
        <v>353</v>
      </c>
      <c r="G381" s="173"/>
      <c r="H381" s="173"/>
      <c r="I381" s="176"/>
      <c r="J381" s="233">
        <f>BK381</f>
        <v>0</v>
      </c>
      <c r="K381" s="173"/>
      <c r="L381" s="178"/>
      <c r="M381" s="179"/>
      <c r="N381" s="180"/>
      <c r="O381" s="180"/>
      <c r="P381" s="181">
        <f>SUM(P382:P395)</f>
        <v>0</v>
      </c>
      <c r="Q381" s="180"/>
      <c r="R381" s="181">
        <f>SUM(R382:R395)</f>
        <v>28.039149999999999</v>
      </c>
      <c r="S381" s="180"/>
      <c r="T381" s="182">
        <f>SUM(T382:T395)</f>
        <v>0</v>
      </c>
      <c r="AR381" s="183" t="s">
        <v>83</v>
      </c>
      <c r="AT381" s="184" t="s">
        <v>75</v>
      </c>
      <c r="AU381" s="184" t="s">
        <v>83</v>
      </c>
      <c r="AY381" s="183" t="s">
        <v>145</v>
      </c>
      <c r="BK381" s="185">
        <f>SUM(BK382:BK395)</f>
        <v>0</v>
      </c>
    </row>
    <row r="382" spans="1:65" s="2" customFormat="1" ht="21.75" customHeight="1">
      <c r="A382" s="35"/>
      <c r="B382" s="36"/>
      <c r="C382" s="186" t="s">
        <v>515</v>
      </c>
      <c r="D382" s="186" t="s">
        <v>146</v>
      </c>
      <c r="E382" s="187" t="s">
        <v>1176</v>
      </c>
      <c r="F382" s="188" t="s">
        <v>1177</v>
      </c>
      <c r="G382" s="189" t="s">
        <v>350</v>
      </c>
      <c r="H382" s="190">
        <v>26</v>
      </c>
      <c r="I382" s="191"/>
      <c r="J382" s="192">
        <f>ROUND(I382*H382,2)</f>
        <v>0</v>
      </c>
      <c r="K382" s="193"/>
      <c r="L382" s="40"/>
      <c r="M382" s="194" t="s">
        <v>1</v>
      </c>
      <c r="N382" s="195" t="s">
        <v>41</v>
      </c>
      <c r="O382" s="72"/>
      <c r="P382" s="196">
        <f>O382*H382</f>
        <v>0</v>
      </c>
      <c r="Q382" s="196">
        <v>0.17488999999999999</v>
      </c>
      <c r="R382" s="196">
        <f>Q382*H382</f>
        <v>4.5471399999999997</v>
      </c>
      <c r="S382" s="196">
        <v>0</v>
      </c>
      <c r="T382" s="197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8" t="s">
        <v>97</v>
      </c>
      <c r="AT382" s="198" t="s">
        <v>146</v>
      </c>
      <c r="AU382" s="198" t="s">
        <v>85</v>
      </c>
      <c r="AY382" s="18" t="s">
        <v>145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8" t="s">
        <v>83</v>
      </c>
      <c r="BK382" s="199">
        <f>ROUND(I382*H382,2)</f>
        <v>0</v>
      </c>
      <c r="BL382" s="18" t="s">
        <v>97</v>
      </c>
      <c r="BM382" s="198" t="s">
        <v>1178</v>
      </c>
    </row>
    <row r="383" spans="1:65" s="12" customFormat="1" ht="11.25">
      <c r="B383" s="200"/>
      <c r="C383" s="201"/>
      <c r="D383" s="202" t="s">
        <v>152</v>
      </c>
      <c r="E383" s="203" t="s">
        <v>1</v>
      </c>
      <c r="F383" s="204" t="s">
        <v>1179</v>
      </c>
      <c r="G383" s="201"/>
      <c r="H383" s="205">
        <v>26</v>
      </c>
      <c r="I383" s="206"/>
      <c r="J383" s="201"/>
      <c r="K383" s="201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152</v>
      </c>
      <c r="AU383" s="211" t="s">
        <v>85</v>
      </c>
      <c r="AV383" s="12" t="s">
        <v>85</v>
      </c>
      <c r="AW383" s="12" t="s">
        <v>32</v>
      </c>
      <c r="AX383" s="12" t="s">
        <v>83</v>
      </c>
      <c r="AY383" s="211" t="s">
        <v>145</v>
      </c>
    </row>
    <row r="384" spans="1:65" s="2" customFormat="1" ht="16.5" customHeight="1">
      <c r="A384" s="35"/>
      <c r="B384" s="36"/>
      <c r="C384" s="245" t="s">
        <v>1180</v>
      </c>
      <c r="D384" s="245" t="s">
        <v>298</v>
      </c>
      <c r="E384" s="246" t="s">
        <v>1181</v>
      </c>
      <c r="F384" s="247" t="s">
        <v>1182</v>
      </c>
      <c r="G384" s="248" t="s">
        <v>350</v>
      </c>
      <c r="H384" s="249">
        <v>26</v>
      </c>
      <c r="I384" s="250"/>
      <c r="J384" s="251">
        <f>ROUND(I384*H384,2)</f>
        <v>0</v>
      </c>
      <c r="K384" s="252"/>
      <c r="L384" s="253"/>
      <c r="M384" s="254" t="s">
        <v>1</v>
      </c>
      <c r="N384" s="255" t="s">
        <v>41</v>
      </c>
      <c r="O384" s="72"/>
      <c r="P384" s="196">
        <f>O384*H384</f>
        <v>0</v>
      </c>
      <c r="Q384" s="196">
        <v>0.21199999999999999</v>
      </c>
      <c r="R384" s="196">
        <f>Q384*H384</f>
        <v>5.5119999999999996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185</v>
      </c>
      <c r="AT384" s="198" t="s">
        <v>298</v>
      </c>
      <c r="AU384" s="198" t="s">
        <v>85</v>
      </c>
      <c r="AY384" s="18" t="s">
        <v>145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97</v>
      </c>
      <c r="BM384" s="198" t="s">
        <v>1183</v>
      </c>
    </row>
    <row r="385" spans="1:65" s="2" customFormat="1" ht="24.2" customHeight="1">
      <c r="A385" s="35"/>
      <c r="B385" s="36"/>
      <c r="C385" s="186" t="s">
        <v>519</v>
      </c>
      <c r="D385" s="186" t="s">
        <v>146</v>
      </c>
      <c r="E385" s="187" t="s">
        <v>1184</v>
      </c>
      <c r="F385" s="188" t="s">
        <v>1185</v>
      </c>
      <c r="G385" s="189" t="s">
        <v>350</v>
      </c>
      <c r="H385" s="190">
        <v>305</v>
      </c>
      <c r="I385" s="191"/>
      <c r="J385" s="192">
        <f>ROUND(I385*H385,2)</f>
        <v>0</v>
      </c>
      <c r="K385" s="193"/>
      <c r="L385" s="40"/>
      <c r="M385" s="194" t="s">
        <v>1</v>
      </c>
      <c r="N385" s="195" t="s">
        <v>41</v>
      </c>
      <c r="O385" s="72"/>
      <c r="P385" s="196">
        <f>O385*H385</f>
        <v>0</v>
      </c>
      <c r="Q385" s="196">
        <v>1.0000000000000001E-5</v>
      </c>
      <c r="R385" s="196">
        <f>Q385*H385</f>
        <v>3.0500000000000002E-3</v>
      </c>
      <c r="S385" s="196">
        <v>0</v>
      </c>
      <c r="T385" s="19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98" t="s">
        <v>97</v>
      </c>
      <c r="AT385" s="198" t="s">
        <v>146</v>
      </c>
      <c r="AU385" s="198" t="s">
        <v>85</v>
      </c>
      <c r="AY385" s="18" t="s">
        <v>145</v>
      </c>
      <c r="BE385" s="199">
        <f>IF(N385="základní",J385,0)</f>
        <v>0</v>
      </c>
      <c r="BF385" s="199">
        <f>IF(N385="snížená",J385,0)</f>
        <v>0</v>
      </c>
      <c r="BG385" s="199">
        <f>IF(N385="zákl. přenesená",J385,0)</f>
        <v>0</v>
      </c>
      <c r="BH385" s="199">
        <f>IF(N385="sníž. přenesená",J385,0)</f>
        <v>0</v>
      </c>
      <c r="BI385" s="199">
        <f>IF(N385="nulová",J385,0)</f>
        <v>0</v>
      </c>
      <c r="BJ385" s="18" t="s">
        <v>83</v>
      </c>
      <c r="BK385" s="199">
        <f>ROUND(I385*H385,2)</f>
        <v>0</v>
      </c>
      <c r="BL385" s="18" t="s">
        <v>97</v>
      </c>
      <c r="BM385" s="198" t="s">
        <v>1186</v>
      </c>
    </row>
    <row r="386" spans="1:65" s="12" customFormat="1" ht="11.25">
      <c r="B386" s="200"/>
      <c r="C386" s="201"/>
      <c r="D386" s="202" t="s">
        <v>152</v>
      </c>
      <c r="E386" s="203" t="s">
        <v>1</v>
      </c>
      <c r="F386" s="204" t="s">
        <v>1187</v>
      </c>
      <c r="G386" s="201"/>
      <c r="H386" s="205">
        <v>305</v>
      </c>
      <c r="I386" s="206"/>
      <c r="J386" s="201"/>
      <c r="K386" s="201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152</v>
      </c>
      <c r="AU386" s="211" t="s">
        <v>85</v>
      </c>
      <c r="AV386" s="12" t="s">
        <v>85</v>
      </c>
      <c r="AW386" s="12" t="s">
        <v>32</v>
      </c>
      <c r="AX386" s="12" t="s">
        <v>83</v>
      </c>
      <c r="AY386" s="211" t="s">
        <v>145</v>
      </c>
    </row>
    <row r="387" spans="1:65" s="2" customFormat="1" ht="24.2" customHeight="1">
      <c r="A387" s="35"/>
      <c r="B387" s="36"/>
      <c r="C387" s="186" t="s">
        <v>1188</v>
      </c>
      <c r="D387" s="186" t="s">
        <v>146</v>
      </c>
      <c r="E387" s="187" t="s">
        <v>1189</v>
      </c>
      <c r="F387" s="188" t="s">
        <v>1190</v>
      </c>
      <c r="G387" s="189" t="s">
        <v>350</v>
      </c>
      <c r="H387" s="190">
        <v>305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1.2E-4</v>
      </c>
      <c r="R387" s="196">
        <f>Q387*H387</f>
        <v>3.6600000000000001E-2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97</v>
      </c>
      <c r="AT387" s="198" t="s">
        <v>146</v>
      </c>
      <c r="AU387" s="198" t="s">
        <v>85</v>
      </c>
      <c r="AY387" s="18" t="s">
        <v>145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97</v>
      </c>
      <c r="BM387" s="198" t="s">
        <v>1191</v>
      </c>
    </row>
    <row r="388" spans="1:65" s="2" customFormat="1" ht="24.2" customHeight="1">
      <c r="A388" s="35"/>
      <c r="B388" s="36"/>
      <c r="C388" s="186" t="s">
        <v>524</v>
      </c>
      <c r="D388" s="186" t="s">
        <v>146</v>
      </c>
      <c r="E388" s="187" t="s">
        <v>1192</v>
      </c>
      <c r="F388" s="188" t="s">
        <v>1193</v>
      </c>
      <c r="G388" s="189" t="s">
        <v>177</v>
      </c>
      <c r="H388" s="190">
        <v>1184</v>
      </c>
      <c r="I388" s="191"/>
      <c r="J388" s="192">
        <f>ROUND(I388*H388,2)</f>
        <v>0</v>
      </c>
      <c r="K388" s="193"/>
      <c r="L388" s="40"/>
      <c r="M388" s="194" t="s">
        <v>1</v>
      </c>
      <c r="N388" s="195" t="s">
        <v>41</v>
      </c>
      <c r="O388" s="72"/>
      <c r="P388" s="196">
        <f>O388*H388</f>
        <v>0</v>
      </c>
      <c r="Q388" s="196">
        <v>2.0400000000000001E-3</v>
      </c>
      <c r="R388" s="196">
        <f>Q388*H388</f>
        <v>2.4153600000000002</v>
      </c>
      <c r="S388" s="196">
        <v>0</v>
      </c>
      <c r="T388" s="19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8" t="s">
        <v>97</v>
      </c>
      <c r="AT388" s="198" t="s">
        <v>146</v>
      </c>
      <c r="AU388" s="198" t="s">
        <v>85</v>
      </c>
      <c r="AY388" s="18" t="s">
        <v>145</v>
      </c>
      <c r="BE388" s="199">
        <f>IF(N388="základní",J388,0)</f>
        <v>0</v>
      </c>
      <c r="BF388" s="199">
        <f>IF(N388="snížená",J388,0)</f>
        <v>0</v>
      </c>
      <c r="BG388" s="199">
        <f>IF(N388="zákl. přenesená",J388,0)</f>
        <v>0</v>
      </c>
      <c r="BH388" s="199">
        <f>IF(N388="sníž. přenesená",J388,0)</f>
        <v>0</v>
      </c>
      <c r="BI388" s="199">
        <f>IF(N388="nulová",J388,0)</f>
        <v>0</v>
      </c>
      <c r="BJ388" s="18" t="s">
        <v>83</v>
      </c>
      <c r="BK388" s="199">
        <f>ROUND(I388*H388,2)</f>
        <v>0</v>
      </c>
      <c r="BL388" s="18" t="s">
        <v>97</v>
      </c>
      <c r="BM388" s="198" t="s">
        <v>1194</v>
      </c>
    </row>
    <row r="389" spans="1:65" s="12" customFormat="1" ht="11.25">
      <c r="B389" s="200"/>
      <c r="C389" s="201"/>
      <c r="D389" s="202" t="s">
        <v>152</v>
      </c>
      <c r="E389" s="203" t="s">
        <v>1</v>
      </c>
      <c r="F389" s="204" t="s">
        <v>1195</v>
      </c>
      <c r="G389" s="201"/>
      <c r="H389" s="205">
        <v>1184</v>
      </c>
      <c r="I389" s="206"/>
      <c r="J389" s="201"/>
      <c r="K389" s="201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152</v>
      </c>
      <c r="AU389" s="211" t="s">
        <v>85</v>
      </c>
      <c r="AV389" s="12" t="s">
        <v>85</v>
      </c>
      <c r="AW389" s="12" t="s">
        <v>32</v>
      </c>
      <c r="AX389" s="12" t="s">
        <v>83</v>
      </c>
      <c r="AY389" s="211" t="s">
        <v>145</v>
      </c>
    </row>
    <row r="390" spans="1:65" s="2" customFormat="1" ht="21.75" customHeight="1">
      <c r="A390" s="35"/>
      <c r="B390" s="36"/>
      <c r="C390" s="186" t="s">
        <v>1196</v>
      </c>
      <c r="D390" s="186" t="s">
        <v>146</v>
      </c>
      <c r="E390" s="187" t="s">
        <v>371</v>
      </c>
      <c r="F390" s="188" t="s">
        <v>372</v>
      </c>
      <c r="G390" s="189" t="s">
        <v>350</v>
      </c>
      <c r="H390" s="190">
        <v>136</v>
      </c>
      <c r="I390" s="191"/>
      <c r="J390" s="192">
        <f>ROUND(I390*H390,2)</f>
        <v>0</v>
      </c>
      <c r="K390" s="193"/>
      <c r="L390" s="40"/>
      <c r="M390" s="194" t="s">
        <v>1</v>
      </c>
      <c r="N390" s="195" t="s">
        <v>41</v>
      </c>
      <c r="O390" s="72"/>
      <c r="P390" s="196">
        <f>O390*H390</f>
        <v>0</v>
      </c>
      <c r="Q390" s="196">
        <v>0</v>
      </c>
      <c r="R390" s="196">
        <f>Q390*H390</f>
        <v>0</v>
      </c>
      <c r="S390" s="196">
        <v>0</v>
      </c>
      <c r="T390" s="19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8" t="s">
        <v>97</v>
      </c>
      <c r="AT390" s="198" t="s">
        <v>146</v>
      </c>
      <c r="AU390" s="198" t="s">
        <v>85</v>
      </c>
      <c r="AY390" s="18" t="s">
        <v>145</v>
      </c>
      <c r="BE390" s="199">
        <f>IF(N390="základní",J390,0)</f>
        <v>0</v>
      </c>
      <c r="BF390" s="199">
        <f>IF(N390="snížená",J390,0)</f>
        <v>0</v>
      </c>
      <c r="BG390" s="199">
        <f>IF(N390="zákl. přenesená",J390,0)</f>
        <v>0</v>
      </c>
      <c r="BH390" s="199">
        <f>IF(N390="sníž. přenesená",J390,0)</f>
        <v>0</v>
      </c>
      <c r="BI390" s="199">
        <f>IF(N390="nulová",J390,0)</f>
        <v>0</v>
      </c>
      <c r="BJ390" s="18" t="s">
        <v>83</v>
      </c>
      <c r="BK390" s="199">
        <f>ROUND(I390*H390,2)</f>
        <v>0</v>
      </c>
      <c r="BL390" s="18" t="s">
        <v>97</v>
      </c>
      <c r="BM390" s="198" t="s">
        <v>1197</v>
      </c>
    </row>
    <row r="391" spans="1:65" s="2" customFormat="1" ht="16.5" customHeight="1">
      <c r="A391" s="35"/>
      <c r="B391" s="36"/>
      <c r="C391" s="186" t="s">
        <v>528</v>
      </c>
      <c r="D391" s="186" t="s">
        <v>146</v>
      </c>
      <c r="E391" s="187" t="s">
        <v>1198</v>
      </c>
      <c r="F391" s="188" t="s">
        <v>1199</v>
      </c>
      <c r="G391" s="189" t="s">
        <v>266</v>
      </c>
      <c r="H391" s="190">
        <v>103.5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97</v>
      </c>
      <c r="AT391" s="198" t="s">
        <v>146</v>
      </c>
      <c r="AU391" s="198" t="s">
        <v>85</v>
      </c>
      <c r="AY391" s="18" t="s">
        <v>145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97</v>
      </c>
      <c r="BM391" s="198" t="s">
        <v>1200</v>
      </c>
    </row>
    <row r="392" spans="1:65" s="2" customFormat="1" ht="16.5" customHeight="1">
      <c r="A392" s="35"/>
      <c r="B392" s="36"/>
      <c r="C392" s="245" t="s">
        <v>1201</v>
      </c>
      <c r="D392" s="245" t="s">
        <v>298</v>
      </c>
      <c r="E392" s="246" t="s">
        <v>1202</v>
      </c>
      <c r="F392" s="247" t="s">
        <v>1203</v>
      </c>
      <c r="G392" s="248" t="s">
        <v>266</v>
      </c>
      <c r="H392" s="249">
        <v>103.5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15.524999999999999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185</v>
      </c>
      <c r="AT392" s="198" t="s">
        <v>298</v>
      </c>
      <c r="AU392" s="198" t="s">
        <v>85</v>
      </c>
      <c r="AY392" s="18" t="s">
        <v>145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97</v>
      </c>
      <c r="BM392" s="198" t="s">
        <v>1204</v>
      </c>
    </row>
    <row r="393" spans="1:65" s="12" customFormat="1" ht="11.25">
      <c r="B393" s="200"/>
      <c r="C393" s="201"/>
      <c r="D393" s="202" t="s">
        <v>152</v>
      </c>
      <c r="E393" s="203" t="s">
        <v>1</v>
      </c>
      <c r="F393" s="204" t="s">
        <v>1205</v>
      </c>
      <c r="G393" s="201"/>
      <c r="H393" s="205">
        <v>103.5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152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145</v>
      </c>
    </row>
    <row r="394" spans="1:65" s="13" customFormat="1" ht="33.75">
      <c r="B394" s="212"/>
      <c r="C394" s="213"/>
      <c r="D394" s="202" t="s">
        <v>152</v>
      </c>
      <c r="E394" s="214" t="s">
        <v>1</v>
      </c>
      <c r="F394" s="215" t="s">
        <v>1206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152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145</v>
      </c>
    </row>
    <row r="395" spans="1:65" s="13" customFormat="1" ht="11.25">
      <c r="B395" s="212"/>
      <c r="C395" s="213"/>
      <c r="D395" s="202" t="s">
        <v>152</v>
      </c>
      <c r="E395" s="214" t="s">
        <v>1</v>
      </c>
      <c r="F395" s="215" t="s">
        <v>1207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152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145</v>
      </c>
    </row>
    <row r="396" spans="1:65" s="11" customFormat="1" ht="22.9" customHeight="1">
      <c r="B396" s="172"/>
      <c r="C396" s="173"/>
      <c r="D396" s="174" t="s">
        <v>75</v>
      </c>
      <c r="E396" s="232" t="s">
        <v>374</v>
      </c>
      <c r="F396" s="232" t="s">
        <v>375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SUM(P397:P409)</f>
        <v>0</v>
      </c>
      <c r="Q396" s="180"/>
      <c r="R396" s="181">
        <f>SUM(R397:R409)</f>
        <v>0</v>
      </c>
      <c r="S396" s="180"/>
      <c r="T396" s="182">
        <f>SUM(T397:T409)</f>
        <v>0</v>
      </c>
      <c r="AR396" s="183" t="s">
        <v>83</v>
      </c>
      <c r="AT396" s="184" t="s">
        <v>75</v>
      </c>
      <c r="AU396" s="184" t="s">
        <v>83</v>
      </c>
      <c r="AY396" s="183" t="s">
        <v>145</v>
      </c>
      <c r="BK396" s="185">
        <f>SUM(BK397:BK409)</f>
        <v>0</v>
      </c>
    </row>
    <row r="397" spans="1:65" s="2" customFormat="1" ht="21.75" customHeight="1">
      <c r="A397" s="35"/>
      <c r="B397" s="36"/>
      <c r="C397" s="186" t="s">
        <v>531</v>
      </c>
      <c r="D397" s="186" t="s">
        <v>146</v>
      </c>
      <c r="E397" s="187" t="s">
        <v>377</v>
      </c>
      <c r="F397" s="188" t="s">
        <v>378</v>
      </c>
      <c r="G397" s="189" t="s">
        <v>291</v>
      </c>
      <c r="H397" s="190">
        <v>3836.3820000000001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97</v>
      </c>
      <c r="AT397" s="198" t="s">
        <v>146</v>
      </c>
      <c r="AU397" s="198" t="s">
        <v>85</v>
      </c>
      <c r="AY397" s="18" t="s">
        <v>145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97</v>
      </c>
      <c r="BM397" s="198" t="s">
        <v>1208</v>
      </c>
    </row>
    <row r="398" spans="1:65" s="12" customFormat="1" ht="11.25">
      <c r="B398" s="200"/>
      <c r="C398" s="201"/>
      <c r="D398" s="202" t="s">
        <v>152</v>
      </c>
      <c r="E398" s="203" t="s">
        <v>1</v>
      </c>
      <c r="F398" s="204" t="s">
        <v>1209</v>
      </c>
      <c r="G398" s="201"/>
      <c r="H398" s="205">
        <v>3836.3820000000001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152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145</v>
      </c>
    </row>
    <row r="399" spans="1:65" s="2" customFormat="1" ht="24.2" customHeight="1">
      <c r="A399" s="35"/>
      <c r="B399" s="36"/>
      <c r="C399" s="186" t="s">
        <v>1210</v>
      </c>
      <c r="D399" s="186" t="s">
        <v>146</v>
      </c>
      <c r="E399" s="187" t="s">
        <v>380</v>
      </c>
      <c r="F399" s="188" t="s">
        <v>381</v>
      </c>
      <c r="G399" s="189" t="s">
        <v>291</v>
      </c>
      <c r="H399" s="190">
        <v>34527.438000000002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97</v>
      </c>
      <c r="AT399" s="198" t="s">
        <v>146</v>
      </c>
      <c r="AU399" s="198" t="s">
        <v>85</v>
      </c>
      <c r="AY399" s="18" t="s">
        <v>145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97</v>
      </c>
      <c r="BM399" s="198" t="s">
        <v>1211</v>
      </c>
    </row>
    <row r="400" spans="1:65" s="12" customFormat="1" ht="11.25">
      <c r="B400" s="200"/>
      <c r="C400" s="201"/>
      <c r="D400" s="202" t="s">
        <v>152</v>
      </c>
      <c r="E400" s="201"/>
      <c r="F400" s="204" t="s">
        <v>1212</v>
      </c>
      <c r="G400" s="201"/>
      <c r="H400" s="205">
        <v>34527.438000000002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152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145</v>
      </c>
    </row>
    <row r="401" spans="1:65" s="2" customFormat="1" ht="24.2" customHeight="1">
      <c r="A401" s="35"/>
      <c r="B401" s="36"/>
      <c r="C401" s="186" t="s">
        <v>535</v>
      </c>
      <c r="D401" s="186" t="s">
        <v>146</v>
      </c>
      <c r="E401" s="187" t="s">
        <v>1213</v>
      </c>
      <c r="F401" s="188" t="s">
        <v>290</v>
      </c>
      <c r="G401" s="189" t="s">
        <v>291</v>
      </c>
      <c r="H401" s="190">
        <v>3114.1350000000002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97</v>
      </c>
      <c r="AT401" s="198" t="s">
        <v>146</v>
      </c>
      <c r="AU401" s="198" t="s">
        <v>85</v>
      </c>
      <c r="AY401" s="18" t="s">
        <v>145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97</v>
      </c>
      <c r="BM401" s="198" t="s">
        <v>1214</v>
      </c>
    </row>
    <row r="402" spans="1:65" s="2" customFormat="1" ht="37.9" customHeight="1">
      <c r="A402" s="35"/>
      <c r="B402" s="36"/>
      <c r="C402" s="186" t="s">
        <v>1215</v>
      </c>
      <c r="D402" s="186" t="s">
        <v>146</v>
      </c>
      <c r="E402" s="187" t="s">
        <v>1216</v>
      </c>
      <c r="F402" s="188" t="s">
        <v>1217</v>
      </c>
      <c r="G402" s="189" t="s">
        <v>291</v>
      </c>
      <c r="H402" s="190">
        <v>10.212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97</v>
      </c>
      <c r="AT402" s="198" t="s">
        <v>146</v>
      </c>
      <c r="AU402" s="198" t="s">
        <v>85</v>
      </c>
      <c r="AY402" s="18" t="s">
        <v>145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97</v>
      </c>
      <c r="BM402" s="198" t="s">
        <v>1218</v>
      </c>
    </row>
    <row r="403" spans="1:65" s="2" customFormat="1" ht="16.5" customHeight="1">
      <c r="A403" s="35"/>
      <c r="B403" s="36"/>
      <c r="C403" s="186" t="s">
        <v>541</v>
      </c>
      <c r="D403" s="186" t="s">
        <v>146</v>
      </c>
      <c r="E403" s="187" t="s">
        <v>1219</v>
      </c>
      <c r="F403" s="188" t="s">
        <v>1220</v>
      </c>
      <c r="G403" s="189" t="s">
        <v>291</v>
      </c>
      <c r="H403" s="190">
        <v>308.00799999999998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97</v>
      </c>
      <c r="AT403" s="198" t="s">
        <v>146</v>
      </c>
      <c r="AU403" s="198" t="s">
        <v>85</v>
      </c>
      <c r="AY403" s="18" t="s">
        <v>145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97</v>
      </c>
      <c r="BM403" s="198" t="s">
        <v>1221</v>
      </c>
    </row>
    <row r="404" spans="1:65" s="2" customFormat="1" ht="24.2" customHeight="1">
      <c r="A404" s="35"/>
      <c r="B404" s="36"/>
      <c r="C404" s="186" t="s">
        <v>1222</v>
      </c>
      <c r="D404" s="186" t="s">
        <v>146</v>
      </c>
      <c r="E404" s="187" t="s">
        <v>1223</v>
      </c>
      <c r="F404" s="188" t="s">
        <v>1224</v>
      </c>
      <c r="G404" s="189" t="s">
        <v>291</v>
      </c>
      <c r="H404" s="190">
        <v>308.00799999999998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97</v>
      </c>
      <c r="AT404" s="198" t="s">
        <v>146</v>
      </c>
      <c r="AU404" s="198" t="s">
        <v>85</v>
      </c>
      <c r="AY404" s="18" t="s">
        <v>145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97</v>
      </c>
      <c r="BM404" s="198" t="s">
        <v>1225</v>
      </c>
    </row>
    <row r="405" spans="1:65" s="2" customFormat="1" ht="24.2" customHeight="1">
      <c r="A405" s="35"/>
      <c r="B405" s="36"/>
      <c r="C405" s="186" t="s">
        <v>545</v>
      </c>
      <c r="D405" s="186" t="s">
        <v>146</v>
      </c>
      <c r="E405" s="187" t="s">
        <v>1226</v>
      </c>
      <c r="F405" s="188" t="s">
        <v>1227</v>
      </c>
      <c r="G405" s="189" t="s">
        <v>291</v>
      </c>
      <c r="H405" s="190">
        <v>1570.2149999999999</v>
      </c>
      <c r="I405" s="191"/>
      <c r="J405" s="192">
        <f>ROUND(I405*H405,2)</f>
        <v>0</v>
      </c>
      <c r="K405" s="193"/>
      <c r="L405" s="40"/>
      <c r="M405" s="194" t="s">
        <v>1</v>
      </c>
      <c r="N405" s="195" t="s">
        <v>41</v>
      </c>
      <c r="O405" s="72"/>
      <c r="P405" s="196">
        <f>O405*H405</f>
        <v>0</v>
      </c>
      <c r="Q405" s="196">
        <v>0</v>
      </c>
      <c r="R405" s="196">
        <f>Q405*H405</f>
        <v>0</v>
      </c>
      <c r="S405" s="196">
        <v>0</v>
      </c>
      <c r="T405" s="19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98" t="s">
        <v>97</v>
      </c>
      <c r="AT405" s="198" t="s">
        <v>146</v>
      </c>
      <c r="AU405" s="198" t="s">
        <v>85</v>
      </c>
      <c r="AY405" s="18" t="s">
        <v>145</v>
      </c>
      <c r="BE405" s="199">
        <f>IF(N405="základní",J405,0)</f>
        <v>0</v>
      </c>
      <c r="BF405" s="199">
        <f>IF(N405="snížená",J405,0)</f>
        <v>0</v>
      </c>
      <c r="BG405" s="199">
        <f>IF(N405="zákl. přenesená",J405,0)</f>
        <v>0</v>
      </c>
      <c r="BH405" s="199">
        <f>IF(N405="sníž. přenesená",J405,0)</f>
        <v>0</v>
      </c>
      <c r="BI405" s="199">
        <f>IF(N405="nulová",J405,0)</f>
        <v>0</v>
      </c>
      <c r="BJ405" s="18" t="s">
        <v>83</v>
      </c>
      <c r="BK405" s="199">
        <f>ROUND(I405*H405,2)</f>
        <v>0</v>
      </c>
      <c r="BL405" s="18" t="s">
        <v>97</v>
      </c>
      <c r="BM405" s="198" t="s">
        <v>1228</v>
      </c>
    </row>
    <row r="406" spans="1:65" s="12" customFormat="1" ht="11.25">
      <c r="B406" s="200"/>
      <c r="C406" s="201"/>
      <c r="D406" s="202" t="s">
        <v>152</v>
      </c>
      <c r="E406" s="201"/>
      <c r="F406" s="204" t="s">
        <v>1229</v>
      </c>
      <c r="G406" s="201"/>
      <c r="H406" s="205">
        <v>1570.2149999999999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152</v>
      </c>
      <c r="AU406" s="211" t="s">
        <v>85</v>
      </c>
      <c r="AV406" s="12" t="s">
        <v>85</v>
      </c>
      <c r="AW406" s="12" t="s">
        <v>4</v>
      </c>
      <c r="AX406" s="12" t="s">
        <v>83</v>
      </c>
      <c r="AY406" s="211" t="s">
        <v>145</v>
      </c>
    </row>
    <row r="407" spans="1:65" s="2" customFormat="1" ht="16.5" customHeight="1">
      <c r="A407" s="35"/>
      <c r="B407" s="36"/>
      <c r="C407" s="186" t="s">
        <v>1230</v>
      </c>
      <c r="D407" s="186" t="s">
        <v>146</v>
      </c>
      <c r="E407" s="187" t="s">
        <v>1231</v>
      </c>
      <c r="F407" s="188" t="s">
        <v>1232</v>
      </c>
      <c r="G407" s="189" t="s">
        <v>291</v>
      </c>
      <c r="H407" s="190">
        <v>308.00799999999998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97</v>
      </c>
      <c r="AT407" s="198" t="s">
        <v>146</v>
      </c>
      <c r="AU407" s="198" t="s">
        <v>85</v>
      </c>
      <c r="AY407" s="18" t="s">
        <v>145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97</v>
      </c>
      <c r="BM407" s="198" t="s">
        <v>1233</v>
      </c>
    </row>
    <row r="408" spans="1:65" s="2" customFormat="1" ht="16.5" customHeight="1">
      <c r="A408" s="35"/>
      <c r="B408" s="36"/>
      <c r="C408" s="186" t="s">
        <v>549</v>
      </c>
      <c r="D408" s="186" t="s">
        <v>146</v>
      </c>
      <c r="E408" s="187" t="s">
        <v>1234</v>
      </c>
      <c r="F408" s="188" t="s">
        <v>1235</v>
      </c>
      <c r="G408" s="189" t="s">
        <v>291</v>
      </c>
      <c r="H408" s="190">
        <v>706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97</v>
      </c>
      <c r="AT408" s="198" t="s">
        <v>146</v>
      </c>
      <c r="AU408" s="198" t="s">
        <v>85</v>
      </c>
      <c r="AY408" s="18" t="s">
        <v>145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97</v>
      </c>
      <c r="BM408" s="198" t="s">
        <v>1236</v>
      </c>
    </row>
    <row r="409" spans="1:65" s="2" customFormat="1" ht="24.2" customHeight="1">
      <c r="A409" s="35"/>
      <c r="B409" s="36"/>
      <c r="C409" s="186" t="s">
        <v>1237</v>
      </c>
      <c r="D409" s="186" t="s">
        <v>146</v>
      </c>
      <c r="E409" s="187" t="s">
        <v>1238</v>
      </c>
      <c r="F409" s="188" t="s">
        <v>1239</v>
      </c>
      <c r="G409" s="189" t="s">
        <v>291</v>
      </c>
      <c r="H409" s="190">
        <v>6.0350000000000001</v>
      </c>
      <c r="I409" s="191"/>
      <c r="J409" s="192">
        <f>ROUND(I409*H409,2)</f>
        <v>0</v>
      </c>
      <c r="K409" s="193"/>
      <c r="L409" s="40"/>
      <c r="M409" s="194" t="s">
        <v>1</v>
      </c>
      <c r="N409" s="195" t="s">
        <v>41</v>
      </c>
      <c r="O409" s="72"/>
      <c r="P409" s="196">
        <f>O409*H409</f>
        <v>0</v>
      </c>
      <c r="Q409" s="196">
        <v>0</v>
      </c>
      <c r="R409" s="196">
        <f>Q409*H409</f>
        <v>0</v>
      </c>
      <c r="S409" s="196">
        <v>0</v>
      </c>
      <c r="T409" s="19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8" t="s">
        <v>97</v>
      </c>
      <c r="AT409" s="198" t="s">
        <v>146</v>
      </c>
      <c r="AU409" s="198" t="s">
        <v>85</v>
      </c>
      <c r="AY409" s="18" t="s">
        <v>145</v>
      </c>
      <c r="BE409" s="199">
        <f>IF(N409="základní",J409,0)</f>
        <v>0</v>
      </c>
      <c r="BF409" s="199">
        <f>IF(N409="snížená",J409,0)</f>
        <v>0</v>
      </c>
      <c r="BG409" s="199">
        <f>IF(N409="zákl. přenesená",J409,0)</f>
        <v>0</v>
      </c>
      <c r="BH409" s="199">
        <f>IF(N409="sníž. přenesená",J409,0)</f>
        <v>0</v>
      </c>
      <c r="BI409" s="199">
        <f>IF(N409="nulová",J409,0)</f>
        <v>0</v>
      </c>
      <c r="BJ409" s="18" t="s">
        <v>83</v>
      </c>
      <c r="BK409" s="199">
        <f>ROUND(I409*H409,2)</f>
        <v>0</v>
      </c>
      <c r="BL409" s="18" t="s">
        <v>97</v>
      </c>
      <c r="BM409" s="198" t="s">
        <v>1240</v>
      </c>
    </row>
    <row r="410" spans="1:65" s="11" customFormat="1" ht="22.9" customHeight="1">
      <c r="B410" s="172"/>
      <c r="C410" s="173"/>
      <c r="D410" s="174" t="s">
        <v>75</v>
      </c>
      <c r="E410" s="232" t="s">
        <v>392</v>
      </c>
      <c r="F410" s="232" t="s">
        <v>393</v>
      </c>
      <c r="G410" s="173"/>
      <c r="H410" s="173"/>
      <c r="I410" s="176"/>
      <c r="J410" s="233">
        <f>BK410</f>
        <v>0</v>
      </c>
      <c r="K410" s="173"/>
      <c r="L410" s="178"/>
      <c r="M410" s="179"/>
      <c r="N410" s="180"/>
      <c r="O410" s="180"/>
      <c r="P410" s="181">
        <f>P411</f>
        <v>0</v>
      </c>
      <c r="Q410" s="180"/>
      <c r="R410" s="181">
        <f>R411</f>
        <v>0</v>
      </c>
      <c r="S410" s="180"/>
      <c r="T410" s="182">
        <f>T411</f>
        <v>0</v>
      </c>
      <c r="AR410" s="183" t="s">
        <v>83</v>
      </c>
      <c r="AT410" s="184" t="s">
        <v>75</v>
      </c>
      <c r="AU410" s="184" t="s">
        <v>83</v>
      </c>
      <c r="AY410" s="183" t="s">
        <v>145</v>
      </c>
      <c r="BK410" s="185">
        <f>BK411</f>
        <v>0</v>
      </c>
    </row>
    <row r="411" spans="1:65" s="2" customFormat="1" ht="21.75" customHeight="1">
      <c r="A411" s="35"/>
      <c r="B411" s="36"/>
      <c r="C411" s="186" t="s">
        <v>553</v>
      </c>
      <c r="D411" s="186" t="s">
        <v>146</v>
      </c>
      <c r="E411" s="187" t="s">
        <v>1241</v>
      </c>
      <c r="F411" s="188" t="s">
        <v>1242</v>
      </c>
      <c r="G411" s="189" t="s">
        <v>291</v>
      </c>
      <c r="H411" s="190">
        <v>5266.1490000000003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97</v>
      </c>
      <c r="AT411" s="198" t="s">
        <v>146</v>
      </c>
      <c r="AU411" s="198" t="s">
        <v>85</v>
      </c>
      <c r="AY411" s="18" t="s">
        <v>145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97</v>
      </c>
      <c r="BM411" s="198" t="s">
        <v>1243</v>
      </c>
    </row>
    <row r="412" spans="1:65" s="11" customFormat="1" ht="25.9" customHeight="1">
      <c r="B412" s="172"/>
      <c r="C412" s="173"/>
      <c r="D412" s="174" t="s">
        <v>75</v>
      </c>
      <c r="E412" s="175" t="s">
        <v>199</v>
      </c>
      <c r="F412" s="175" t="s">
        <v>200</v>
      </c>
      <c r="G412" s="173"/>
      <c r="H412" s="173"/>
      <c r="I412" s="176"/>
      <c r="J412" s="177">
        <f>BK412</f>
        <v>0</v>
      </c>
      <c r="K412" s="173"/>
      <c r="L412" s="178"/>
      <c r="M412" s="179"/>
      <c r="N412" s="180"/>
      <c r="O412" s="180"/>
      <c r="P412" s="181">
        <f>P413</f>
        <v>0</v>
      </c>
      <c r="Q412" s="180"/>
      <c r="R412" s="181">
        <f>R413</f>
        <v>0</v>
      </c>
      <c r="S412" s="180"/>
      <c r="T412" s="182">
        <f>T413</f>
        <v>0</v>
      </c>
      <c r="AR412" s="183" t="s">
        <v>97</v>
      </c>
      <c r="AT412" s="184" t="s">
        <v>75</v>
      </c>
      <c r="AU412" s="184" t="s">
        <v>76</v>
      </c>
      <c r="AY412" s="183" t="s">
        <v>145</v>
      </c>
      <c r="BK412" s="185">
        <f>BK413</f>
        <v>0</v>
      </c>
    </row>
    <row r="413" spans="1:65" s="2" customFormat="1" ht="16.5" customHeight="1">
      <c r="A413" s="35"/>
      <c r="B413" s="36"/>
      <c r="C413" s="186" t="s">
        <v>1244</v>
      </c>
      <c r="D413" s="186" t="s">
        <v>146</v>
      </c>
      <c r="E413" s="187" t="s">
        <v>1245</v>
      </c>
      <c r="F413" s="188" t="s">
        <v>1246</v>
      </c>
      <c r="G413" s="189" t="s">
        <v>172</v>
      </c>
      <c r="H413" s="190">
        <v>2</v>
      </c>
      <c r="I413" s="191"/>
      <c r="J413" s="192">
        <f>ROUND(I413*H413,2)</f>
        <v>0</v>
      </c>
      <c r="K413" s="193"/>
      <c r="L413" s="40"/>
      <c r="M413" s="222" t="s">
        <v>1</v>
      </c>
      <c r="N413" s="223" t="s">
        <v>41</v>
      </c>
      <c r="O413" s="224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8" t="s">
        <v>150</v>
      </c>
      <c r="AT413" s="198" t="s">
        <v>146</v>
      </c>
      <c r="AU413" s="198" t="s">
        <v>83</v>
      </c>
      <c r="AY413" s="18" t="s">
        <v>145</v>
      </c>
      <c r="BE413" s="199">
        <f>IF(N413="základní",J413,0)</f>
        <v>0</v>
      </c>
      <c r="BF413" s="199">
        <f>IF(N413="snížená",J413,0)</f>
        <v>0</v>
      </c>
      <c r="BG413" s="199">
        <f>IF(N413="zákl. přenesená",J413,0)</f>
        <v>0</v>
      </c>
      <c r="BH413" s="199">
        <f>IF(N413="sníž. přenesená",J413,0)</f>
        <v>0</v>
      </c>
      <c r="BI413" s="199">
        <f>IF(N413="nulová",J413,0)</f>
        <v>0</v>
      </c>
      <c r="BJ413" s="18" t="s">
        <v>83</v>
      </c>
      <c r="BK413" s="199">
        <f>ROUND(I413*H413,2)</f>
        <v>0</v>
      </c>
      <c r="BL413" s="18" t="s">
        <v>150</v>
      </c>
      <c r="BM413" s="198" t="s">
        <v>1247</v>
      </c>
    </row>
    <row r="414" spans="1:65" s="2" customFormat="1" ht="6.95" customHeight="1">
      <c r="A414" s="35"/>
      <c r="B414" s="55"/>
      <c r="C414" s="56"/>
      <c r="D414" s="56"/>
      <c r="E414" s="56"/>
      <c r="F414" s="56"/>
      <c r="G414" s="56"/>
      <c r="H414" s="56"/>
      <c r="I414" s="56"/>
      <c r="J414" s="56"/>
      <c r="K414" s="56"/>
      <c r="L414" s="40"/>
      <c r="M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</row>
  </sheetData>
  <sheetProtection algorithmName="SHA-512" hashValue="DWSnVrr5kf4cBUDg8zl6eUsbH3x6n9AcK8HdeqS4IqvaxIAMPzAwSjufW/Znmb31tmABEI42QBW9R/FFypmsYw==" saltValue="GDLw8GjQsf9uHmcSvU5HgNhQ9+EHf3YeDGVMLr4Jz/A0fg1UcHGvxVPzJmBc1OXHlYEqyvBr+9UnS94v+bYMuA==" spinCount="100000" sheet="1" objects="1" scenarios="1" formatColumns="0" formatRows="0" autoFilter="0"/>
  <autoFilter ref="C131:K413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1248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ROUND((SUM(BE134:BE359)),  2)</f>
        <v>0</v>
      </c>
      <c r="G37" s="35"/>
      <c r="H37" s="35"/>
      <c r="I37" s="131">
        <v>0.21</v>
      </c>
      <c r="J37" s="130">
        <f>ROUND(((SUM(BE134:BE359))*I37),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ROUND((SUM(BF134:BF359)),  2)</f>
        <v>0</v>
      </c>
      <c r="G38" s="35"/>
      <c r="H38" s="35"/>
      <c r="I38" s="131">
        <v>0.15</v>
      </c>
      <c r="J38" s="130">
        <f>ROUND(((SUM(BF134:BF359))*I38),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ROUND((SUM(BG134:BG359)),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ROUND((SUM(BH134:BH359)),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ROUND((SUM(BI134:BI359)),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1249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674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257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675</v>
      </c>
      <c r="E107" s="229"/>
      <c r="F107" s="229"/>
      <c r="G107" s="229"/>
      <c r="H107" s="229"/>
      <c r="I107" s="229"/>
      <c r="J107" s="230">
        <f>J263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258</v>
      </c>
      <c r="E108" s="229"/>
      <c r="F108" s="229"/>
      <c r="G108" s="229"/>
      <c r="H108" s="229"/>
      <c r="I108" s="229"/>
      <c r="J108" s="230">
        <f>J314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259</v>
      </c>
      <c r="E109" s="229"/>
      <c r="F109" s="229"/>
      <c r="G109" s="229"/>
      <c r="H109" s="229"/>
      <c r="I109" s="229"/>
      <c r="J109" s="230">
        <f>J349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260</v>
      </c>
      <c r="E110" s="229"/>
      <c r="F110" s="229"/>
      <c r="G110" s="229"/>
      <c r="H110" s="229"/>
      <c r="I110" s="229"/>
      <c r="J110" s="230">
        <f>J358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120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121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871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131</v>
      </c>
      <c r="D133" s="163" t="s">
        <v>61</v>
      </c>
      <c r="E133" s="163" t="s">
        <v>57</v>
      </c>
      <c r="F133" s="163" t="s">
        <v>58</v>
      </c>
      <c r="G133" s="163" t="s">
        <v>132</v>
      </c>
      <c r="H133" s="163" t="s">
        <v>133</v>
      </c>
      <c r="I133" s="163" t="s">
        <v>134</v>
      </c>
      <c r="J133" s="164" t="s">
        <v>125</v>
      </c>
      <c r="K133" s="165" t="s">
        <v>135</v>
      </c>
      <c r="L133" s="166"/>
      <c r="M133" s="76" t="s">
        <v>1</v>
      </c>
      <c r="N133" s="77" t="s">
        <v>40</v>
      </c>
      <c r="O133" s="77" t="s">
        <v>136</v>
      </c>
      <c r="P133" s="77" t="s">
        <v>137</v>
      </c>
      <c r="Q133" s="77" t="s">
        <v>138</v>
      </c>
      <c r="R133" s="77" t="s">
        <v>139</v>
      </c>
      <c r="S133" s="77" t="s">
        <v>140</v>
      </c>
      <c r="T133" s="78" t="s">
        <v>141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142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4225.6295398000002</v>
      </c>
      <c r="S134" s="80"/>
      <c r="T134" s="170">
        <f>T135</f>
        <v>248.52640000000002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127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261</v>
      </c>
      <c r="F135" s="175" t="s">
        <v>262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P136+P216+P238+P244+P251+P263+P314+P349+P358</f>
        <v>0</v>
      </c>
      <c r="Q135" s="180"/>
      <c r="R135" s="181">
        <f>R136+R216+R238+R244+R251+R263+R314+R349+R358</f>
        <v>4225.6295398000002</v>
      </c>
      <c r="S135" s="180"/>
      <c r="T135" s="182">
        <f>T136+T216+T238+T244+T251+T263+T314+T349+T358</f>
        <v>248.52640000000002</v>
      </c>
      <c r="AR135" s="183" t="s">
        <v>83</v>
      </c>
      <c r="AT135" s="184" t="s">
        <v>75</v>
      </c>
      <c r="AU135" s="184" t="s">
        <v>76</v>
      </c>
      <c r="AY135" s="183" t="s">
        <v>145</v>
      </c>
      <c r="BK135" s="185">
        <f>BK136+BK216+BK238+BK244+BK251+BK263+BK314+BK349+BK358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263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3335.6016816000001</v>
      </c>
      <c r="S136" s="180"/>
      <c r="T136" s="182">
        <f>SUM(T137:T215)</f>
        <v>193.9</v>
      </c>
      <c r="AR136" s="183" t="s">
        <v>83</v>
      </c>
      <c r="AT136" s="184" t="s">
        <v>75</v>
      </c>
      <c r="AU136" s="184" t="s">
        <v>83</v>
      </c>
      <c r="AY136" s="183" t="s">
        <v>145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146</v>
      </c>
      <c r="E137" s="187" t="s">
        <v>1250</v>
      </c>
      <c r="F137" s="188" t="s">
        <v>1251</v>
      </c>
      <c r="G137" s="189" t="s">
        <v>266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85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97</v>
      </c>
      <c r="BM137" s="198" t="s">
        <v>1252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268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269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270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1253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85</v>
      </c>
      <c r="D142" s="186" t="s">
        <v>146</v>
      </c>
      <c r="E142" s="187" t="s">
        <v>1254</v>
      </c>
      <c r="F142" s="188" t="s">
        <v>1255</v>
      </c>
      <c r="G142" s="189" t="s">
        <v>266</v>
      </c>
      <c r="H142" s="190">
        <v>469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148.20400000000001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1256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268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269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270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2" customFormat="1" ht="11.25">
      <c r="B146" s="200"/>
      <c r="C146" s="201"/>
      <c r="D146" s="202" t="s">
        <v>152</v>
      </c>
      <c r="E146" s="203" t="s">
        <v>1</v>
      </c>
      <c r="F146" s="204" t="s">
        <v>1257</v>
      </c>
      <c r="G146" s="201"/>
      <c r="H146" s="205">
        <v>469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152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145</v>
      </c>
    </row>
    <row r="147" spans="1:65" s="2" customFormat="1" ht="37.9" customHeight="1">
      <c r="A147" s="35"/>
      <c r="B147" s="36"/>
      <c r="C147" s="186" t="s">
        <v>94</v>
      </c>
      <c r="D147" s="186" t="s">
        <v>146</v>
      </c>
      <c r="E147" s="187" t="s">
        <v>1258</v>
      </c>
      <c r="F147" s="188" t="s">
        <v>1259</v>
      </c>
      <c r="G147" s="189" t="s">
        <v>281</v>
      </c>
      <c r="H147" s="190">
        <v>1658.22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1260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268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269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270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2" customFormat="1" ht="11.25">
      <c r="B151" s="200"/>
      <c r="C151" s="201"/>
      <c r="D151" s="202" t="s">
        <v>152</v>
      </c>
      <c r="E151" s="203" t="s">
        <v>1</v>
      </c>
      <c r="F151" s="204" t="s">
        <v>1261</v>
      </c>
      <c r="G151" s="201"/>
      <c r="H151" s="205">
        <v>1658.22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152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145</v>
      </c>
    </row>
    <row r="152" spans="1:65" s="2" customFormat="1" ht="37.9" customHeight="1">
      <c r="A152" s="35"/>
      <c r="B152" s="36"/>
      <c r="C152" s="186" t="s">
        <v>97</v>
      </c>
      <c r="D152" s="186" t="s">
        <v>146</v>
      </c>
      <c r="E152" s="187" t="s">
        <v>1262</v>
      </c>
      <c r="F152" s="188" t="s">
        <v>1263</v>
      </c>
      <c r="G152" s="189" t="s">
        <v>281</v>
      </c>
      <c r="H152" s="190">
        <v>3525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1264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268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269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270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1265</v>
      </c>
      <c r="G156" s="201"/>
      <c r="H156" s="205">
        <v>3525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33" customHeight="1">
      <c r="A157" s="35"/>
      <c r="B157" s="36"/>
      <c r="C157" s="186" t="s">
        <v>103</v>
      </c>
      <c r="D157" s="186" t="s">
        <v>146</v>
      </c>
      <c r="E157" s="187" t="s">
        <v>1266</v>
      </c>
      <c r="F157" s="188" t="s">
        <v>1267</v>
      </c>
      <c r="G157" s="189" t="s">
        <v>281</v>
      </c>
      <c r="H157" s="190">
        <v>310.72000000000003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1268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268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269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270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1269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2" customFormat="1" ht="11.25">
      <c r="B162" s="200"/>
      <c r="C162" s="201"/>
      <c r="D162" s="202" t="s">
        <v>152</v>
      </c>
      <c r="E162" s="203" t="s">
        <v>1</v>
      </c>
      <c r="F162" s="204" t="s">
        <v>1270</v>
      </c>
      <c r="G162" s="201"/>
      <c r="H162" s="205">
        <v>310.72000000000003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152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145</v>
      </c>
    </row>
    <row r="163" spans="1:65" s="2" customFormat="1" ht="33" customHeight="1">
      <c r="A163" s="35"/>
      <c r="B163" s="36"/>
      <c r="C163" s="186" t="s">
        <v>112</v>
      </c>
      <c r="D163" s="186" t="s">
        <v>146</v>
      </c>
      <c r="E163" s="187" t="s">
        <v>1271</v>
      </c>
      <c r="F163" s="188" t="s">
        <v>1272</v>
      </c>
      <c r="G163" s="189" t="s">
        <v>281</v>
      </c>
      <c r="H163" s="190">
        <v>67.5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1273</v>
      </c>
    </row>
    <row r="164" spans="1:65" s="13" customFormat="1" ht="11.25">
      <c r="B164" s="212"/>
      <c r="C164" s="213"/>
      <c r="D164" s="202" t="s">
        <v>152</v>
      </c>
      <c r="E164" s="214" t="s">
        <v>1</v>
      </c>
      <c r="F164" s="215" t="s">
        <v>268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152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269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270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1274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2" customFormat="1" ht="11.25">
      <c r="B168" s="200"/>
      <c r="C168" s="201"/>
      <c r="D168" s="202" t="s">
        <v>152</v>
      </c>
      <c r="E168" s="203" t="s">
        <v>1</v>
      </c>
      <c r="F168" s="204" t="s">
        <v>1275</v>
      </c>
      <c r="G168" s="201"/>
      <c r="H168" s="205">
        <v>67.5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152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145</v>
      </c>
    </row>
    <row r="169" spans="1:65" s="2" customFormat="1" ht="21.75" customHeight="1">
      <c r="A169" s="35"/>
      <c r="B169" s="36"/>
      <c r="C169" s="186" t="s">
        <v>115</v>
      </c>
      <c r="D169" s="186" t="s">
        <v>146</v>
      </c>
      <c r="E169" s="187" t="s">
        <v>683</v>
      </c>
      <c r="F169" s="188" t="s">
        <v>684</v>
      </c>
      <c r="G169" s="189" t="s">
        <v>266</v>
      </c>
      <c r="H169" s="190">
        <v>135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0.1134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85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97</v>
      </c>
      <c r="BM169" s="198" t="s">
        <v>1276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268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269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11.25">
      <c r="B172" s="212"/>
      <c r="C172" s="213"/>
      <c r="D172" s="202" t="s">
        <v>152</v>
      </c>
      <c r="E172" s="214" t="s">
        <v>1</v>
      </c>
      <c r="F172" s="215" t="s">
        <v>270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1274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1277</v>
      </c>
      <c r="G174" s="201"/>
      <c r="H174" s="205">
        <v>135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24.2" customHeight="1">
      <c r="A175" s="35"/>
      <c r="B175" s="36"/>
      <c r="C175" s="186" t="s">
        <v>185</v>
      </c>
      <c r="D175" s="186" t="s">
        <v>146</v>
      </c>
      <c r="E175" s="187" t="s">
        <v>687</v>
      </c>
      <c r="F175" s="188" t="s">
        <v>688</v>
      </c>
      <c r="G175" s="189" t="s">
        <v>266</v>
      </c>
      <c r="H175" s="190">
        <v>135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1278</v>
      </c>
    </row>
    <row r="176" spans="1:65" s="2" customFormat="1" ht="33" customHeight="1">
      <c r="A176" s="35"/>
      <c r="B176" s="36"/>
      <c r="C176" s="186" t="s">
        <v>195</v>
      </c>
      <c r="D176" s="186" t="s">
        <v>146</v>
      </c>
      <c r="E176" s="187" t="s">
        <v>286</v>
      </c>
      <c r="F176" s="188" t="s">
        <v>287</v>
      </c>
      <c r="G176" s="189" t="s">
        <v>281</v>
      </c>
      <c r="H176" s="190">
        <v>2036.44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1279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1280</v>
      </c>
      <c r="G177" s="201"/>
      <c r="H177" s="205">
        <v>2036.44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2" customFormat="1" ht="37.9" customHeight="1">
      <c r="A178" s="35"/>
      <c r="B178" s="36"/>
      <c r="C178" s="186" t="s">
        <v>201</v>
      </c>
      <c r="D178" s="186" t="s">
        <v>146</v>
      </c>
      <c r="E178" s="187" t="s">
        <v>1281</v>
      </c>
      <c r="F178" s="188" t="s">
        <v>1282</v>
      </c>
      <c r="G178" s="189" t="s">
        <v>281</v>
      </c>
      <c r="H178" s="190">
        <v>3525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1283</v>
      </c>
    </row>
    <row r="179" spans="1:65" s="2" customFormat="1" ht="24.2" customHeight="1">
      <c r="A179" s="35"/>
      <c r="B179" s="36"/>
      <c r="C179" s="186" t="s">
        <v>208</v>
      </c>
      <c r="D179" s="186" t="s">
        <v>146</v>
      </c>
      <c r="E179" s="187" t="s">
        <v>289</v>
      </c>
      <c r="F179" s="188" t="s">
        <v>290</v>
      </c>
      <c r="G179" s="189" t="s">
        <v>291</v>
      </c>
      <c r="H179" s="190">
        <v>3665.5920000000001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1284</v>
      </c>
    </row>
    <row r="180" spans="1:65" s="12" customFormat="1" ht="11.25">
      <c r="B180" s="200"/>
      <c r="C180" s="201"/>
      <c r="D180" s="202" t="s">
        <v>152</v>
      </c>
      <c r="E180" s="203" t="s">
        <v>1</v>
      </c>
      <c r="F180" s="204" t="s">
        <v>1285</v>
      </c>
      <c r="G180" s="201"/>
      <c r="H180" s="205">
        <v>3665.5920000000001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152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145</v>
      </c>
    </row>
    <row r="181" spans="1:65" s="2" customFormat="1" ht="33" customHeight="1">
      <c r="A181" s="35"/>
      <c r="B181" s="36"/>
      <c r="C181" s="186" t="s">
        <v>215</v>
      </c>
      <c r="D181" s="186" t="s">
        <v>146</v>
      </c>
      <c r="E181" s="187" t="s">
        <v>1286</v>
      </c>
      <c r="F181" s="188" t="s">
        <v>1287</v>
      </c>
      <c r="G181" s="189" t="s">
        <v>291</v>
      </c>
      <c r="H181" s="190">
        <v>6345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97</v>
      </c>
      <c r="BM181" s="198" t="s">
        <v>1288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1289</v>
      </c>
      <c r="G182" s="201"/>
      <c r="H182" s="205">
        <v>6345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24.2" customHeight="1">
      <c r="A183" s="35"/>
      <c r="B183" s="36"/>
      <c r="C183" s="186" t="s">
        <v>221</v>
      </c>
      <c r="D183" s="186" t="s">
        <v>146</v>
      </c>
      <c r="E183" s="187" t="s">
        <v>695</v>
      </c>
      <c r="F183" s="188" t="s">
        <v>696</v>
      </c>
      <c r="G183" s="189" t="s">
        <v>281</v>
      </c>
      <c r="H183" s="190">
        <v>40.5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1290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268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269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270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1274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1291</v>
      </c>
      <c r="G188" s="201"/>
      <c r="H188" s="205">
        <v>40.5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2" customFormat="1" ht="16.5" customHeight="1">
      <c r="A189" s="35"/>
      <c r="B189" s="36"/>
      <c r="C189" s="245" t="s">
        <v>229</v>
      </c>
      <c r="D189" s="245" t="s">
        <v>298</v>
      </c>
      <c r="E189" s="246" t="s">
        <v>699</v>
      </c>
      <c r="F189" s="247" t="s">
        <v>700</v>
      </c>
      <c r="G189" s="248" t="s">
        <v>291</v>
      </c>
      <c r="H189" s="249">
        <v>81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81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185</v>
      </c>
      <c r="AT189" s="198" t="s">
        <v>298</v>
      </c>
      <c r="AU189" s="198" t="s">
        <v>85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97</v>
      </c>
      <c r="BM189" s="198" t="s">
        <v>1292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1293</v>
      </c>
      <c r="G190" s="201"/>
      <c r="H190" s="205">
        <v>81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2" customFormat="1" ht="24.2" customHeight="1">
      <c r="A191" s="35"/>
      <c r="B191" s="36"/>
      <c r="C191" s="186" t="s">
        <v>8</v>
      </c>
      <c r="D191" s="186" t="s">
        <v>146</v>
      </c>
      <c r="E191" s="187" t="s">
        <v>703</v>
      </c>
      <c r="F191" s="188" t="s">
        <v>704</v>
      </c>
      <c r="G191" s="189" t="s">
        <v>281</v>
      </c>
      <c r="H191" s="190">
        <v>333.22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1294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268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3" customFormat="1" ht="11.25">
      <c r="B193" s="212"/>
      <c r="C193" s="213"/>
      <c r="D193" s="202" t="s">
        <v>152</v>
      </c>
      <c r="E193" s="214" t="s">
        <v>1</v>
      </c>
      <c r="F193" s="215" t="s">
        <v>269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152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145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270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1274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1295</v>
      </c>
      <c r="G196" s="201"/>
      <c r="H196" s="205">
        <v>22.5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6" customFormat="1" ht="11.25">
      <c r="B197" s="256"/>
      <c r="C197" s="257"/>
      <c r="D197" s="202" t="s">
        <v>152</v>
      </c>
      <c r="E197" s="258" t="s">
        <v>1</v>
      </c>
      <c r="F197" s="259" t="s">
        <v>1296</v>
      </c>
      <c r="G197" s="257"/>
      <c r="H197" s="260">
        <v>22.5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152</v>
      </c>
      <c r="AU197" s="266" t="s">
        <v>85</v>
      </c>
      <c r="AV197" s="16" t="s">
        <v>94</v>
      </c>
      <c r="AW197" s="16" t="s">
        <v>32</v>
      </c>
      <c r="AX197" s="16" t="s">
        <v>76</v>
      </c>
      <c r="AY197" s="266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1269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1270</v>
      </c>
      <c r="G199" s="201"/>
      <c r="H199" s="205">
        <v>310.72000000000003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6" customFormat="1" ht="11.25">
      <c r="B200" s="256"/>
      <c r="C200" s="257"/>
      <c r="D200" s="202" t="s">
        <v>152</v>
      </c>
      <c r="E200" s="258" t="s">
        <v>1</v>
      </c>
      <c r="F200" s="259" t="s">
        <v>1296</v>
      </c>
      <c r="G200" s="257"/>
      <c r="H200" s="260">
        <v>310.72000000000003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152</v>
      </c>
      <c r="AU200" s="266" t="s">
        <v>85</v>
      </c>
      <c r="AV200" s="16" t="s">
        <v>94</v>
      </c>
      <c r="AW200" s="16" t="s">
        <v>32</v>
      </c>
      <c r="AX200" s="16" t="s">
        <v>76</v>
      </c>
      <c r="AY200" s="266" t="s">
        <v>145</v>
      </c>
    </row>
    <row r="201" spans="1:65" s="15" customFormat="1" ht="11.25">
      <c r="B201" s="234"/>
      <c r="C201" s="235"/>
      <c r="D201" s="202" t="s">
        <v>152</v>
      </c>
      <c r="E201" s="236" t="s">
        <v>1</v>
      </c>
      <c r="F201" s="237" t="s">
        <v>285</v>
      </c>
      <c r="G201" s="235"/>
      <c r="H201" s="238">
        <v>333.22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152</v>
      </c>
      <c r="AU201" s="244" t="s">
        <v>85</v>
      </c>
      <c r="AV201" s="15" t="s">
        <v>97</v>
      </c>
      <c r="AW201" s="15" t="s">
        <v>32</v>
      </c>
      <c r="AX201" s="15" t="s">
        <v>83</v>
      </c>
      <c r="AY201" s="244" t="s">
        <v>145</v>
      </c>
    </row>
    <row r="202" spans="1:65" s="2" customFormat="1" ht="16.5" customHeight="1">
      <c r="A202" s="35"/>
      <c r="B202" s="36"/>
      <c r="C202" s="245" t="s">
        <v>237</v>
      </c>
      <c r="D202" s="245" t="s">
        <v>298</v>
      </c>
      <c r="E202" s="246" t="s">
        <v>707</v>
      </c>
      <c r="F202" s="247" t="s">
        <v>708</v>
      </c>
      <c r="G202" s="248" t="s">
        <v>291</v>
      </c>
      <c r="H202" s="249">
        <v>45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45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185</v>
      </c>
      <c r="AT202" s="198" t="s">
        <v>298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1297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1298</v>
      </c>
      <c r="G203" s="201"/>
      <c r="H203" s="205">
        <v>45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145</v>
      </c>
    </row>
    <row r="204" spans="1:65" s="2" customFormat="1" ht="16.5" customHeight="1">
      <c r="A204" s="35"/>
      <c r="B204" s="36"/>
      <c r="C204" s="245" t="s">
        <v>243</v>
      </c>
      <c r="D204" s="245" t="s">
        <v>298</v>
      </c>
      <c r="E204" s="246" t="s">
        <v>1299</v>
      </c>
      <c r="F204" s="247" t="s">
        <v>1300</v>
      </c>
      <c r="G204" s="248" t="s">
        <v>291</v>
      </c>
      <c r="H204" s="249">
        <v>621.44000000000005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621.44000000000005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185</v>
      </c>
      <c r="AT204" s="198" t="s">
        <v>298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1301</v>
      </c>
    </row>
    <row r="205" spans="1:65" s="12" customFormat="1" ht="11.25">
      <c r="B205" s="200"/>
      <c r="C205" s="201"/>
      <c r="D205" s="202" t="s">
        <v>152</v>
      </c>
      <c r="E205" s="203" t="s">
        <v>1</v>
      </c>
      <c r="F205" s="204" t="s">
        <v>1302</v>
      </c>
      <c r="G205" s="201"/>
      <c r="H205" s="205">
        <v>621.44000000000005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152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145</v>
      </c>
    </row>
    <row r="206" spans="1:65" s="2" customFormat="1" ht="33" customHeight="1">
      <c r="A206" s="35"/>
      <c r="B206" s="36"/>
      <c r="C206" s="186" t="s">
        <v>250</v>
      </c>
      <c r="D206" s="186" t="s">
        <v>146</v>
      </c>
      <c r="E206" s="187" t="s">
        <v>1303</v>
      </c>
      <c r="F206" s="188" t="s">
        <v>1304</v>
      </c>
      <c r="G206" s="189" t="s">
        <v>281</v>
      </c>
      <c r="H206" s="190">
        <v>1292.57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1305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1306</v>
      </c>
      <c r="G207" s="201"/>
      <c r="H207" s="205">
        <v>1292.57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245" t="s">
        <v>338</v>
      </c>
      <c r="D208" s="245" t="s">
        <v>298</v>
      </c>
      <c r="E208" s="246" t="s">
        <v>1307</v>
      </c>
      <c r="F208" s="247" t="s">
        <v>1308</v>
      </c>
      <c r="G208" s="248" t="s">
        <v>291</v>
      </c>
      <c r="H208" s="249">
        <v>2585.14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2585.14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185</v>
      </c>
      <c r="AT208" s="198" t="s">
        <v>298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1309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1310</v>
      </c>
      <c r="G209" s="201"/>
      <c r="H209" s="205">
        <v>2585.14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2" customFormat="1" ht="16.5" customHeight="1">
      <c r="A210" s="35"/>
      <c r="B210" s="36"/>
      <c r="C210" s="186" t="s">
        <v>343</v>
      </c>
      <c r="D210" s="186" t="s">
        <v>146</v>
      </c>
      <c r="E210" s="187" t="s">
        <v>1311</v>
      </c>
      <c r="F210" s="188" t="s">
        <v>1312</v>
      </c>
      <c r="G210" s="189" t="s">
        <v>266</v>
      </c>
      <c r="H210" s="190">
        <v>7050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85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1313</v>
      </c>
    </row>
    <row r="211" spans="1:65" s="2" customFormat="1" ht="24.2" customHeight="1">
      <c r="A211" s="35"/>
      <c r="B211" s="36"/>
      <c r="C211" s="186" t="s">
        <v>7</v>
      </c>
      <c r="D211" s="186" t="s">
        <v>146</v>
      </c>
      <c r="E211" s="187" t="s">
        <v>1314</v>
      </c>
      <c r="F211" s="188" t="s">
        <v>1315</v>
      </c>
      <c r="G211" s="189" t="s">
        <v>266</v>
      </c>
      <c r="H211" s="190">
        <v>8078.56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237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237</v>
      </c>
      <c r="BM211" s="198" t="s">
        <v>1316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1317</v>
      </c>
      <c r="G212" s="201"/>
      <c r="H212" s="205">
        <v>8078.56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245" t="s">
        <v>354</v>
      </c>
      <c r="D213" s="245" t="s">
        <v>298</v>
      </c>
      <c r="E213" s="246" t="s">
        <v>1318</v>
      </c>
      <c r="F213" s="247" t="s">
        <v>1319</v>
      </c>
      <c r="G213" s="248" t="s">
        <v>266</v>
      </c>
      <c r="H213" s="249">
        <v>9694.2720000000008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2.9082816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447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237</v>
      </c>
      <c r="BM213" s="198" t="s">
        <v>1320</v>
      </c>
    </row>
    <row r="214" spans="1:65" s="12" customFormat="1" ht="11.25">
      <c r="B214" s="200"/>
      <c r="C214" s="201"/>
      <c r="D214" s="202" t="s">
        <v>152</v>
      </c>
      <c r="E214" s="201"/>
      <c r="F214" s="204" t="s">
        <v>1321</v>
      </c>
      <c r="G214" s="201"/>
      <c r="H214" s="205">
        <v>9694.2720000000008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152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145</v>
      </c>
    </row>
    <row r="215" spans="1:65" s="2" customFormat="1" ht="16.5" customHeight="1">
      <c r="A215" s="35"/>
      <c r="B215" s="36"/>
      <c r="C215" s="186" t="s">
        <v>360</v>
      </c>
      <c r="D215" s="186" t="s">
        <v>146</v>
      </c>
      <c r="E215" s="187" t="s">
        <v>1322</v>
      </c>
      <c r="F215" s="188" t="s">
        <v>1323</v>
      </c>
      <c r="G215" s="189" t="s">
        <v>266</v>
      </c>
      <c r="H215" s="190">
        <v>4039.28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237</v>
      </c>
      <c r="AT215" s="198" t="s">
        <v>146</v>
      </c>
      <c r="AU215" s="198" t="s">
        <v>85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237</v>
      </c>
      <c r="BM215" s="198" t="s">
        <v>1324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917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402.43820819999996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145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365</v>
      </c>
      <c r="D217" s="186" t="s">
        <v>146</v>
      </c>
      <c r="E217" s="187" t="s">
        <v>1325</v>
      </c>
      <c r="F217" s="188" t="s">
        <v>1326</v>
      </c>
      <c r="G217" s="189" t="s">
        <v>266</v>
      </c>
      <c r="H217" s="190">
        <v>3107.2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0.96323199999999998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97</v>
      </c>
      <c r="AT217" s="198" t="s">
        <v>146</v>
      </c>
      <c r="AU217" s="198" t="s">
        <v>85</v>
      </c>
      <c r="AY217" s="18" t="s">
        <v>145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97</v>
      </c>
      <c r="BM217" s="198" t="s">
        <v>1327</v>
      </c>
    </row>
    <row r="218" spans="1:65" s="13" customFormat="1" ht="11.25">
      <c r="B218" s="212"/>
      <c r="C218" s="213"/>
      <c r="D218" s="202" t="s">
        <v>152</v>
      </c>
      <c r="E218" s="214" t="s">
        <v>1</v>
      </c>
      <c r="F218" s="215" t="s">
        <v>268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152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145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269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270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1269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1328</v>
      </c>
      <c r="G222" s="201"/>
      <c r="H222" s="205">
        <v>3107.2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4.2" customHeight="1">
      <c r="A223" s="35"/>
      <c r="B223" s="36"/>
      <c r="C223" s="245" t="s">
        <v>370</v>
      </c>
      <c r="D223" s="245" t="s">
        <v>298</v>
      </c>
      <c r="E223" s="246" t="s">
        <v>1329</v>
      </c>
      <c r="F223" s="247" t="s">
        <v>1330</v>
      </c>
      <c r="G223" s="248" t="s">
        <v>266</v>
      </c>
      <c r="H223" s="249">
        <v>3169.3440000000001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0.95080319999999996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1331</v>
      </c>
    </row>
    <row r="224" spans="1:65" s="12" customFormat="1" ht="11.25">
      <c r="B224" s="200"/>
      <c r="C224" s="201"/>
      <c r="D224" s="202" t="s">
        <v>152</v>
      </c>
      <c r="E224" s="201"/>
      <c r="F224" s="204" t="s">
        <v>1332</v>
      </c>
      <c r="G224" s="201"/>
      <c r="H224" s="205">
        <v>3169.3440000000001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152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145</v>
      </c>
    </row>
    <row r="225" spans="1:65" s="2" customFormat="1" ht="37.9" customHeight="1">
      <c r="A225" s="35"/>
      <c r="B225" s="36"/>
      <c r="C225" s="186" t="s">
        <v>498</v>
      </c>
      <c r="D225" s="186" t="s">
        <v>146</v>
      </c>
      <c r="E225" s="187" t="s">
        <v>1333</v>
      </c>
      <c r="F225" s="188" t="s">
        <v>1334</v>
      </c>
      <c r="G225" s="189" t="s">
        <v>350</v>
      </c>
      <c r="H225" s="190">
        <v>1942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397.66334000000001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97</v>
      </c>
      <c r="AT225" s="198" t="s">
        <v>146</v>
      </c>
      <c r="AU225" s="198" t="s">
        <v>85</v>
      </c>
      <c r="AY225" s="18" t="s">
        <v>145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97</v>
      </c>
      <c r="BM225" s="198" t="s">
        <v>1335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268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269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270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3" customFormat="1" ht="11.25">
      <c r="B229" s="212"/>
      <c r="C229" s="213"/>
      <c r="D229" s="202" t="s">
        <v>152</v>
      </c>
      <c r="E229" s="214" t="s">
        <v>1</v>
      </c>
      <c r="F229" s="215" t="s">
        <v>1269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152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145</v>
      </c>
    </row>
    <row r="230" spans="1:65" s="12" customFormat="1" ht="11.25">
      <c r="B230" s="200"/>
      <c r="C230" s="201"/>
      <c r="D230" s="202" t="s">
        <v>152</v>
      </c>
      <c r="E230" s="203" t="s">
        <v>1</v>
      </c>
      <c r="F230" s="204" t="s">
        <v>1336</v>
      </c>
      <c r="G230" s="201"/>
      <c r="H230" s="205">
        <v>1942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152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145</v>
      </c>
    </row>
    <row r="231" spans="1:65" s="2" customFormat="1" ht="24.2" customHeight="1">
      <c r="A231" s="35"/>
      <c r="B231" s="36"/>
      <c r="C231" s="186" t="s">
        <v>275</v>
      </c>
      <c r="D231" s="186" t="s">
        <v>146</v>
      </c>
      <c r="E231" s="187" t="s">
        <v>1337</v>
      </c>
      <c r="F231" s="188" t="s">
        <v>1338</v>
      </c>
      <c r="G231" s="189" t="s">
        <v>266</v>
      </c>
      <c r="H231" s="190">
        <v>5762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0.80667999999999995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97</v>
      </c>
      <c r="AT231" s="198" t="s">
        <v>146</v>
      </c>
      <c r="AU231" s="198" t="s">
        <v>85</v>
      </c>
      <c r="AY231" s="18" t="s">
        <v>145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97</v>
      </c>
      <c r="BM231" s="198" t="s">
        <v>1339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268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269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3" customFormat="1" ht="11.25">
      <c r="B234" s="212"/>
      <c r="C234" s="213"/>
      <c r="D234" s="202" t="s">
        <v>152</v>
      </c>
      <c r="E234" s="214" t="s">
        <v>1</v>
      </c>
      <c r="F234" s="215" t="s">
        <v>270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152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145</v>
      </c>
    </row>
    <row r="235" spans="1:65" s="12" customFormat="1" ht="11.25">
      <c r="B235" s="200"/>
      <c r="C235" s="201"/>
      <c r="D235" s="202" t="s">
        <v>152</v>
      </c>
      <c r="E235" s="203" t="s">
        <v>1</v>
      </c>
      <c r="F235" s="204" t="s">
        <v>1340</v>
      </c>
      <c r="G235" s="201"/>
      <c r="H235" s="205">
        <v>5762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152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145</v>
      </c>
    </row>
    <row r="236" spans="1:65" s="2" customFormat="1" ht="24.2" customHeight="1">
      <c r="A236" s="35"/>
      <c r="B236" s="36"/>
      <c r="C236" s="245" t="s">
        <v>384</v>
      </c>
      <c r="D236" s="245" t="s">
        <v>298</v>
      </c>
      <c r="E236" s="246" t="s">
        <v>1341</v>
      </c>
      <c r="F236" s="247" t="s">
        <v>1342</v>
      </c>
      <c r="G236" s="248" t="s">
        <v>266</v>
      </c>
      <c r="H236" s="249">
        <v>6626.3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2.0541529999999999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185</v>
      </c>
      <c r="AT236" s="198" t="s">
        <v>298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1343</v>
      </c>
    </row>
    <row r="237" spans="1:65" s="12" customFormat="1" ht="11.25">
      <c r="B237" s="200"/>
      <c r="C237" s="201"/>
      <c r="D237" s="202" t="s">
        <v>152</v>
      </c>
      <c r="E237" s="201"/>
      <c r="F237" s="204" t="s">
        <v>1344</v>
      </c>
      <c r="G237" s="201"/>
      <c r="H237" s="205">
        <v>6626.3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145</v>
      </c>
    </row>
    <row r="238" spans="1:65" s="11" customFormat="1" ht="22.9" customHeight="1">
      <c r="B238" s="172"/>
      <c r="C238" s="173"/>
      <c r="D238" s="174" t="s">
        <v>75</v>
      </c>
      <c r="E238" s="232" t="s">
        <v>94</v>
      </c>
      <c r="F238" s="232" t="s">
        <v>1345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22.796400000000002</v>
      </c>
      <c r="AR238" s="183" t="s">
        <v>83</v>
      </c>
      <c r="AT238" s="184" t="s">
        <v>75</v>
      </c>
      <c r="AU238" s="184" t="s">
        <v>83</v>
      </c>
      <c r="AY238" s="183" t="s">
        <v>145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388</v>
      </c>
      <c r="D239" s="186" t="s">
        <v>146</v>
      </c>
      <c r="E239" s="187" t="s">
        <v>1346</v>
      </c>
      <c r="F239" s="188" t="s">
        <v>1347</v>
      </c>
      <c r="G239" s="189" t="s">
        <v>281</v>
      </c>
      <c r="H239" s="190">
        <v>10.362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22.796400000000002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1348</v>
      </c>
    </row>
    <row r="240" spans="1:65" s="13" customFormat="1" ht="11.25">
      <c r="B240" s="212"/>
      <c r="C240" s="213"/>
      <c r="D240" s="202" t="s">
        <v>152</v>
      </c>
      <c r="E240" s="214" t="s">
        <v>1</v>
      </c>
      <c r="F240" s="215" t="s">
        <v>268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152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145</v>
      </c>
    </row>
    <row r="241" spans="1:65" s="13" customFormat="1" ht="11.25">
      <c r="B241" s="212"/>
      <c r="C241" s="213"/>
      <c r="D241" s="202" t="s">
        <v>152</v>
      </c>
      <c r="E241" s="214" t="s">
        <v>1</v>
      </c>
      <c r="F241" s="215" t="s">
        <v>269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152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145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1349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2" customFormat="1" ht="11.25">
      <c r="B243" s="200"/>
      <c r="C243" s="201"/>
      <c r="D243" s="202" t="s">
        <v>152</v>
      </c>
      <c r="E243" s="203" t="s">
        <v>1</v>
      </c>
      <c r="F243" s="204" t="s">
        <v>1350</v>
      </c>
      <c r="G243" s="201"/>
      <c r="H243" s="205">
        <v>10.362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152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145</v>
      </c>
    </row>
    <row r="244" spans="1:65" s="11" customFormat="1" ht="22.9" customHeight="1">
      <c r="B244" s="172"/>
      <c r="C244" s="173"/>
      <c r="D244" s="174" t="s">
        <v>75</v>
      </c>
      <c r="E244" s="232" t="s">
        <v>97</v>
      </c>
      <c r="F244" s="232" t="s">
        <v>711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145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394</v>
      </c>
      <c r="D245" s="186" t="s">
        <v>146</v>
      </c>
      <c r="E245" s="187" t="s">
        <v>712</v>
      </c>
      <c r="F245" s="188" t="s">
        <v>713</v>
      </c>
      <c r="G245" s="189" t="s">
        <v>281</v>
      </c>
      <c r="H245" s="190">
        <v>4.5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97</v>
      </c>
      <c r="AT245" s="198" t="s">
        <v>146</v>
      </c>
      <c r="AU245" s="198" t="s">
        <v>85</v>
      </c>
      <c r="AY245" s="18" t="s">
        <v>145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97</v>
      </c>
      <c r="BM245" s="198" t="s">
        <v>1351</v>
      </c>
    </row>
    <row r="246" spans="1:65" s="13" customFormat="1" ht="11.25">
      <c r="B246" s="212"/>
      <c r="C246" s="213"/>
      <c r="D246" s="202" t="s">
        <v>152</v>
      </c>
      <c r="E246" s="214" t="s">
        <v>1</v>
      </c>
      <c r="F246" s="215" t="s">
        <v>268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152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145</v>
      </c>
    </row>
    <row r="247" spans="1:65" s="13" customFormat="1" ht="11.25">
      <c r="B247" s="212"/>
      <c r="C247" s="213"/>
      <c r="D247" s="202" t="s">
        <v>152</v>
      </c>
      <c r="E247" s="214" t="s">
        <v>1</v>
      </c>
      <c r="F247" s="215" t="s">
        <v>269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152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145</v>
      </c>
    </row>
    <row r="248" spans="1:65" s="13" customFormat="1" ht="11.25">
      <c r="B248" s="212"/>
      <c r="C248" s="213"/>
      <c r="D248" s="202" t="s">
        <v>152</v>
      </c>
      <c r="E248" s="214" t="s">
        <v>1</v>
      </c>
      <c r="F248" s="215" t="s">
        <v>270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152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145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1274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1352</v>
      </c>
      <c r="G250" s="201"/>
      <c r="H250" s="205">
        <v>4.5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145</v>
      </c>
    </row>
    <row r="251" spans="1:65" s="11" customFormat="1" ht="22.9" customHeight="1">
      <c r="B251" s="172"/>
      <c r="C251" s="173"/>
      <c r="D251" s="174" t="s">
        <v>75</v>
      </c>
      <c r="E251" s="232" t="s">
        <v>103</v>
      </c>
      <c r="F251" s="232" t="s">
        <v>311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SUM(P252:P262)</f>
        <v>0</v>
      </c>
      <c r="Q251" s="180"/>
      <c r="R251" s="181">
        <f>SUM(R252:R262)</f>
        <v>0</v>
      </c>
      <c r="S251" s="180"/>
      <c r="T251" s="182">
        <f>SUM(T252:T262)</f>
        <v>0</v>
      </c>
      <c r="AR251" s="183" t="s">
        <v>83</v>
      </c>
      <c r="AT251" s="184" t="s">
        <v>75</v>
      </c>
      <c r="AU251" s="184" t="s">
        <v>83</v>
      </c>
      <c r="AY251" s="183" t="s">
        <v>145</v>
      </c>
      <c r="BK251" s="185">
        <f>SUM(BK252:BK262)</f>
        <v>0</v>
      </c>
    </row>
    <row r="252" spans="1:65" s="2" customFormat="1" ht="16.5" customHeight="1">
      <c r="A252" s="35"/>
      <c r="B252" s="36"/>
      <c r="C252" s="186" t="s">
        <v>495</v>
      </c>
      <c r="D252" s="186" t="s">
        <v>146</v>
      </c>
      <c r="E252" s="187" t="s">
        <v>1353</v>
      </c>
      <c r="F252" s="188" t="s">
        <v>1354</v>
      </c>
      <c r="G252" s="189" t="s">
        <v>266</v>
      </c>
      <c r="H252" s="190">
        <v>248.4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97</v>
      </c>
      <c r="AT252" s="198" t="s">
        <v>146</v>
      </c>
      <c r="AU252" s="198" t="s">
        <v>85</v>
      </c>
      <c r="AY252" s="18" t="s">
        <v>145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97</v>
      </c>
      <c r="BM252" s="198" t="s">
        <v>1355</v>
      </c>
    </row>
    <row r="253" spans="1:65" s="13" customFormat="1" ht="11.25">
      <c r="B253" s="212"/>
      <c r="C253" s="213"/>
      <c r="D253" s="202" t="s">
        <v>152</v>
      </c>
      <c r="E253" s="214" t="s">
        <v>1</v>
      </c>
      <c r="F253" s="215" t="s">
        <v>268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152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145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269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270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1356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1357</v>
      </c>
      <c r="G257" s="201"/>
      <c r="H257" s="205">
        <v>248.4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186" t="s">
        <v>447</v>
      </c>
      <c r="D258" s="186" t="s">
        <v>146</v>
      </c>
      <c r="E258" s="187" t="s">
        <v>1358</v>
      </c>
      <c r="F258" s="188" t="s">
        <v>1359</v>
      </c>
      <c r="G258" s="189" t="s">
        <v>266</v>
      </c>
      <c r="H258" s="190">
        <v>14100</v>
      </c>
      <c r="I258" s="191"/>
      <c r="J258" s="192">
        <f>ROUND(I258*H258,2)</f>
        <v>0</v>
      </c>
      <c r="K258" s="193"/>
      <c r="L258" s="40"/>
      <c r="M258" s="194" t="s">
        <v>1</v>
      </c>
      <c r="N258" s="195" t="s">
        <v>41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97</v>
      </c>
      <c r="AT258" s="198" t="s">
        <v>146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1360</v>
      </c>
    </row>
    <row r="259" spans="1:65" s="13" customFormat="1" ht="11.25">
      <c r="B259" s="212"/>
      <c r="C259" s="213"/>
      <c r="D259" s="202" t="s">
        <v>152</v>
      </c>
      <c r="E259" s="214" t="s">
        <v>1</v>
      </c>
      <c r="F259" s="215" t="s">
        <v>268</v>
      </c>
      <c r="G259" s="213"/>
      <c r="H259" s="214" t="s">
        <v>1</v>
      </c>
      <c r="I259" s="216"/>
      <c r="J259" s="213"/>
      <c r="K259" s="213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152</v>
      </c>
      <c r="AU259" s="221" t="s">
        <v>85</v>
      </c>
      <c r="AV259" s="13" t="s">
        <v>83</v>
      </c>
      <c r="AW259" s="13" t="s">
        <v>32</v>
      </c>
      <c r="AX259" s="13" t="s">
        <v>76</v>
      </c>
      <c r="AY259" s="221" t="s">
        <v>145</v>
      </c>
    </row>
    <row r="260" spans="1:65" s="13" customFormat="1" ht="11.25">
      <c r="B260" s="212"/>
      <c r="C260" s="213"/>
      <c r="D260" s="202" t="s">
        <v>152</v>
      </c>
      <c r="E260" s="214" t="s">
        <v>1</v>
      </c>
      <c r="F260" s="215" t="s">
        <v>269</v>
      </c>
      <c r="G260" s="213"/>
      <c r="H260" s="214" t="s">
        <v>1</v>
      </c>
      <c r="I260" s="216"/>
      <c r="J260" s="213"/>
      <c r="K260" s="213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152</v>
      </c>
      <c r="AU260" s="221" t="s">
        <v>85</v>
      </c>
      <c r="AV260" s="13" t="s">
        <v>83</v>
      </c>
      <c r="AW260" s="13" t="s">
        <v>32</v>
      </c>
      <c r="AX260" s="13" t="s">
        <v>76</v>
      </c>
      <c r="AY260" s="221" t="s">
        <v>145</v>
      </c>
    </row>
    <row r="261" spans="1:65" s="13" customFormat="1" ht="11.25">
      <c r="B261" s="212"/>
      <c r="C261" s="213"/>
      <c r="D261" s="202" t="s">
        <v>152</v>
      </c>
      <c r="E261" s="214" t="s">
        <v>1</v>
      </c>
      <c r="F261" s="215" t="s">
        <v>270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152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145</v>
      </c>
    </row>
    <row r="262" spans="1:65" s="12" customFormat="1" ht="11.25">
      <c r="B262" s="200"/>
      <c r="C262" s="201"/>
      <c r="D262" s="202" t="s">
        <v>152</v>
      </c>
      <c r="E262" s="203" t="s">
        <v>1</v>
      </c>
      <c r="F262" s="204" t="s">
        <v>1361</v>
      </c>
      <c r="G262" s="201"/>
      <c r="H262" s="205">
        <v>14100</v>
      </c>
      <c r="I262" s="206"/>
      <c r="J262" s="201"/>
      <c r="K262" s="201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152</v>
      </c>
      <c r="AU262" s="211" t="s">
        <v>85</v>
      </c>
      <c r="AV262" s="12" t="s">
        <v>85</v>
      </c>
      <c r="AW262" s="12" t="s">
        <v>32</v>
      </c>
      <c r="AX262" s="12" t="s">
        <v>83</v>
      </c>
      <c r="AY262" s="211" t="s">
        <v>145</v>
      </c>
    </row>
    <row r="263" spans="1:65" s="11" customFormat="1" ht="22.9" customHeight="1">
      <c r="B263" s="172"/>
      <c r="C263" s="173"/>
      <c r="D263" s="174" t="s">
        <v>75</v>
      </c>
      <c r="E263" s="232" t="s">
        <v>185</v>
      </c>
      <c r="F263" s="232" t="s">
        <v>716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SUM(P264:P313)</f>
        <v>0</v>
      </c>
      <c r="Q263" s="180"/>
      <c r="R263" s="181">
        <f>SUM(R264:R313)</f>
        <v>14.467709999999999</v>
      </c>
      <c r="S263" s="180"/>
      <c r="T263" s="182">
        <f>SUM(T264:T313)</f>
        <v>0</v>
      </c>
      <c r="AR263" s="183" t="s">
        <v>83</v>
      </c>
      <c r="AT263" s="184" t="s">
        <v>75</v>
      </c>
      <c r="AU263" s="184" t="s">
        <v>83</v>
      </c>
      <c r="AY263" s="183" t="s">
        <v>145</v>
      </c>
      <c r="BK263" s="185">
        <f>SUM(BK264:BK313)</f>
        <v>0</v>
      </c>
    </row>
    <row r="264" spans="1:65" s="2" customFormat="1" ht="24.2" customHeight="1">
      <c r="A264" s="35"/>
      <c r="B264" s="36"/>
      <c r="C264" s="186" t="s">
        <v>502</v>
      </c>
      <c r="D264" s="186" t="s">
        <v>146</v>
      </c>
      <c r="E264" s="187" t="s">
        <v>1362</v>
      </c>
      <c r="F264" s="188" t="s">
        <v>1363</v>
      </c>
      <c r="G264" s="189" t="s">
        <v>350</v>
      </c>
      <c r="H264" s="190">
        <v>45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4.2199999999999998E-3</v>
      </c>
      <c r="R264" s="196">
        <f>Q264*H264</f>
        <v>0.18989999999999999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1364</v>
      </c>
    </row>
    <row r="265" spans="1:65" s="13" customFormat="1" ht="11.25">
      <c r="B265" s="212"/>
      <c r="C265" s="213"/>
      <c r="D265" s="202" t="s">
        <v>152</v>
      </c>
      <c r="E265" s="214" t="s">
        <v>1</v>
      </c>
      <c r="F265" s="215" t="s">
        <v>268</v>
      </c>
      <c r="G265" s="213"/>
      <c r="H265" s="214" t="s">
        <v>1</v>
      </c>
      <c r="I265" s="216"/>
      <c r="J265" s="213"/>
      <c r="K265" s="213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152</v>
      </c>
      <c r="AU265" s="221" t="s">
        <v>85</v>
      </c>
      <c r="AV265" s="13" t="s">
        <v>83</v>
      </c>
      <c r="AW265" s="13" t="s">
        <v>32</v>
      </c>
      <c r="AX265" s="13" t="s">
        <v>76</v>
      </c>
      <c r="AY265" s="221" t="s">
        <v>145</v>
      </c>
    </row>
    <row r="266" spans="1:65" s="13" customFormat="1" ht="11.25">
      <c r="B266" s="212"/>
      <c r="C266" s="213"/>
      <c r="D266" s="202" t="s">
        <v>152</v>
      </c>
      <c r="E266" s="214" t="s">
        <v>1</v>
      </c>
      <c r="F266" s="215" t="s">
        <v>269</v>
      </c>
      <c r="G266" s="213"/>
      <c r="H266" s="214" t="s">
        <v>1</v>
      </c>
      <c r="I266" s="216"/>
      <c r="J266" s="213"/>
      <c r="K266" s="213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152</v>
      </c>
      <c r="AU266" s="221" t="s">
        <v>85</v>
      </c>
      <c r="AV266" s="13" t="s">
        <v>83</v>
      </c>
      <c r="AW266" s="13" t="s">
        <v>32</v>
      </c>
      <c r="AX266" s="13" t="s">
        <v>76</v>
      </c>
      <c r="AY266" s="221" t="s">
        <v>145</v>
      </c>
    </row>
    <row r="267" spans="1:65" s="13" customFormat="1" ht="11.25">
      <c r="B267" s="212"/>
      <c r="C267" s="213"/>
      <c r="D267" s="202" t="s">
        <v>152</v>
      </c>
      <c r="E267" s="214" t="s">
        <v>1</v>
      </c>
      <c r="F267" s="215" t="s">
        <v>270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152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145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1274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1365</v>
      </c>
      <c r="G269" s="201"/>
      <c r="H269" s="205">
        <v>45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83</v>
      </c>
      <c r="AY269" s="211" t="s">
        <v>145</v>
      </c>
    </row>
    <row r="270" spans="1:65" s="2" customFormat="1" ht="24.2" customHeight="1">
      <c r="A270" s="35"/>
      <c r="B270" s="36"/>
      <c r="C270" s="186" t="s">
        <v>450</v>
      </c>
      <c r="D270" s="186" t="s">
        <v>146</v>
      </c>
      <c r="E270" s="187" t="s">
        <v>1366</v>
      </c>
      <c r="F270" s="188" t="s">
        <v>1367</v>
      </c>
      <c r="G270" s="189" t="s">
        <v>177</v>
      </c>
      <c r="H270" s="190">
        <v>5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8.0000000000000007E-5</v>
      </c>
      <c r="R270" s="196">
        <f>Q270*H270</f>
        <v>4.0000000000000002E-4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97</v>
      </c>
      <c r="AT270" s="198" t="s">
        <v>146</v>
      </c>
      <c r="AU270" s="198" t="s">
        <v>85</v>
      </c>
      <c r="AY270" s="18" t="s">
        <v>145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97</v>
      </c>
      <c r="BM270" s="198" t="s">
        <v>1368</v>
      </c>
    </row>
    <row r="271" spans="1:65" s="2" customFormat="1" ht="21.75" customHeight="1">
      <c r="A271" s="35"/>
      <c r="B271" s="36"/>
      <c r="C271" s="245" t="s">
        <v>509</v>
      </c>
      <c r="D271" s="245" t="s">
        <v>298</v>
      </c>
      <c r="E271" s="246" t="s">
        <v>1369</v>
      </c>
      <c r="F271" s="247" t="s">
        <v>1370</v>
      </c>
      <c r="G271" s="248" t="s">
        <v>177</v>
      </c>
      <c r="H271" s="249">
        <v>5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8.9999999999999998E-4</v>
      </c>
      <c r="R271" s="196">
        <f>Q271*H271</f>
        <v>4.4999999999999997E-3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185</v>
      </c>
      <c r="AT271" s="198" t="s">
        <v>298</v>
      </c>
      <c r="AU271" s="198" t="s">
        <v>85</v>
      </c>
      <c r="AY271" s="18" t="s">
        <v>145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97</v>
      </c>
      <c r="BM271" s="198" t="s">
        <v>1371</v>
      </c>
    </row>
    <row r="272" spans="1:65" s="2" customFormat="1" ht="16.5" customHeight="1">
      <c r="A272" s="35"/>
      <c r="B272" s="36"/>
      <c r="C272" s="186" t="s">
        <v>453</v>
      </c>
      <c r="D272" s="186" t="s">
        <v>146</v>
      </c>
      <c r="E272" s="187" t="s">
        <v>1372</v>
      </c>
      <c r="F272" s="188" t="s">
        <v>1373</v>
      </c>
      <c r="G272" s="189" t="s">
        <v>350</v>
      </c>
      <c r="H272" s="190">
        <v>45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97</v>
      </c>
      <c r="AT272" s="198" t="s">
        <v>146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1374</v>
      </c>
    </row>
    <row r="273" spans="1:65" s="13" customFormat="1" ht="11.25">
      <c r="B273" s="212"/>
      <c r="C273" s="213"/>
      <c r="D273" s="202" t="s">
        <v>152</v>
      </c>
      <c r="E273" s="214" t="s">
        <v>1</v>
      </c>
      <c r="F273" s="215" t="s">
        <v>1274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152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145</v>
      </c>
    </row>
    <row r="274" spans="1:65" s="12" customFormat="1" ht="11.25">
      <c r="B274" s="200"/>
      <c r="C274" s="201"/>
      <c r="D274" s="202" t="s">
        <v>152</v>
      </c>
      <c r="E274" s="203" t="s">
        <v>1</v>
      </c>
      <c r="F274" s="204" t="s">
        <v>1365</v>
      </c>
      <c r="G274" s="201"/>
      <c r="H274" s="205">
        <v>45</v>
      </c>
      <c r="I274" s="206"/>
      <c r="J274" s="201"/>
      <c r="K274" s="201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152</v>
      </c>
      <c r="AU274" s="211" t="s">
        <v>85</v>
      </c>
      <c r="AV274" s="12" t="s">
        <v>85</v>
      </c>
      <c r="AW274" s="12" t="s">
        <v>32</v>
      </c>
      <c r="AX274" s="12" t="s">
        <v>83</v>
      </c>
      <c r="AY274" s="211" t="s">
        <v>145</v>
      </c>
    </row>
    <row r="275" spans="1:65" s="13" customFormat="1" ht="11.25">
      <c r="B275" s="212"/>
      <c r="C275" s="213"/>
      <c r="D275" s="202" t="s">
        <v>152</v>
      </c>
      <c r="E275" s="214" t="s">
        <v>1</v>
      </c>
      <c r="F275" s="215" t="s">
        <v>1375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152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145</v>
      </c>
    </row>
    <row r="276" spans="1:65" s="13" customFormat="1" ht="22.5">
      <c r="B276" s="212"/>
      <c r="C276" s="213"/>
      <c r="D276" s="202" t="s">
        <v>152</v>
      </c>
      <c r="E276" s="214" t="s">
        <v>1</v>
      </c>
      <c r="F276" s="215" t="s">
        <v>1376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152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145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1377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22.5">
      <c r="B278" s="212"/>
      <c r="C278" s="213"/>
      <c r="D278" s="202" t="s">
        <v>152</v>
      </c>
      <c r="E278" s="214" t="s">
        <v>1</v>
      </c>
      <c r="F278" s="215" t="s">
        <v>1378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22.5">
      <c r="B279" s="212"/>
      <c r="C279" s="213"/>
      <c r="D279" s="202" t="s">
        <v>152</v>
      </c>
      <c r="E279" s="214" t="s">
        <v>1</v>
      </c>
      <c r="F279" s="215" t="s">
        <v>1379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3" customFormat="1" ht="22.5">
      <c r="B280" s="212"/>
      <c r="C280" s="213"/>
      <c r="D280" s="202" t="s">
        <v>152</v>
      </c>
      <c r="E280" s="214" t="s">
        <v>1</v>
      </c>
      <c r="F280" s="215" t="s">
        <v>1380</v>
      </c>
      <c r="G280" s="213"/>
      <c r="H280" s="214" t="s">
        <v>1</v>
      </c>
      <c r="I280" s="216"/>
      <c r="J280" s="213"/>
      <c r="K280" s="213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152</v>
      </c>
      <c r="AU280" s="221" t="s">
        <v>85</v>
      </c>
      <c r="AV280" s="13" t="s">
        <v>83</v>
      </c>
      <c r="AW280" s="13" t="s">
        <v>32</v>
      </c>
      <c r="AX280" s="13" t="s">
        <v>76</v>
      </c>
      <c r="AY280" s="221" t="s">
        <v>145</v>
      </c>
    </row>
    <row r="281" spans="1:65" s="13" customFormat="1" ht="22.5">
      <c r="B281" s="212"/>
      <c r="C281" s="213"/>
      <c r="D281" s="202" t="s">
        <v>152</v>
      </c>
      <c r="E281" s="214" t="s">
        <v>1</v>
      </c>
      <c r="F281" s="215" t="s">
        <v>1381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13" customFormat="1" ht="11.25">
      <c r="B282" s="212"/>
      <c r="C282" s="213"/>
      <c r="D282" s="202" t="s">
        <v>152</v>
      </c>
      <c r="E282" s="214" t="s">
        <v>1</v>
      </c>
      <c r="F282" s="215" t="s">
        <v>1382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152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145</v>
      </c>
    </row>
    <row r="283" spans="1:65" s="2" customFormat="1" ht="16.5" customHeight="1">
      <c r="A283" s="35"/>
      <c r="B283" s="36"/>
      <c r="C283" s="186" t="s">
        <v>516</v>
      </c>
      <c r="D283" s="186" t="s">
        <v>146</v>
      </c>
      <c r="E283" s="187" t="s">
        <v>1383</v>
      </c>
      <c r="F283" s="188" t="s">
        <v>1384</v>
      </c>
      <c r="G283" s="189" t="s">
        <v>350</v>
      </c>
      <c r="H283" s="190">
        <v>45</v>
      </c>
      <c r="I283" s="191"/>
      <c r="J283" s="192">
        <f>ROUND(I283*H283,2)</f>
        <v>0</v>
      </c>
      <c r="K283" s="193"/>
      <c r="L283" s="40"/>
      <c r="M283" s="194" t="s">
        <v>1</v>
      </c>
      <c r="N283" s="195" t="s">
        <v>41</v>
      </c>
      <c r="O283" s="72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97</v>
      </c>
      <c r="AT283" s="198" t="s">
        <v>146</v>
      </c>
      <c r="AU283" s="198" t="s">
        <v>85</v>
      </c>
      <c r="AY283" s="18" t="s">
        <v>145</v>
      </c>
      <c r="BE283" s="199">
        <f>IF(N283="základní",J283,0)</f>
        <v>0</v>
      </c>
      <c r="BF283" s="199">
        <f>IF(N283="snížená",J283,0)</f>
        <v>0</v>
      </c>
      <c r="BG283" s="199">
        <f>IF(N283="zákl. přenesená",J283,0)</f>
        <v>0</v>
      </c>
      <c r="BH283" s="199">
        <f>IF(N283="sníž. přenesená",J283,0)</f>
        <v>0</v>
      </c>
      <c r="BI283" s="199">
        <f>IF(N283="nulová",J283,0)</f>
        <v>0</v>
      </c>
      <c r="BJ283" s="18" t="s">
        <v>83</v>
      </c>
      <c r="BK283" s="199">
        <f>ROUND(I283*H283,2)</f>
        <v>0</v>
      </c>
      <c r="BL283" s="18" t="s">
        <v>97</v>
      </c>
      <c r="BM283" s="198" t="s">
        <v>1385</v>
      </c>
    </row>
    <row r="284" spans="1:65" s="12" customFormat="1" ht="11.25">
      <c r="B284" s="200"/>
      <c r="C284" s="201"/>
      <c r="D284" s="202" t="s">
        <v>152</v>
      </c>
      <c r="E284" s="203" t="s">
        <v>1</v>
      </c>
      <c r="F284" s="204" t="s">
        <v>1386</v>
      </c>
      <c r="G284" s="201"/>
      <c r="H284" s="205">
        <v>45</v>
      </c>
      <c r="I284" s="206"/>
      <c r="J284" s="201"/>
      <c r="K284" s="201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152</v>
      </c>
      <c r="AU284" s="211" t="s">
        <v>85</v>
      </c>
      <c r="AV284" s="12" t="s">
        <v>85</v>
      </c>
      <c r="AW284" s="12" t="s">
        <v>32</v>
      </c>
      <c r="AX284" s="12" t="s">
        <v>83</v>
      </c>
      <c r="AY284" s="211" t="s">
        <v>145</v>
      </c>
    </row>
    <row r="285" spans="1:65" s="13" customFormat="1" ht="11.25">
      <c r="B285" s="212"/>
      <c r="C285" s="213"/>
      <c r="D285" s="202" t="s">
        <v>152</v>
      </c>
      <c r="E285" s="214" t="s">
        <v>1</v>
      </c>
      <c r="F285" s="215" t="s">
        <v>1375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152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145</v>
      </c>
    </row>
    <row r="286" spans="1:65" s="13" customFormat="1" ht="22.5">
      <c r="B286" s="212"/>
      <c r="C286" s="213"/>
      <c r="D286" s="202" t="s">
        <v>152</v>
      </c>
      <c r="E286" s="214" t="s">
        <v>1</v>
      </c>
      <c r="F286" s="215" t="s">
        <v>1387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152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145</v>
      </c>
    </row>
    <row r="287" spans="1:65" s="13" customFormat="1" ht="33.75">
      <c r="B287" s="212"/>
      <c r="C287" s="213"/>
      <c r="D287" s="202" t="s">
        <v>152</v>
      </c>
      <c r="E287" s="214" t="s">
        <v>1</v>
      </c>
      <c r="F287" s="215" t="s">
        <v>1388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152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145</v>
      </c>
    </row>
    <row r="288" spans="1:65" s="13" customFormat="1" ht="11.25">
      <c r="B288" s="212"/>
      <c r="C288" s="213"/>
      <c r="D288" s="202" t="s">
        <v>152</v>
      </c>
      <c r="E288" s="214" t="s">
        <v>1</v>
      </c>
      <c r="F288" s="215" t="s">
        <v>1389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152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145</v>
      </c>
    </row>
    <row r="289" spans="1:65" s="13" customFormat="1" ht="22.5">
      <c r="B289" s="212"/>
      <c r="C289" s="213"/>
      <c r="D289" s="202" t="s">
        <v>152</v>
      </c>
      <c r="E289" s="214" t="s">
        <v>1</v>
      </c>
      <c r="F289" s="215" t="s">
        <v>1390</v>
      </c>
      <c r="G289" s="213"/>
      <c r="H289" s="214" t="s">
        <v>1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152</v>
      </c>
      <c r="AU289" s="221" t="s">
        <v>85</v>
      </c>
      <c r="AV289" s="13" t="s">
        <v>83</v>
      </c>
      <c r="AW289" s="13" t="s">
        <v>32</v>
      </c>
      <c r="AX289" s="13" t="s">
        <v>76</v>
      </c>
      <c r="AY289" s="221" t="s">
        <v>145</v>
      </c>
    </row>
    <row r="290" spans="1:65" s="13" customFormat="1" ht="22.5">
      <c r="B290" s="212"/>
      <c r="C290" s="213"/>
      <c r="D290" s="202" t="s">
        <v>152</v>
      </c>
      <c r="E290" s="214" t="s">
        <v>1</v>
      </c>
      <c r="F290" s="215" t="s">
        <v>1391</v>
      </c>
      <c r="G290" s="213"/>
      <c r="H290" s="214" t="s">
        <v>1</v>
      </c>
      <c r="I290" s="216"/>
      <c r="J290" s="213"/>
      <c r="K290" s="213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152</v>
      </c>
      <c r="AU290" s="221" t="s">
        <v>85</v>
      </c>
      <c r="AV290" s="13" t="s">
        <v>83</v>
      </c>
      <c r="AW290" s="13" t="s">
        <v>32</v>
      </c>
      <c r="AX290" s="13" t="s">
        <v>76</v>
      </c>
      <c r="AY290" s="221" t="s">
        <v>145</v>
      </c>
    </row>
    <row r="291" spans="1:65" s="13" customFormat="1" ht="22.5">
      <c r="B291" s="212"/>
      <c r="C291" s="213"/>
      <c r="D291" s="202" t="s">
        <v>152</v>
      </c>
      <c r="E291" s="214" t="s">
        <v>1</v>
      </c>
      <c r="F291" s="215" t="s">
        <v>1392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22.5">
      <c r="B292" s="212"/>
      <c r="C292" s="213"/>
      <c r="D292" s="202" t="s">
        <v>152</v>
      </c>
      <c r="E292" s="214" t="s">
        <v>1</v>
      </c>
      <c r="F292" s="215" t="s">
        <v>1393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1394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2" customFormat="1" ht="16.5" customHeight="1">
      <c r="A294" s="35"/>
      <c r="B294" s="36"/>
      <c r="C294" s="186" t="s">
        <v>456</v>
      </c>
      <c r="D294" s="186" t="s">
        <v>146</v>
      </c>
      <c r="E294" s="187" t="s">
        <v>1395</v>
      </c>
      <c r="F294" s="188" t="s">
        <v>1396</v>
      </c>
      <c r="G294" s="189" t="s">
        <v>177</v>
      </c>
      <c r="H294" s="190">
        <v>15</v>
      </c>
      <c r="I294" s="191"/>
      <c r="J294" s="192">
        <f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97</v>
      </c>
      <c r="AT294" s="198" t="s">
        <v>146</v>
      </c>
      <c r="AU294" s="198" t="s">
        <v>85</v>
      </c>
      <c r="AY294" s="18" t="s">
        <v>145</v>
      </c>
      <c r="BE294" s="199">
        <f>IF(N294="základní",J294,0)</f>
        <v>0</v>
      </c>
      <c r="BF294" s="199">
        <f>IF(N294="snížená",J294,0)</f>
        <v>0</v>
      </c>
      <c r="BG294" s="199">
        <f>IF(N294="zákl. přenesená",J294,0)</f>
        <v>0</v>
      </c>
      <c r="BH294" s="199">
        <f>IF(N294="sníž. přenesená",J294,0)</f>
        <v>0</v>
      </c>
      <c r="BI294" s="199">
        <f>IF(N294="nulová",J294,0)</f>
        <v>0</v>
      </c>
      <c r="BJ294" s="18" t="s">
        <v>83</v>
      </c>
      <c r="BK294" s="199">
        <f>ROUND(I294*H294,2)</f>
        <v>0</v>
      </c>
      <c r="BL294" s="18" t="s">
        <v>97</v>
      </c>
      <c r="BM294" s="198" t="s">
        <v>1397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8</v>
      </c>
      <c r="G295" s="201"/>
      <c r="H295" s="205">
        <v>15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83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1398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3" customFormat="1" ht="22.5">
      <c r="B297" s="212"/>
      <c r="C297" s="213"/>
      <c r="D297" s="202" t="s">
        <v>152</v>
      </c>
      <c r="E297" s="214" t="s">
        <v>1</v>
      </c>
      <c r="F297" s="215" t="s">
        <v>1399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152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145</v>
      </c>
    </row>
    <row r="298" spans="1:65" s="13" customFormat="1" ht="22.5">
      <c r="B298" s="212"/>
      <c r="C298" s="213"/>
      <c r="D298" s="202" t="s">
        <v>152</v>
      </c>
      <c r="E298" s="214" t="s">
        <v>1</v>
      </c>
      <c r="F298" s="215" t="s">
        <v>1400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152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145</v>
      </c>
    </row>
    <row r="299" spans="1:65" s="13" customFormat="1" ht="33.75">
      <c r="B299" s="212"/>
      <c r="C299" s="213"/>
      <c r="D299" s="202" t="s">
        <v>152</v>
      </c>
      <c r="E299" s="214" t="s">
        <v>1</v>
      </c>
      <c r="F299" s="215" t="s">
        <v>1401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152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145</v>
      </c>
    </row>
    <row r="300" spans="1:65" s="2" customFormat="1" ht="24.2" customHeight="1">
      <c r="A300" s="35"/>
      <c r="B300" s="36"/>
      <c r="C300" s="186" t="s">
        <v>525</v>
      </c>
      <c r="D300" s="186" t="s">
        <v>146</v>
      </c>
      <c r="E300" s="187" t="s">
        <v>1402</v>
      </c>
      <c r="F300" s="188" t="s">
        <v>1403</v>
      </c>
      <c r="G300" s="189" t="s">
        <v>177</v>
      </c>
      <c r="H300" s="190">
        <v>30</v>
      </c>
      <c r="I300" s="191"/>
      <c r="J300" s="192">
        <f t="shared" ref="J300:J313" si="0"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 t="shared" ref="P300:P313" si="1">O300*H300</f>
        <v>0</v>
      </c>
      <c r="Q300" s="196">
        <v>1.0189999999999999E-2</v>
      </c>
      <c r="R300" s="196">
        <f t="shared" ref="R300:R313" si="2">Q300*H300</f>
        <v>0.30569999999999997</v>
      </c>
      <c r="S300" s="196">
        <v>0</v>
      </c>
      <c r="T300" s="197">
        <f t="shared" ref="T300:T313" si="3"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97</v>
      </c>
      <c r="AT300" s="198" t="s">
        <v>146</v>
      </c>
      <c r="AU300" s="198" t="s">
        <v>85</v>
      </c>
      <c r="AY300" s="18" t="s">
        <v>145</v>
      </c>
      <c r="BE300" s="199">
        <f t="shared" ref="BE300:BE313" si="4">IF(N300="základní",J300,0)</f>
        <v>0</v>
      </c>
      <c r="BF300" s="199">
        <f t="shared" ref="BF300:BF313" si="5">IF(N300="snížená",J300,0)</f>
        <v>0</v>
      </c>
      <c r="BG300" s="199">
        <f t="shared" ref="BG300:BG313" si="6">IF(N300="zákl. přenesená",J300,0)</f>
        <v>0</v>
      </c>
      <c r="BH300" s="199">
        <f t="shared" ref="BH300:BH313" si="7">IF(N300="sníž. přenesená",J300,0)</f>
        <v>0</v>
      </c>
      <c r="BI300" s="199">
        <f t="shared" ref="BI300:BI313" si="8">IF(N300="nulová",J300,0)</f>
        <v>0</v>
      </c>
      <c r="BJ300" s="18" t="s">
        <v>83</v>
      </c>
      <c r="BK300" s="199">
        <f t="shared" ref="BK300:BK313" si="9">ROUND(I300*H300,2)</f>
        <v>0</v>
      </c>
      <c r="BL300" s="18" t="s">
        <v>97</v>
      </c>
      <c r="BM300" s="198" t="s">
        <v>1404</v>
      </c>
    </row>
    <row r="301" spans="1:65" s="2" customFormat="1" ht="21.75" customHeight="1">
      <c r="A301" s="35"/>
      <c r="B301" s="36"/>
      <c r="C301" s="245" t="s">
        <v>459</v>
      </c>
      <c r="D301" s="245" t="s">
        <v>298</v>
      </c>
      <c r="E301" s="246" t="s">
        <v>1405</v>
      </c>
      <c r="F301" s="247" t="s">
        <v>1406</v>
      </c>
      <c r="G301" s="248" t="s">
        <v>177</v>
      </c>
      <c r="H301" s="249">
        <v>5</v>
      </c>
      <c r="I301" s="250"/>
      <c r="J301" s="251">
        <f t="shared" si="0"/>
        <v>0</v>
      </c>
      <c r="K301" s="252"/>
      <c r="L301" s="253"/>
      <c r="M301" s="254" t="s">
        <v>1</v>
      </c>
      <c r="N301" s="255" t="s">
        <v>41</v>
      </c>
      <c r="O301" s="72"/>
      <c r="P301" s="196">
        <f t="shared" si="1"/>
        <v>0</v>
      </c>
      <c r="Q301" s="196">
        <v>1.0129999999999999</v>
      </c>
      <c r="R301" s="196">
        <f t="shared" si="2"/>
        <v>5.0649999999999995</v>
      </c>
      <c r="S301" s="196">
        <v>0</v>
      </c>
      <c r="T301" s="197">
        <f t="shared" si="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185</v>
      </c>
      <c r="AT301" s="198" t="s">
        <v>298</v>
      </c>
      <c r="AU301" s="198" t="s">
        <v>85</v>
      </c>
      <c r="AY301" s="18" t="s">
        <v>145</v>
      </c>
      <c r="BE301" s="199">
        <f t="shared" si="4"/>
        <v>0</v>
      </c>
      <c r="BF301" s="199">
        <f t="shared" si="5"/>
        <v>0</v>
      </c>
      <c r="BG301" s="199">
        <f t="shared" si="6"/>
        <v>0</v>
      </c>
      <c r="BH301" s="199">
        <f t="shared" si="7"/>
        <v>0</v>
      </c>
      <c r="BI301" s="199">
        <f t="shared" si="8"/>
        <v>0</v>
      </c>
      <c r="BJ301" s="18" t="s">
        <v>83</v>
      </c>
      <c r="BK301" s="199">
        <f t="shared" si="9"/>
        <v>0</v>
      </c>
      <c r="BL301" s="18" t="s">
        <v>97</v>
      </c>
      <c r="BM301" s="198" t="s">
        <v>1407</v>
      </c>
    </row>
    <row r="302" spans="1:65" s="2" customFormat="1" ht="21.75" customHeight="1">
      <c r="A302" s="35"/>
      <c r="B302" s="36"/>
      <c r="C302" s="245" t="s">
        <v>532</v>
      </c>
      <c r="D302" s="245" t="s">
        <v>298</v>
      </c>
      <c r="E302" s="246" t="s">
        <v>1408</v>
      </c>
      <c r="F302" s="247" t="s">
        <v>1409</v>
      </c>
      <c r="G302" s="248" t="s">
        <v>177</v>
      </c>
      <c r="H302" s="249">
        <v>5</v>
      </c>
      <c r="I302" s="250"/>
      <c r="J302" s="251">
        <f t="shared" si="0"/>
        <v>0</v>
      </c>
      <c r="K302" s="252"/>
      <c r="L302" s="253"/>
      <c r="M302" s="254" t="s">
        <v>1</v>
      </c>
      <c r="N302" s="255" t="s">
        <v>41</v>
      </c>
      <c r="O302" s="72"/>
      <c r="P302" s="196">
        <f t="shared" si="1"/>
        <v>0</v>
      </c>
      <c r="Q302" s="196">
        <v>0.50600000000000001</v>
      </c>
      <c r="R302" s="196">
        <f t="shared" si="2"/>
        <v>2.5300000000000002</v>
      </c>
      <c r="S302" s="196">
        <v>0</v>
      </c>
      <c r="T302" s="197">
        <f t="shared" si="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185</v>
      </c>
      <c r="AT302" s="198" t="s">
        <v>298</v>
      </c>
      <c r="AU302" s="198" t="s">
        <v>85</v>
      </c>
      <c r="AY302" s="18" t="s">
        <v>145</v>
      </c>
      <c r="BE302" s="199">
        <f t="shared" si="4"/>
        <v>0</v>
      </c>
      <c r="BF302" s="199">
        <f t="shared" si="5"/>
        <v>0</v>
      </c>
      <c r="BG302" s="199">
        <f t="shared" si="6"/>
        <v>0</v>
      </c>
      <c r="BH302" s="199">
        <f t="shared" si="7"/>
        <v>0</v>
      </c>
      <c r="BI302" s="199">
        <f t="shared" si="8"/>
        <v>0</v>
      </c>
      <c r="BJ302" s="18" t="s">
        <v>83</v>
      </c>
      <c r="BK302" s="199">
        <f t="shared" si="9"/>
        <v>0</v>
      </c>
      <c r="BL302" s="18" t="s">
        <v>97</v>
      </c>
      <c r="BM302" s="198" t="s">
        <v>1410</v>
      </c>
    </row>
    <row r="303" spans="1:65" s="2" customFormat="1" ht="21.75" customHeight="1">
      <c r="A303" s="35"/>
      <c r="B303" s="36"/>
      <c r="C303" s="245" t="s">
        <v>538</v>
      </c>
      <c r="D303" s="245" t="s">
        <v>298</v>
      </c>
      <c r="E303" s="246" t="s">
        <v>1411</v>
      </c>
      <c r="F303" s="247" t="s">
        <v>1412</v>
      </c>
      <c r="G303" s="248" t="s">
        <v>177</v>
      </c>
      <c r="H303" s="249">
        <v>5</v>
      </c>
      <c r="I303" s="250"/>
      <c r="J303" s="251">
        <f t="shared" si="0"/>
        <v>0</v>
      </c>
      <c r="K303" s="252"/>
      <c r="L303" s="253"/>
      <c r="M303" s="254" t="s">
        <v>1</v>
      </c>
      <c r="N303" s="255" t="s">
        <v>41</v>
      </c>
      <c r="O303" s="72"/>
      <c r="P303" s="196">
        <f t="shared" si="1"/>
        <v>0</v>
      </c>
      <c r="Q303" s="196">
        <v>0.254</v>
      </c>
      <c r="R303" s="196">
        <f t="shared" si="2"/>
        <v>1.27</v>
      </c>
      <c r="S303" s="196">
        <v>0</v>
      </c>
      <c r="T303" s="197">
        <f t="shared" si="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185</v>
      </c>
      <c r="AT303" s="198" t="s">
        <v>298</v>
      </c>
      <c r="AU303" s="198" t="s">
        <v>85</v>
      </c>
      <c r="AY303" s="18" t="s">
        <v>145</v>
      </c>
      <c r="BE303" s="199">
        <f t="shared" si="4"/>
        <v>0</v>
      </c>
      <c r="BF303" s="199">
        <f t="shared" si="5"/>
        <v>0</v>
      </c>
      <c r="BG303" s="199">
        <f t="shared" si="6"/>
        <v>0</v>
      </c>
      <c r="BH303" s="199">
        <f t="shared" si="7"/>
        <v>0</v>
      </c>
      <c r="BI303" s="199">
        <f t="shared" si="8"/>
        <v>0</v>
      </c>
      <c r="BJ303" s="18" t="s">
        <v>83</v>
      </c>
      <c r="BK303" s="199">
        <f t="shared" si="9"/>
        <v>0</v>
      </c>
      <c r="BL303" s="18" t="s">
        <v>97</v>
      </c>
      <c r="BM303" s="198" t="s">
        <v>1413</v>
      </c>
    </row>
    <row r="304" spans="1:65" s="2" customFormat="1" ht="24.2" customHeight="1">
      <c r="A304" s="35"/>
      <c r="B304" s="36"/>
      <c r="C304" s="245" t="s">
        <v>542</v>
      </c>
      <c r="D304" s="245" t="s">
        <v>298</v>
      </c>
      <c r="E304" s="246" t="s">
        <v>1414</v>
      </c>
      <c r="F304" s="247" t="s">
        <v>1415</v>
      </c>
      <c r="G304" s="248" t="s">
        <v>177</v>
      </c>
      <c r="H304" s="249">
        <v>15</v>
      </c>
      <c r="I304" s="250"/>
      <c r="J304" s="251">
        <f t="shared" si="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1"/>
        <v>0</v>
      </c>
      <c r="Q304" s="196">
        <v>2E-3</v>
      </c>
      <c r="R304" s="196">
        <f t="shared" si="2"/>
        <v>0.03</v>
      </c>
      <c r="S304" s="196">
        <v>0</v>
      </c>
      <c r="T304" s="197">
        <f t="shared" si="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185</v>
      </c>
      <c r="AT304" s="198" t="s">
        <v>298</v>
      </c>
      <c r="AU304" s="198" t="s">
        <v>85</v>
      </c>
      <c r="AY304" s="18" t="s">
        <v>145</v>
      </c>
      <c r="BE304" s="199">
        <f t="shared" si="4"/>
        <v>0</v>
      </c>
      <c r="BF304" s="199">
        <f t="shared" si="5"/>
        <v>0</v>
      </c>
      <c r="BG304" s="199">
        <f t="shared" si="6"/>
        <v>0</v>
      </c>
      <c r="BH304" s="199">
        <f t="shared" si="7"/>
        <v>0</v>
      </c>
      <c r="BI304" s="199">
        <f t="shared" si="8"/>
        <v>0</v>
      </c>
      <c r="BJ304" s="18" t="s">
        <v>83</v>
      </c>
      <c r="BK304" s="199">
        <f t="shared" si="9"/>
        <v>0</v>
      </c>
      <c r="BL304" s="18" t="s">
        <v>97</v>
      </c>
      <c r="BM304" s="198" t="s">
        <v>1416</v>
      </c>
    </row>
    <row r="305" spans="1:65" s="2" customFormat="1" ht="24.2" customHeight="1">
      <c r="A305" s="35"/>
      <c r="B305" s="36"/>
      <c r="C305" s="186" t="s">
        <v>546</v>
      </c>
      <c r="D305" s="186" t="s">
        <v>146</v>
      </c>
      <c r="E305" s="187" t="s">
        <v>1417</v>
      </c>
      <c r="F305" s="188" t="s">
        <v>1418</v>
      </c>
      <c r="G305" s="189" t="s">
        <v>177</v>
      </c>
      <c r="H305" s="190">
        <v>2</v>
      </c>
      <c r="I305" s="191"/>
      <c r="J305" s="192">
        <f t="shared" si="0"/>
        <v>0</v>
      </c>
      <c r="K305" s="193"/>
      <c r="L305" s="40"/>
      <c r="M305" s="194" t="s">
        <v>1</v>
      </c>
      <c r="N305" s="195" t="s">
        <v>41</v>
      </c>
      <c r="O305" s="72"/>
      <c r="P305" s="196">
        <f t="shared" si="1"/>
        <v>0</v>
      </c>
      <c r="Q305" s="196">
        <v>1.248E-2</v>
      </c>
      <c r="R305" s="196">
        <f t="shared" si="2"/>
        <v>2.496E-2</v>
      </c>
      <c r="S305" s="196">
        <v>0</v>
      </c>
      <c r="T305" s="197">
        <f t="shared" si="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97</v>
      </c>
      <c r="AT305" s="198" t="s">
        <v>146</v>
      </c>
      <c r="AU305" s="198" t="s">
        <v>85</v>
      </c>
      <c r="AY305" s="18" t="s">
        <v>145</v>
      </c>
      <c r="BE305" s="199">
        <f t="shared" si="4"/>
        <v>0</v>
      </c>
      <c r="BF305" s="199">
        <f t="shared" si="5"/>
        <v>0</v>
      </c>
      <c r="BG305" s="199">
        <f t="shared" si="6"/>
        <v>0</v>
      </c>
      <c r="BH305" s="199">
        <f t="shared" si="7"/>
        <v>0</v>
      </c>
      <c r="BI305" s="199">
        <f t="shared" si="8"/>
        <v>0</v>
      </c>
      <c r="BJ305" s="18" t="s">
        <v>83</v>
      </c>
      <c r="BK305" s="199">
        <f t="shared" si="9"/>
        <v>0</v>
      </c>
      <c r="BL305" s="18" t="s">
        <v>97</v>
      </c>
      <c r="BM305" s="198" t="s">
        <v>1419</v>
      </c>
    </row>
    <row r="306" spans="1:65" s="2" customFormat="1" ht="24.2" customHeight="1">
      <c r="A306" s="35"/>
      <c r="B306" s="36"/>
      <c r="C306" s="245" t="s">
        <v>550</v>
      </c>
      <c r="D306" s="245" t="s">
        <v>298</v>
      </c>
      <c r="E306" s="246" t="s">
        <v>1420</v>
      </c>
      <c r="F306" s="247" t="s">
        <v>1421</v>
      </c>
      <c r="G306" s="248" t="s">
        <v>177</v>
      </c>
      <c r="H306" s="249">
        <v>2</v>
      </c>
      <c r="I306" s="250"/>
      <c r="J306" s="251">
        <f t="shared" si="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1"/>
        <v>0</v>
      </c>
      <c r="Q306" s="196">
        <v>0.54800000000000004</v>
      </c>
      <c r="R306" s="196">
        <f t="shared" si="2"/>
        <v>1.0960000000000001</v>
      </c>
      <c r="S306" s="196">
        <v>0</v>
      </c>
      <c r="T306" s="197">
        <f t="shared" si="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185</v>
      </c>
      <c r="AT306" s="198" t="s">
        <v>298</v>
      </c>
      <c r="AU306" s="198" t="s">
        <v>85</v>
      </c>
      <c r="AY306" s="18" t="s">
        <v>145</v>
      </c>
      <c r="BE306" s="199">
        <f t="shared" si="4"/>
        <v>0</v>
      </c>
      <c r="BF306" s="199">
        <f t="shared" si="5"/>
        <v>0</v>
      </c>
      <c r="BG306" s="199">
        <f t="shared" si="6"/>
        <v>0</v>
      </c>
      <c r="BH306" s="199">
        <f t="shared" si="7"/>
        <v>0</v>
      </c>
      <c r="BI306" s="199">
        <f t="shared" si="8"/>
        <v>0</v>
      </c>
      <c r="BJ306" s="18" t="s">
        <v>83</v>
      </c>
      <c r="BK306" s="199">
        <f t="shared" si="9"/>
        <v>0</v>
      </c>
      <c r="BL306" s="18" t="s">
        <v>97</v>
      </c>
      <c r="BM306" s="198" t="s">
        <v>1422</v>
      </c>
    </row>
    <row r="307" spans="1:65" s="2" customFormat="1" ht="24.2" customHeight="1">
      <c r="A307" s="35"/>
      <c r="B307" s="36"/>
      <c r="C307" s="186" t="s">
        <v>464</v>
      </c>
      <c r="D307" s="186" t="s">
        <v>146</v>
      </c>
      <c r="E307" s="187" t="s">
        <v>1423</v>
      </c>
      <c r="F307" s="188" t="s">
        <v>1424</v>
      </c>
      <c r="G307" s="189" t="s">
        <v>177</v>
      </c>
      <c r="H307" s="190">
        <v>15</v>
      </c>
      <c r="I307" s="191"/>
      <c r="J307" s="192">
        <f t="shared" si="0"/>
        <v>0</v>
      </c>
      <c r="K307" s="193"/>
      <c r="L307" s="40"/>
      <c r="M307" s="194" t="s">
        <v>1</v>
      </c>
      <c r="N307" s="195" t="s">
        <v>41</v>
      </c>
      <c r="O307" s="72"/>
      <c r="P307" s="196">
        <f t="shared" si="1"/>
        <v>0</v>
      </c>
      <c r="Q307" s="196">
        <v>5.8029999999999998E-2</v>
      </c>
      <c r="R307" s="196">
        <f t="shared" si="2"/>
        <v>0.87044999999999995</v>
      </c>
      <c r="S307" s="196">
        <v>0</v>
      </c>
      <c r="T307" s="197">
        <f t="shared" si="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97</v>
      </c>
      <c r="AT307" s="198" t="s">
        <v>146</v>
      </c>
      <c r="AU307" s="198" t="s">
        <v>85</v>
      </c>
      <c r="AY307" s="18" t="s">
        <v>145</v>
      </c>
      <c r="BE307" s="199">
        <f t="shared" si="4"/>
        <v>0</v>
      </c>
      <c r="BF307" s="199">
        <f t="shared" si="5"/>
        <v>0</v>
      </c>
      <c r="BG307" s="199">
        <f t="shared" si="6"/>
        <v>0</v>
      </c>
      <c r="BH307" s="199">
        <f t="shared" si="7"/>
        <v>0</v>
      </c>
      <c r="BI307" s="199">
        <f t="shared" si="8"/>
        <v>0</v>
      </c>
      <c r="BJ307" s="18" t="s">
        <v>83</v>
      </c>
      <c r="BK307" s="199">
        <f t="shared" si="9"/>
        <v>0</v>
      </c>
      <c r="BL307" s="18" t="s">
        <v>97</v>
      </c>
      <c r="BM307" s="198" t="s">
        <v>1425</v>
      </c>
    </row>
    <row r="308" spans="1:65" s="2" customFormat="1" ht="33" customHeight="1">
      <c r="A308" s="35"/>
      <c r="B308" s="36"/>
      <c r="C308" s="186" t="s">
        <v>557</v>
      </c>
      <c r="D308" s="186" t="s">
        <v>146</v>
      </c>
      <c r="E308" s="187" t="s">
        <v>1426</v>
      </c>
      <c r="F308" s="188" t="s">
        <v>1427</v>
      </c>
      <c r="G308" s="189" t="s">
        <v>177</v>
      </c>
      <c r="H308" s="190">
        <v>15</v>
      </c>
      <c r="I308" s="191"/>
      <c r="J308" s="192">
        <f t="shared" si="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1"/>
        <v>0</v>
      </c>
      <c r="Q308" s="196">
        <v>1.8180000000000002E-2</v>
      </c>
      <c r="R308" s="196">
        <f t="shared" si="2"/>
        <v>0.27270000000000005</v>
      </c>
      <c r="S308" s="196">
        <v>0</v>
      </c>
      <c r="T308" s="197">
        <f t="shared" si="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97</v>
      </c>
      <c r="AT308" s="198" t="s">
        <v>146</v>
      </c>
      <c r="AU308" s="198" t="s">
        <v>85</v>
      </c>
      <c r="AY308" s="18" t="s">
        <v>145</v>
      </c>
      <c r="BE308" s="199">
        <f t="shared" si="4"/>
        <v>0</v>
      </c>
      <c r="BF308" s="199">
        <f t="shared" si="5"/>
        <v>0</v>
      </c>
      <c r="BG308" s="199">
        <f t="shared" si="6"/>
        <v>0</v>
      </c>
      <c r="BH308" s="199">
        <f t="shared" si="7"/>
        <v>0</v>
      </c>
      <c r="BI308" s="199">
        <f t="shared" si="8"/>
        <v>0</v>
      </c>
      <c r="BJ308" s="18" t="s">
        <v>83</v>
      </c>
      <c r="BK308" s="199">
        <f t="shared" si="9"/>
        <v>0</v>
      </c>
      <c r="BL308" s="18" t="s">
        <v>97</v>
      </c>
      <c r="BM308" s="198" t="s">
        <v>1428</v>
      </c>
    </row>
    <row r="309" spans="1:65" s="2" customFormat="1" ht="24.2" customHeight="1">
      <c r="A309" s="35"/>
      <c r="B309" s="36"/>
      <c r="C309" s="186" t="s">
        <v>467</v>
      </c>
      <c r="D309" s="186" t="s">
        <v>146</v>
      </c>
      <c r="E309" s="187" t="s">
        <v>1429</v>
      </c>
      <c r="F309" s="188" t="s">
        <v>1430</v>
      </c>
      <c r="G309" s="189" t="s">
        <v>177</v>
      </c>
      <c r="H309" s="190">
        <v>15</v>
      </c>
      <c r="I309" s="191"/>
      <c r="J309" s="192">
        <f t="shared" si="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1"/>
        <v>0</v>
      </c>
      <c r="Q309" s="196">
        <v>6.2199999999999998E-3</v>
      </c>
      <c r="R309" s="196">
        <f t="shared" si="2"/>
        <v>9.3299999999999994E-2</v>
      </c>
      <c r="S309" s="196">
        <v>0</v>
      </c>
      <c r="T309" s="197">
        <f t="shared" si="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97</v>
      </c>
      <c r="AT309" s="198" t="s">
        <v>146</v>
      </c>
      <c r="AU309" s="198" t="s">
        <v>85</v>
      </c>
      <c r="AY309" s="18" t="s">
        <v>145</v>
      </c>
      <c r="BE309" s="199">
        <f t="shared" si="4"/>
        <v>0</v>
      </c>
      <c r="BF309" s="199">
        <f t="shared" si="5"/>
        <v>0</v>
      </c>
      <c r="BG309" s="199">
        <f t="shared" si="6"/>
        <v>0</v>
      </c>
      <c r="BH309" s="199">
        <f t="shared" si="7"/>
        <v>0</v>
      </c>
      <c r="BI309" s="199">
        <f t="shared" si="8"/>
        <v>0</v>
      </c>
      <c r="BJ309" s="18" t="s">
        <v>83</v>
      </c>
      <c r="BK309" s="199">
        <f t="shared" si="9"/>
        <v>0</v>
      </c>
      <c r="BL309" s="18" t="s">
        <v>97</v>
      </c>
      <c r="BM309" s="198" t="s">
        <v>1431</v>
      </c>
    </row>
    <row r="310" spans="1:65" s="2" customFormat="1" ht="24.2" customHeight="1">
      <c r="A310" s="35"/>
      <c r="B310" s="36"/>
      <c r="C310" s="186" t="s">
        <v>564</v>
      </c>
      <c r="D310" s="186" t="s">
        <v>146</v>
      </c>
      <c r="E310" s="187" t="s">
        <v>1432</v>
      </c>
      <c r="F310" s="188" t="s">
        <v>1433</v>
      </c>
      <c r="G310" s="189" t="s">
        <v>177</v>
      </c>
      <c r="H310" s="190">
        <v>15</v>
      </c>
      <c r="I310" s="191"/>
      <c r="J310" s="192">
        <f t="shared" si="0"/>
        <v>0</v>
      </c>
      <c r="K310" s="193"/>
      <c r="L310" s="40"/>
      <c r="M310" s="194" t="s">
        <v>1</v>
      </c>
      <c r="N310" s="195" t="s">
        <v>41</v>
      </c>
      <c r="O310" s="72"/>
      <c r="P310" s="196">
        <f t="shared" si="1"/>
        <v>0</v>
      </c>
      <c r="Q310" s="196">
        <v>0</v>
      </c>
      <c r="R310" s="196">
        <f t="shared" si="2"/>
        <v>0</v>
      </c>
      <c r="S310" s="196">
        <v>0</v>
      </c>
      <c r="T310" s="197">
        <f t="shared" si="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 t="shared" si="4"/>
        <v>0</v>
      </c>
      <c r="BF310" s="199">
        <f t="shared" si="5"/>
        <v>0</v>
      </c>
      <c r="BG310" s="199">
        <f t="shared" si="6"/>
        <v>0</v>
      </c>
      <c r="BH310" s="199">
        <f t="shared" si="7"/>
        <v>0</v>
      </c>
      <c r="BI310" s="199">
        <f t="shared" si="8"/>
        <v>0</v>
      </c>
      <c r="BJ310" s="18" t="s">
        <v>83</v>
      </c>
      <c r="BK310" s="199">
        <f t="shared" si="9"/>
        <v>0</v>
      </c>
      <c r="BL310" s="18" t="s">
        <v>97</v>
      </c>
      <c r="BM310" s="198" t="s">
        <v>1434</v>
      </c>
    </row>
    <row r="311" spans="1:65" s="2" customFormat="1" ht="33" customHeight="1">
      <c r="A311" s="35"/>
      <c r="B311" s="36"/>
      <c r="C311" s="186" t="s">
        <v>470</v>
      </c>
      <c r="D311" s="186" t="s">
        <v>146</v>
      </c>
      <c r="E311" s="187" t="s">
        <v>1435</v>
      </c>
      <c r="F311" s="188" t="s">
        <v>1436</v>
      </c>
      <c r="G311" s="189" t="s">
        <v>177</v>
      </c>
      <c r="H311" s="190">
        <v>15</v>
      </c>
      <c r="I311" s="191"/>
      <c r="J311" s="192">
        <f t="shared" si="0"/>
        <v>0</v>
      </c>
      <c r="K311" s="193"/>
      <c r="L311" s="40"/>
      <c r="M311" s="194" t="s">
        <v>1</v>
      </c>
      <c r="N311" s="195" t="s">
        <v>41</v>
      </c>
      <c r="O311" s="72"/>
      <c r="P311" s="196">
        <f t="shared" si="1"/>
        <v>0</v>
      </c>
      <c r="Q311" s="196">
        <v>5.4539999999999998E-2</v>
      </c>
      <c r="R311" s="196">
        <f t="shared" si="2"/>
        <v>0.81809999999999994</v>
      </c>
      <c r="S311" s="196">
        <v>0</v>
      </c>
      <c r="T311" s="197">
        <f t="shared" si="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97</v>
      </c>
      <c r="AT311" s="198" t="s">
        <v>146</v>
      </c>
      <c r="AU311" s="198" t="s">
        <v>85</v>
      </c>
      <c r="AY311" s="18" t="s">
        <v>145</v>
      </c>
      <c r="BE311" s="199">
        <f t="shared" si="4"/>
        <v>0</v>
      </c>
      <c r="BF311" s="199">
        <f t="shared" si="5"/>
        <v>0</v>
      </c>
      <c r="BG311" s="199">
        <f t="shared" si="6"/>
        <v>0</v>
      </c>
      <c r="BH311" s="199">
        <f t="shared" si="7"/>
        <v>0</v>
      </c>
      <c r="BI311" s="199">
        <f t="shared" si="8"/>
        <v>0</v>
      </c>
      <c r="BJ311" s="18" t="s">
        <v>83</v>
      </c>
      <c r="BK311" s="199">
        <f t="shared" si="9"/>
        <v>0</v>
      </c>
      <c r="BL311" s="18" t="s">
        <v>97</v>
      </c>
      <c r="BM311" s="198" t="s">
        <v>1437</v>
      </c>
    </row>
    <row r="312" spans="1:65" s="2" customFormat="1" ht="24.2" customHeight="1">
      <c r="A312" s="35"/>
      <c r="B312" s="36"/>
      <c r="C312" s="186" t="s">
        <v>571</v>
      </c>
      <c r="D312" s="186" t="s">
        <v>146</v>
      </c>
      <c r="E312" s="187" t="s">
        <v>1438</v>
      </c>
      <c r="F312" s="188" t="s">
        <v>1439</v>
      </c>
      <c r="G312" s="189" t="s">
        <v>177</v>
      </c>
      <c r="H312" s="190">
        <v>5</v>
      </c>
      <c r="I312" s="191"/>
      <c r="J312" s="192">
        <f t="shared" si="0"/>
        <v>0</v>
      </c>
      <c r="K312" s="193"/>
      <c r="L312" s="40"/>
      <c r="M312" s="194" t="s">
        <v>1</v>
      </c>
      <c r="N312" s="195" t="s">
        <v>41</v>
      </c>
      <c r="O312" s="72"/>
      <c r="P312" s="196">
        <f t="shared" si="1"/>
        <v>0</v>
      </c>
      <c r="Q312" s="196">
        <v>0.21734000000000001</v>
      </c>
      <c r="R312" s="196">
        <f t="shared" si="2"/>
        <v>1.0867</v>
      </c>
      <c r="S312" s="196">
        <v>0</v>
      </c>
      <c r="T312" s="197">
        <f t="shared" si="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 t="shared" si="4"/>
        <v>0</v>
      </c>
      <c r="BF312" s="199">
        <f t="shared" si="5"/>
        <v>0</v>
      </c>
      <c r="BG312" s="199">
        <f t="shared" si="6"/>
        <v>0</v>
      </c>
      <c r="BH312" s="199">
        <f t="shared" si="7"/>
        <v>0</v>
      </c>
      <c r="BI312" s="199">
        <f t="shared" si="8"/>
        <v>0</v>
      </c>
      <c r="BJ312" s="18" t="s">
        <v>83</v>
      </c>
      <c r="BK312" s="199">
        <f t="shared" si="9"/>
        <v>0</v>
      </c>
      <c r="BL312" s="18" t="s">
        <v>97</v>
      </c>
      <c r="BM312" s="198" t="s">
        <v>1440</v>
      </c>
    </row>
    <row r="313" spans="1:65" s="2" customFormat="1" ht="24.2" customHeight="1">
      <c r="A313" s="35"/>
      <c r="B313" s="36"/>
      <c r="C313" s="245" t="s">
        <v>577</v>
      </c>
      <c r="D313" s="245" t="s">
        <v>298</v>
      </c>
      <c r="E313" s="246" t="s">
        <v>1441</v>
      </c>
      <c r="F313" s="247" t="s">
        <v>1442</v>
      </c>
      <c r="G313" s="248" t="s">
        <v>177</v>
      </c>
      <c r="H313" s="249">
        <v>5</v>
      </c>
      <c r="I313" s="250"/>
      <c r="J313" s="251">
        <f t="shared" si="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1"/>
        <v>0</v>
      </c>
      <c r="Q313" s="196">
        <v>0.16200000000000001</v>
      </c>
      <c r="R313" s="196">
        <f t="shared" si="2"/>
        <v>0.81</v>
      </c>
      <c r="S313" s="196">
        <v>0</v>
      </c>
      <c r="T313" s="197">
        <f t="shared" si="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185</v>
      </c>
      <c r="AT313" s="198" t="s">
        <v>298</v>
      </c>
      <c r="AU313" s="198" t="s">
        <v>85</v>
      </c>
      <c r="AY313" s="18" t="s">
        <v>145</v>
      </c>
      <c r="BE313" s="199">
        <f t="shared" si="4"/>
        <v>0</v>
      </c>
      <c r="BF313" s="199">
        <f t="shared" si="5"/>
        <v>0</v>
      </c>
      <c r="BG313" s="199">
        <f t="shared" si="6"/>
        <v>0</v>
      </c>
      <c r="BH313" s="199">
        <f t="shared" si="7"/>
        <v>0</v>
      </c>
      <c r="BI313" s="199">
        <f t="shared" si="8"/>
        <v>0</v>
      </c>
      <c r="BJ313" s="18" t="s">
        <v>83</v>
      </c>
      <c r="BK313" s="199">
        <f t="shared" si="9"/>
        <v>0</v>
      </c>
      <c r="BL313" s="18" t="s">
        <v>97</v>
      </c>
      <c r="BM313" s="198" t="s">
        <v>1443</v>
      </c>
    </row>
    <row r="314" spans="1:65" s="11" customFormat="1" ht="22.9" customHeight="1">
      <c r="B314" s="172"/>
      <c r="C314" s="173"/>
      <c r="D314" s="174" t="s">
        <v>75</v>
      </c>
      <c r="E314" s="232" t="s">
        <v>195</v>
      </c>
      <c r="F314" s="232" t="s">
        <v>353</v>
      </c>
      <c r="G314" s="173"/>
      <c r="H314" s="173"/>
      <c r="I314" s="176"/>
      <c r="J314" s="233">
        <f>BK314</f>
        <v>0</v>
      </c>
      <c r="K314" s="173"/>
      <c r="L314" s="178"/>
      <c r="M314" s="179"/>
      <c r="N314" s="180"/>
      <c r="O314" s="180"/>
      <c r="P314" s="181">
        <f>SUM(P315:P348)</f>
        <v>0</v>
      </c>
      <c r="Q314" s="180"/>
      <c r="R314" s="181">
        <f>SUM(R315:R348)</f>
        <v>473.12194</v>
      </c>
      <c r="S314" s="180"/>
      <c r="T314" s="182">
        <f>SUM(T315:T348)</f>
        <v>31.830000000000002</v>
      </c>
      <c r="AR314" s="183" t="s">
        <v>83</v>
      </c>
      <c r="AT314" s="184" t="s">
        <v>75</v>
      </c>
      <c r="AU314" s="184" t="s">
        <v>83</v>
      </c>
      <c r="AY314" s="183" t="s">
        <v>145</v>
      </c>
      <c r="BK314" s="185">
        <f>SUM(BK315:BK348)</f>
        <v>0</v>
      </c>
    </row>
    <row r="315" spans="1:65" s="2" customFormat="1" ht="24.2" customHeight="1">
      <c r="A315" s="35"/>
      <c r="B315" s="36"/>
      <c r="C315" s="186" t="s">
        <v>581</v>
      </c>
      <c r="D315" s="186" t="s">
        <v>146</v>
      </c>
      <c r="E315" s="187" t="s">
        <v>1444</v>
      </c>
      <c r="F315" s="188" t="s">
        <v>1445</v>
      </c>
      <c r="G315" s="189" t="s">
        <v>350</v>
      </c>
      <c r="H315" s="190">
        <v>156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7.3999999999999999E-4</v>
      </c>
      <c r="R315" s="196">
        <f>Q315*H315</f>
        <v>0.11544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97</v>
      </c>
      <c r="AT315" s="198" t="s">
        <v>146</v>
      </c>
      <c r="AU315" s="198" t="s">
        <v>85</v>
      </c>
      <c r="AY315" s="18" t="s">
        <v>145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97</v>
      </c>
      <c r="BM315" s="198" t="s">
        <v>1446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268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3" customFormat="1" ht="11.25">
      <c r="B317" s="212"/>
      <c r="C317" s="213"/>
      <c r="D317" s="202" t="s">
        <v>152</v>
      </c>
      <c r="E317" s="214" t="s">
        <v>1</v>
      </c>
      <c r="F317" s="215" t="s">
        <v>269</v>
      </c>
      <c r="G317" s="213"/>
      <c r="H317" s="214" t="s">
        <v>1</v>
      </c>
      <c r="I317" s="216"/>
      <c r="J317" s="213"/>
      <c r="K317" s="213"/>
      <c r="L317" s="217"/>
      <c r="M317" s="218"/>
      <c r="N317" s="219"/>
      <c r="O317" s="219"/>
      <c r="P317" s="219"/>
      <c r="Q317" s="219"/>
      <c r="R317" s="219"/>
      <c r="S317" s="219"/>
      <c r="T317" s="220"/>
      <c r="AT317" s="221" t="s">
        <v>152</v>
      </c>
      <c r="AU317" s="221" t="s">
        <v>85</v>
      </c>
      <c r="AV317" s="13" t="s">
        <v>83</v>
      </c>
      <c r="AW317" s="13" t="s">
        <v>32</v>
      </c>
      <c r="AX317" s="13" t="s">
        <v>76</v>
      </c>
      <c r="AY317" s="22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270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1447</v>
      </c>
      <c r="G319" s="201"/>
      <c r="H319" s="205">
        <v>156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245" t="s">
        <v>473</v>
      </c>
      <c r="D320" s="245" t="s">
        <v>298</v>
      </c>
      <c r="E320" s="246" t="s">
        <v>1448</v>
      </c>
      <c r="F320" s="247" t="s">
        <v>1449</v>
      </c>
      <c r="G320" s="248" t="s">
        <v>1450</v>
      </c>
      <c r="H320" s="249">
        <v>156</v>
      </c>
      <c r="I320" s="250"/>
      <c r="J320" s="251">
        <f>ROUND(I320*H320,2)</f>
        <v>0</v>
      </c>
      <c r="K320" s="252"/>
      <c r="L320" s="253"/>
      <c r="M320" s="254" t="s">
        <v>1</v>
      </c>
      <c r="N320" s="25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185</v>
      </c>
      <c r="AT320" s="198" t="s">
        <v>298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97</v>
      </c>
      <c r="BM320" s="198" t="s">
        <v>1451</v>
      </c>
    </row>
    <row r="321" spans="1:65" s="2" customFormat="1" ht="33" customHeight="1">
      <c r="A321" s="35"/>
      <c r="B321" s="36"/>
      <c r="C321" s="186" t="s">
        <v>588</v>
      </c>
      <c r="D321" s="186" t="s">
        <v>146</v>
      </c>
      <c r="E321" s="187" t="s">
        <v>1452</v>
      </c>
      <c r="F321" s="188" t="s">
        <v>1453</v>
      </c>
      <c r="G321" s="189" t="s">
        <v>350</v>
      </c>
      <c r="H321" s="190">
        <v>80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0.15540000000000001</v>
      </c>
      <c r="R321" s="196">
        <f>Q321*H321</f>
        <v>12.432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97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97</v>
      </c>
      <c r="BM321" s="198" t="s">
        <v>1454</v>
      </c>
    </row>
    <row r="322" spans="1:65" s="13" customFormat="1" ht="11.25">
      <c r="B322" s="212"/>
      <c r="C322" s="213"/>
      <c r="D322" s="202" t="s">
        <v>152</v>
      </c>
      <c r="E322" s="214" t="s">
        <v>1</v>
      </c>
      <c r="F322" s="215" t="s">
        <v>268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152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145</v>
      </c>
    </row>
    <row r="323" spans="1:65" s="13" customFormat="1" ht="11.25">
      <c r="B323" s="212"/>
      <c r="C323" s="213"/>
      <c r="D323" s="202" t="s">
        <v>152</v>
      </c>
      <c r="E323" s="214" t="s">
        <v>1</v>
      </c>
      <c r="F323" s="215" t="s">
        <v>269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152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145</v>
      </c>
    </row>
    <row r="324" spans="1:65" s="13" customFormat="1" ht="11.25">
      <c r="B324" s="212"/>
      <c r="C324" s="213"/>
      <c r="D324" s="202" t="s">
        <v>152</v>
      </c>
      <c r="E324" s="214" t="s">
        <v>1</v>
      </c>
      <c r="F324" s="215" t="s">
        <v>270</v>
      </c>
      <c r="G324" s="213"/>
      <c r="H324" s="214" t="s">
        <v>1</v>
      </c>
      <c r="I324" s="216"/>
      <c r="J324" s="213"/>
      <c r="K324" s="213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152</v>
      </c>
      <c r="AU324" s="221" t="s">
        <v>85</v>
      </c>
      <c r="AV324" s="13" t="s">
        <v>83</v>
      </c>
      <c r="AW324" s="13" t="s">
        <v>32</v>
      </c>
      <c r="AX324" s="13" t="s">
        <v>76</v>
      </c>
      <c r="AY324" s="221" t="s">
        <v>145</v>
      </c>
    </row>
    <row r="325" spans="1:65" s="12" customFormat="1" ht="11.25">
      <c r="B325" s="200"/>
      <c r="C325" s="201"/>
      <c r="D325" s="202" t="s">
        <v>152</v>
      </c>
      <c r="E325" s="203" t="s">
        <v>1</v>
      </c>
      <c r="F325" s="204" t="s">
        <v>1455</v>
      </c>
      <c r="G325" s="201"/>
      <c r="H325" s="205">
        <v>80</v>
      </c>
      <c r="I325" s="206"/>
      <c r="J325" s="201"/>
      <c r="K325" s="201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152</v>
      </c>
      <c r="AU325" s="211" t="s">
        <v>85</v>
      </c>
      <c r="AV325" s="12" t="s">
        <v>85</v>
      </c>
      <c r="AW325" s="12" t="s">
        <v>32</v>
      </c>
      <c r="AX325" s="12" t="s">
        <v>83</v>
      </c>
      <c r="AY325" s="211" t="s">
        <v>145</v>
      </c>
    </row>
    <row r="326" spans="1:65" s="2" customFormat="1" ht="21.75" customHeight="1">
      <c r="A326" s="35"/>
      <c r="B326" s="36"/>
      <c r="C326" s="245" t="s">
        <v>476</v>
      </c>
      <c r="D326" s="245" t="s">
        <v>298</v>
      </c>
      <c r="E326" s="246" t="s">
        <v>1456</v>
      </c>
      <c r="F326" s="247" t="s">
        <v>1457</v>
      </c>
      <c r="G326" s="248" t="s">
        <v>350</v>
      </c>
      <c r="H326" s="249">
        <v>80</v>
      </c>
      <c r="I326" s="250"/>
      <c r="J326" s="251">
        <f>ROUND(I326*H326,2)</f>
        <v>0</v>
      </c>
      <c r="K326" s="252"/>
      <c r="L326" s="253"/>
      <c r="M326" s="254" t="s">
        <v>1</v>
      </c>
      <c r="N326" s="25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185</v>
      </c>
      <c r="AT326" s="198" t="s">
        <v>298</v>
      </c>
      <c r="AU326" s="198" t="s">
        <v>85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97</v>
      </c>
      <c r="BM326" s="198" t="s">
        <v>1458</v>
      </c>
    </row>
    <row r="327" spans="1:65" s="2" customFormat="1" ht="33" customHeight="1">
      <c r="A327" s="35"/>
      <c r="B327" s="36"/>
      <c r="C327" s="186" t="s">
        <v>595</v>
      </c>
      <c r="D327" s="186" t="s">
        <v>146</v>
      </c>
      <c r="E327" s="187" t="s">
        <v>1459</v>
      </c>
      <c r="F327" s="188" t="s">
        <v>1460</v>
      </c>
      <c r="G327" s="189" t="s">
        <v>350</v>
      </c>
      <c r="H327" s="190">
        <v>1775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0.1295</v>
      </c>
      <c r="R327" s="196">
        <f>Q327*H327</f>
        <v>229.86250000000001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97</v>
      </c>
      <c r="BM327" s="198" t="s">
        <v>1461</v>
      </c>
    </row>
    <row r="328" spans="1:65" s="13" customFormat="1" ht="11.25">
      <c r="B328" s="212"/>
      <c r="C328" s="213"/>
      <c r="D328" s="202" t="s">
        <v>152</v>
      </c>
      <c r="E328" s="214" t="s">
        <v>1</v>
      </c>
      <c r="F328" s="215" t="s">
        <v>268</v>
      </c>
      <c r="G328" s="213"/>
      <c r="H328" s="214" t="s">
        <v>1</v>
      </c>
      <c r="I328" s="216"/>
      <c r="J328" s="213"/>
      <c r="K328" s="213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152</v>
      </c>
      <c r="AU328" s="221" t="s">
        <v>85</v>
      </c>
      <c r="AV328" s="13" t="s">
        <v>83</v>
      </c>
      <c r="AW328" s="13" t="s">
        <v>32</v>
      </c>
      <c r="AX328" s="13" t="s">
        <v>76</v>
      </c>
      <c r="AY328" s="221" t="s">
        <v>145</v>
      </c>
    </row>
    <row r="329" spans="1:65" s="13" customFormat="1" ht="11.25">
      <c r="B329" s="212"/>
      <c r="C329" s="213"/>
      <c r="D329" s="202" t="s">
        <v>152</v>
      </c>
      <c r="E329" s="214" t="s">
        <v>1</v>
      </c>
      <c r="F329" s="215" t="s">
        <v>269</v>
      </c>
      <c r="G329" s="213"/>
      <c r="H329" s="214" t="s">
        <v>1</v>
      </c>
      <c r="I329" s="216"/>
      <c r="J329" s="213"/>
      <c r="K329" s="213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152</v>
      </c>
      <c r="AU329" s="221" t="s">
        <v>85</v>
      </c>
      <c r="AV329" s="13" t="s">
        <v>83</v>
      </c>
      <c r="AW329" s="13" t="s">
        <v>32</v>
      </c>
      <c r="AX329" s="13" t="s">
        <v>76</v>
      </c>
      <c r="AY329" s="221" t="s">
        <v>145</v>
      </c>
    </row>
    <row r="330" spans="1:65" s="13" customFormat="1" ht="11.25">
      <c r="B330" s="212"/>
      <c r="C330" s="213"/>
      <c r="D330" s="202" t="s">
        <v>152</v>
      </c>
      <c r="E330" s="214" t="s">
        <v>1</v>
      </c>
      <c r="F330" s="215" t="s">
        <v>270</v>
      </c>
      <c r="G330" s="213"/>
      <c r="H330" s="214" t="s">
        <v>1</v>
      </c>
      <c r="I330" s="216"/>
      <c r="J330" s="213"/>
      <c r="K330" s="213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152</v>
      </c>
      <c r="AU330" s="221" t="s">
        <v>85</v>
      </c>
      <c r="AV330" s="13" t="s">
        <v>83</v>
      </c>
      <c r="AW330" s="13" t="s">
        <v>32</v>
      </c>
      <c r="AX330" s="13" t="s">
        <v>76</v>
      </c>
      <c r="AY330" s="221" t="s">
        <v>145</v>
      </c>
    </row>
    <row r="331" spans="1:65" s="12" customFormat="1" ht="22.5">
      <c r="B331" s="200"/>
      <c r="C331" s="201"/>
      <c r="D331" s="202" t="s">
        <v>152</v>
      </c>
      <c r="E331" s="203" t="s">
        <v>1</v>
      </c>
      <c r="F331" s="204" t="s">
        <v>1462</v>
      </c>
      <c r="G331" s="201"/>
      <c r="H331" s="205">
        <v>1775</v>
      </c>
      <c r="I331" s="206"/>
      <c r="J331" s="201"/>
      <c r="K331" s="201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152</v>
      </c>
      <c r="AU331" s="211" t="s">
        <v>85</v>
      </c>
      <c r="AV331" s="12" t="s">
        <v>85</v>
      </c>
      <c r="AW331" s="12" t="s">
        <v>32</v>
      </c>
      <c r="AX331" s="12" t="s">
        <v>83</v>
      </c>
      <c r="AY331" s="211" t="s">
        <v>145</v>
      </c>
    </row>
    <row r="332" spans="1:65" s="2" customFormat="1" ht="16.5" customHeight="1">
      <c r="A332" s="35"/>
      <c r="B332" s="36"/>
      <c r="C332" s="245" t="s">
        <v>479</v>
      </c>
      <c r="D332" s="245" t="s">
        <v>298</v>
      </c>
      <c r="E332" s="246" t="s">
        <v>1463</v>
      </c>
      <c r="F332" s="247" t="s">
        <v>1464</v>
      </c>
      <c r="G332" s="248" t="s">
        <v>350</v>
      </c>
      <c r="H332" s="249">
        <v>1775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41</v>
      </c>
      <c r="O332" s="72"/>
      <c r="P332" s="196">
        <f>O332*H332</f>
        <v>0</v>
      </c>
      <c r="Q332" s="196">
        <v>5.6120000000000003E-2</v>
      </c>
      <c r="R332" s="196">
        <f>Q332*H332</f>
        <v>99.613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185</v>
      </c>
      <c r="AT332" s="198" t="s">
        <v>298</v>
      </c>
      <c r="AU332" s="198" t="s">
        <v>85</v>
      </c>
      <c r="AY332" s="18" t="s">
        <v>145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97</v>
      </c>
      <c r="BM332" s="198" t="s">
        <v>1465</v>
      </c>
    </row>
    <row r="333" spans="1:65" s="2" customFormat="1" ht="24.2" customHeight="1">
      <c r="A333" s="35"/>
      <c r="B333" s="36"/>
      <c r="C333" s="186" t="s">
        <v>604</v>
      </c>
      <c r="D333" s="186" t="s">
        <v>146</v>
      </c>
      <c r="E333" s="187" t="s">
        <v>1466</v>
      </c>
      <c r="F333" s="188" t="s">
        <v>1467</v>
      </c>
      <c r="G333" s="189" t="s">
        <v>266</v>
      </c>
      <c r="H333" s="190">
        <v>9400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6.8999999999999997E-4</v>
      </c>
      <c r="R333" s="196">
        <f>Q333*H333</f>
        <v>6.4859999999999998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97</v>
      </c>
      <c r="AT333" s="198" t="s">
        <v>146</v>
      </c>
      <c r="AU333" s="198" t="s">
        <v>85</v>
      </c>
      <c r="AY333" s="18" t="s">
        <v>145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97</v>
      </c>
      <c r="BM333" s="198" t="s">
        <v>1468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268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3" customFormat="1" ht="11.25">
      <c r="B335" s="212"/>
      <c r="C335" s="213"/>
      <c r="D335" s="202" t="s">
        <v>152</v>
      </c>
      <c r="E335" s="214" t="s">
        <v>1</v>
      </c>
      <c r="F335" s="215" t="s">
        <v>269</v>
      </c>
      <c r="G335" s="213"/>
      <c r="H335" s="214" t="s">
        <v>1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152</v>
      </c>
      <c r="AU335" s="221" t="s">
        <v>85</v>
      </c>
      <c r="AV335" s="13" t="s">
        <v>83</v>
      </c>
      <c r="AW335" s="13" t="s">
        <v>32</v>
      </c>
      <c r="AX335" s="13" t="s">
        <v>76</v>
      </c>
      <c r="AY335" s="22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270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1469</v>
      </c>
      <c r="G337" s="201"/>
      <c r="H337" s="205">
        <v>9400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83</v>
      </c>
      <c r="AY337" s="211" t="s">
        <v>145</v>
      </c>
    </row>
    <row r="338" spans="1:65" s="2" customFormat="1" ht="16.5" customHeight="1">
      <c r="A338" s="35"/>
      <c r="B338" s="36"/>
      <c r="C338" s="186" t="s">
        <v>482</v>
      </c>
      <c r="D338" s="186" t="s">
        <v>146</v>
      </c>
      <c r="E338" s="187" t="s">
        <v>1470</v>
      </c>
      <c r="F338" s="188" t="s">
        <v>1471</v>
      </c>
      <c r="G338" s="189" t="s">
        <v>266</v>
      </c>
      <c r="H338" s="190">
        <v>5394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2.3099999999999999E-2</v>
      </c>
      <c r="R338" s="196">
        <f>Q338*H338</f>
        <v>124.6014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97</v>
      </c>
      <c r="AT338" s="198" t="s">
        <v>146</v>
      </c>
      <c r="AU338" s="198" t="s">
        <v>85</v>
      </c>
      <c r="AY338" s="18" t="s">
        <v>145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97</v>
      </c>
      <c r="BM338" s="198" t="s">
        <v>1472</v>
      </c>
    </row>
    <row r="339" spans="1:65" s="13" customFormat="1" ht="11.25">
      <c r="B339" s="212"/>
      <c r="C339" s="213"/>
      <c r="D339" s="202" t="s">
        <v>152</v>
      </c>
      <c r="E339" s="214" t="s">
        <v>1</v>
      </c>
      <c r="F339" s="215" t="s">
        <v>268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152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145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269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270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2" customFormat="1" ht="11.25">
      <c r="B342" s="200"/>
      <c r="C342" s="201"/>
      <c r="D342" s="202" t="s">
        <v>152</v>
      </c>
      <c r="E342" s="203" t="s">
        <v>1</v>
      </c>
      <c r="F342" s="204" t="s">
        <v>1473</v>
      </c>
      <c r="G342" s="201"/>
      <c r="H342" s="205">
        <v>5394</v>
      </c>
      <c r="I342" s="206"/>
      <c r="J342" s="201"/>
      <c r="K342" s="201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152</v>
      </c>
      <c r="AU342" s="211" t="s">
        <v>85</v>
      </c>
      <c r="AV342" s="12" t="s">
        <v>85</v>
      </c>
      <c r="AW342" s="12" t="s">
        <v>32</v>
      </c>
      <c r="AX342" s="12" t="s">
        <v>83</v>
      </c>
      <c r="AY342" s="211" t="s">
        <v>145</v>
      </c>
    </row>
    <row r="343" spans="1:65" s="2" customFormat="1" ht="24.2" customHeight="1">
      <c r="A343" s="35"/>
      <c r="B343" s="36"/>
      <c r="C343" s="186" t="s">
        <v>613</v>
      </c>
      <c r="D343" s="186" t="s">
        <v>146</v>
      </c>
      <c r="E343" s="187" t="s">
        <v>1474</v>
      </c>
      <c r="F343" s="188" t="s">
        <v>1475</v>
      </c>
      <c r="G343" s="189" t="s">
        <v>350</v>
      </c>
      <c r="H343" s="190">
        <v>895</v>
      </c>
      <c r="I343" s="191"/>
      <c r="J343" s="192">
        <f>ROUND(I343*H343,2)</f>
        <v>0</v>
      </c>
      <c r="K343" s="193"/>
      <c r="L343" s="40"/>
      <c r="M343" s="194" t="s">
        <v>1</v>
      </c>
      <c r="N343" s="195" t="s">
        <v>41</v>
      </c>
      <c r="O343" s="72"/>
      <c r="P343" s="196">
        <f>O343*H343</f>
        <v>0</v>
      </c>
      <c r="Q343" s="196">
        <v>0</v>
      </c>
      <c r="R343" s="196">
        <f>Q343*H343</f>
        <v>0</v>
      </c>
      <c r="S343" s="196">
        <v>3.5000000000000003E-2</v>
      </c>
      <c r="T343" s="197">
        <f>S343*H343</f>
        <v>31.325000000000003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8" t="s">
        <v>97</v>
      </c>
      <c r="AT343" s="198" t="s">
        <v>146</v>
      </c>
      <c r="AU343" s="198" t="s">
        <v>85</v>
      </c>
      <c r="AY343" s="18" t="s">
        <v>145</v>
      </c>
      <c r="BE343" s="199">
        <f>IF(N343="základní",J343,0)</f>
        <v>0</v>
      </c>
      <c r="BF343" s="199">
        <f>IF(N343="snížená",J343,0)</f>
        <v>0</v>
      </c>
      <c r="BG343" s="199">
        <f>IF(N343="zákl. přenesená",J343,0)</f>
        <v>0</v>
      </c>
      <c r="BH343" s="199">
        <f>IF(N343="sníž. přenesená",J343,0)</f>
        <v>0</v>
      </c>
      <c r="BI343" s="199">
        <f>IF(N343="nulová",J343,0)</f>
        <v>0</v>
      </c>
      <c r="BJ343" s="18" t="s">
        <v>83</v>
      </c>
      <c r="BK343" s="199">
        <f>ROUND(I343*H343,2)</f>
        <v>0</v>
      </c>
      <c r="BL343" s="18" t="s">
        <v>97</v>
      </c>
      <c r="BM343" s="198" t="s">
        <v>1476</v>
      </c>
    </row>
    <row r="344" spans="1:65" s="13" customFormat="1" ht="11.25">
      <c r="B344" s="212"/>
      <c r="C344" s="213"/>
      <c r="D344" s="202" t="s">
        <v>152</v>
      </c>
      <c r="E344" s="214" t="s">
        <v>1</v>
      </c>
      <c r="F344" s="215" t="s">
        <v>268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152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145</v>
      </c>
    </row>
    <row r="345" spans="1:65" s="13" customFormat="1" ht="11.25">
      <c r="B345" s="212"/>
      <c r="C345" s="213"/>
      <c r="D345" s="202" t="s">
        <v>152</v>
      </c>
      <c r="E345" s="214" t="s">
        <v>1</v>
      </c>
      <c r="F345" s="215" t="s">
        <v>269</v>
      </c>
      <c r="G345" s="213"/>
      <c r="H345" s="214" t="s">
        <v>1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152</v>
      </c>
      <c r="AU345" s="221" t="s">
        <v>85</v>
      </c>
      <c r="AV345" s="13" t="s">
        <v>83</v>
      </c>
      <c r="AW345" s="13" t="s">
        <v>32</v>
      </c>
      <c r="AX345" s="13" t="s">
        <v>76</v>
      </c>
      <c r="AY345" s="22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270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1477</v>
      </c>
      <c r="G347" s="201"/>
      <c r="H347" s="205">
        <v>895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145</v>
      </c>
    </row>
    <row r="348" spans="1:65" s="2" customFormat="1" ht="24.2" customHeight="1">
      <c r="A348" s="35"/>
      <c r="B348" s="36"/>
      <c r="C348" s="186" t="s">
        <v>485</v>
      </c>
      <c r="D348" s="186" t="s">
        <v>146</v>
      </c>
      <c r="E348" s="187" t="s">
        <v>1478</v>
      </c>
      <c r="F348" s="188" t="s">
        <v>1479</v>
      </c>
      <c r="G348" s="189" t="s">
        <v>350</v>
      </c>
      <c r="H348" s="190">
        <v>5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2.32E-3</v>
      </c>
      <c r="R348" s="196">
        <f>Q348*H348</f>
        <v>1.1599999999999999E-2</v>
      </c>
      <c r="S348" s="196">
        <v>0.10100000000000001</v>
      </c>
      <c r="T348" s="197">
        <f>S348*H348</f>
        <v>0.505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97</v>
      </c>
      <c r="AT348" s="198" t="s">
        <v>146</v>
      </c>
      <c r="AU348" s="198" t="s">
        <v>85</v>
      </c>
      <c r="AY348" s="18" t="s">
        <v>145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97</v>
      </c>
      <c r="BM348" s="198" t="s">
        <v>1480</v>
      </c>
    </row>
    <row r="349" spans="1:65" s="11" customFormat="1" ht="22.9" customHeight="1">
      <c r="B349" s="172"/>
      <c r="C349" s="173"/>
      <c r="D349" s="174" t="s">
        <v>75</v>
      </c>
      <c r="E349" s="232" t="s">
        <v>374</v>
      </c>
      <c r="F349" s="232" t="s">
        <v>375</v>
      </c>
      <c r="G349" s="173"/>
      <c r="H349" s="173"/>
      <c r="I349" s="176"/>
      <c r="J349" s="233">
        <f>BK349</f>
        <v>0</v>
      </c>
      <c r="K349" s="173"/>
      <c r="L349" s="178"/>
      <c r="M349" s="179"/>
      <c r="N349" s="180"/>
      <c r="O349" s="180"/>
      <c r="P349" s="181">
        <f>SUM(P350:P357)</f>
        <v>0</v>
      </c>
      <c r="Q349" s="180"/>
      <c r="R349" s="181">
        <f>SUM(R350:R357)</f>
        <v>0</v>
      </c>
      <c r="S349" s="180"/>
      <c r="T349" s="182">
        <f>SUM(T350:T357)</f>
        <v>0</v>
      </c>
      <c r="AR349" s="183" t="s">
        <v>83</v>
      </c>
      <c r="AT349" s="184" t="s">
        <v>75</v>
      </c>
      <c r="AU349" s="184" t="s">
        <v>83</v>
      </c>
      <c r="AY349" s="183" t="s">
        <v>145</v>
      </c>
      <c r="BK349" s="185">
        <f>SUM(BK350:BK357)</f>
        <v>0</v>
      </c>
    </row>
    <row r="350" spans="1:65" s="2" customFormat="1" ht="21.75" customHeight="1">
      <c r="A350" s="35"/>
      <c r="B350" s="36"/>
      <c r="C350" s="186" t="s">
        <v>620</v>
      </c>
      <c r="D350" s="186" t="s">
        <v>146</v>
      </c>
      <c r="E350" s="187" t="s">
        <v>377</v>
      </c>
      <c r="F350" s="188" t="s">
        <v>378</v>
      </c>
      <c r="G350" s="189" t="s">
        <v>291</v>
      </c>
      <c r="H350" s="190">
        <v>249.02099999999999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97</v>
      </c>
      <c r="AT350" s="198" t="s">
        <v>146</v>
      </c>
      <c r="AU350" s="198" t="s">
        <v>85</v>
      </c>
      <c r="AY350" s="18" t="s">
        <v>145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97</v>
      </c>
      <c r="BM350" s="198" t="s">
        <v>1208</v>
      </c>
    </row>
    <row r="351" spans="1:65" s="12" customFormat="1" ht="11.25">
      <c r="B351" s="200"/>
      <c r="C351" s="201"/>
      <c r="D351" s="202" t="s">
        <v>152</v>
      </c>
      <c r="E351" s="203" t="s">
        <v>1</v>
      </c>
      <c r="F351" s="204" t="s">
        <v>1481</v>
      </c>
      <c r="G351" s="201"/>
      <c r="H351" s="205">
        <v>249.02099999999999</v>
      </c>
      <c r="I351" s="206"/>
      <c r="J351" s="201"/>
      <c r="K351" s="201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152</v>
      </c>
      <c r="AU351" s="211" t="s">
        <v>85</v>
      </c>
      <c r="AV351" s="12" t="s">
        <v>85</v>
      </c>
      <c r="AW351" s="12" t="s">
        <v>32</v>
      </c>
      <c r="AX351" s="12" t="s">
        <v>83</v>
      </c>
      <c r="AY351" s="211" t="s">
        <v>145</v>
      </c>
    </row>
    <row r="352" spans="1:65" s="2" customFormat="1" ht="24.2" customHeight="1">
      <c r="A352" s="35"/>
      <c r="B352" s="36"/>
      <c r="C352" s="186" t="s">
        <v>488</v>
      </c>
      <c r="D352" s="186" t="s">
        <v>146</v>
      </c>
      <c r="E352" s="187" t="s">
        <v>380</v>
      </c>
      <c r="F352" s="188" t="s">
        <v>381</v>
      </c>
      <c r="G352" s="189" t="s">
        <v>291</v>
      </c>
      <c r="H352" s="190">
        <v>2241.1889999999999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1211</v>
      </c>
    </row>
    <row r="353" spans="1:65" s="12" customFormat="1" ht="11.25">
      <c r="B353" s="200"/>
      <c r="C353" s="201"/>
      <c r="D353" s="202" t="s">
        <v>152</v>
      </c>
      <c r="E353" s="201"/>
      <c r="F353" s="204" t="s">
        <v>1482</v>
      </c>
      <c r="G353" s="201"/>
      <c r="H353" s="205">
        <v>2241.1889999999999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152</v>
      </c>
      <c r="AU353" s="211" t="s">
        <v>85</v>
      </c>
      <c r="AV353" s="12" t="s">
        <v>85</v>
      </c>
      <c r="AW353" s="12" t="s">
        <v>4</v>
      </c>
      <c r="AX353" s="12" t="s">
        <v>83</v>
      </c>
      <c r="AY353" s="211" t="s">
        <v>145</v>
      </c>
    </row>
    <row r="354" spans="1:65" s="2" customFormat="1" ht="33" customHeight="1">
      <c r="A354" s="35"/>
      <c r="B354" s="36"/>
      <c r="C354" s="186" t="s">
        <v>627</v>
      </c>
      <c r="D354" s="186" t="s">
        <v>146</v>
      </c>
      <c r="E354" s="187" t="s">
        <v>385</v>
      </c>
      <c r="F354" s="188" t="s">
        <v>386</v>
      </c>
      <c r="G354" s="189" t="s">
        <v>291</v>
      </c>
      <c r="H354" s="190">
        <v>22.795999999999999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97</v>
      </c>
      <c r="AT354" s="198" t="s">
        <v>146</v>
      </c>
      <c r="AU354" s="198" t="s">
        <v>85</v>
      </c>
      <c r="AY354" s="18" t="s">
        <v>145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97</v>
      </c>
      <c r="BM354" s="198" t="s">
        <v>1483</v>
      </c>
    </row>
    <row r="355" spans="1:65" s="2" customFormat="1" ht="37.9" customHeight="1">
      <c r="A355" s="35"/>
      <c r="B355" s="36"/>
      <c r="C355" s="186" t="s">
        <v>491</v>
      </c>
      <c r="D355" s="186" t="s">
        <v>146</v>
      </c>
      <c r="E355" s="187" t="s">
        <v>1484</v>
      </c>
      <c r="F355" s="188" t="s">
        <v>1485</v>
      </c>
      <c r="G355" s="189" t="s">
        <v>291</v>
      </c>
      <c r="H355" s="190">
        <v>46.695999999999998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1486</v>
      </c>
    </row>
    <row r="356" spans="1:65" s="2" customFormat="1" ht="33" customHeight="1">
      <c r="A356" s="35"/>
      <c r="B356" s="36"/>
      <c r="C356" s="186" t="s">
        <v>634</v>
      </c>
      <c r="D356" s="186" t="s">
        <v>146</v>
      </c>
      <c r="E356" s="187" t="s">
        <v>389</v>
      </c>
      <c r="F356" s="188" t="s">
        <v>390</v>
      </c>
      <c r="G356" s="189" t="s">
        <v>291</v>
      </c>
      <c r="H356" s="190">
        <v>148.20400000000001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1487</v>
      </c>
    </row>
    <row r="357" spans="1:65" s="2" customFormat="1" ht="33" customHeight="1">
      <c r="A357" s="35"/>
      <c r="B357" s="36"/>
      <c r="C357" s="186" t="s">
        <v>494</v>
      </c>
      <c r="D357" s="186" t="s">
        <v>146</v>
      </c>
      <c r="E357" s="187" t="s">
        <v>1488</v>
      </c>
      <c r="F357" s="188" t="s">
        <v>1489</v>
      </c>
      <c r="G357" s="189" t="s">
        <v>291</v>
      </c>
      <c r="H357" s="190">
        <v>31.324999999999999</v>
      </c>
      <c r="I357" s="191"/>
      <c r="J357" s="192">
        <f>ROUND(I357*H357,2)</f>
        <v>0</v>
      </c>
      <c r="K357" s="193"/>
      <c r="L357" s="40"/>
      <c r="M357" s="194" t="s">
        <v>1</v>
      </c>
      <c r="N357" s="195" t="s">
        <v>41</v>
      </c>
      <c r="O357" s="72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8" t="s">
        <v>97</v>
      </c>
      <c r="AT357" s="198" t="s">
        <v>146</v>
      </c>
      <c r="AU357" s="198" t="s">
        <v>85</v>
      </c>
      <c r="AY357" s="18" t="s">
        <v>145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8" t="s">
        <v>83</v>
      </c>
      <c r="BK357" s="199">
        <f>ROUND(I357*H357,2)</f>
        <v>0</v>
      </c>
      <c r="BL357" s="18" t="s">
        <v>97</v>
      </c>
      <c r="BM357" s="198" t="s">
        <v>1490</v>
      </c>
    </row>
    <row r="358" spans="1:65" s="11" customFormat="1" ht="22.9" customHeight="1">
      <c r="B358" s="172"/>
      <c r="C358" s="173"/>
      <c r="D358" s="174" t="s">
        <v>75</v>
      </c>
      <c r="E358" s="232" t="s">
        <v>392</v>
      </c>
      <c r="F358" s="232" t="s">
        <v>393</v>
      </c>
      <c r="G358" s="173"/>
      <c r="H358" s="173"/>
      <c r="I358" s="176"/>
      <c r="J358" s="233">
        <f>BK358</f>
        <v>0</v>
      </c>
      <c r="K358" s="173"/>
      <c r="L358" s="178"/>
      <c r="M358" s="179"/>
      <c r="N358" s="180"/>
      <c r="O358" s="180"/>
      <c r="P358" s="181">
        <f>P359</f>
        <v>0</v>
      </c>
      <c r="Q358" s="180"/>
      <c r="R358" s="181">
        <f>R359</f>
        <v>0</v>
      </c>
      <c r="S358" s="180"/>
      <c r="T358" s="182">
        <f>T359</f>
        <v>0</v>
      </c>
      <c r="AR358" s="183" t="s">
        <v>83</v>
      </c>
      <c r="AT358" s="184" t="s">
        <v>75</v>
      </c>
      <c r="AU358" s="184" t="s">
        <v>83</v>
      </c>
      <c r="AY358" s="183" t="s">
        <v>145</v>
      </c>
      <c r="BK358" s="185">
        <f>BK359</f>
        <v>0</v>
      </c>
    </row>
    <row r="359" spans="1:65" s="2" customFormat="1" ht="21.75" customHeight="1">
      <c r="A359" s="35"/>
      <c r="B359" s="36"/>
      <c r="C359" s="186" t="s">
        <v>641</v>
      </c>
      <c r="D359" s="186" t="s">
        <v>146</v>
      </c>
      <c r="E359" s="187" t="s">
        <v>1491</v>
      </c>
      <c r="F359" s="188" t="s">
        <v>1492</v>
      </c>
      <c r="G359" s="189" t="s">
        <v>291</v>
      </c>
      <c r="H359" s="190">
        <v>4222.7209999999995</v>
      </c>
      <c r="I359" s="191"/>
      <c r="J359" s="192">
        <f>ROUND(I359*H359,2)</f>
        <v>0</v>
      </c>
      <c r="K359" s="193"/>
      <c r="L359" s="40"/>
      <c r="M359" s="222" t="s">
        <v>1</v>
      </c>
      <c r="N359" s="223" t="s">
        <v>41</v>
      </c>
      <c r="O359" s="224"/>
      <c r="P359" s="225">
        <f>O359*H359</f>
        <v>0</v>
      </c>
      <c r="Q359" s="225">
        <v>0</v>
      </c>
      <c r="R359" s="225">
        <f>Q359*H359</f>
        <v>0</v>
      </c>
      <c r="S359" s="225">
        <v>0</v>
      </c>
      <c r="T359" s="22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8" t="s">
        <v>97</v>
      </c>
      <c r="AT359" s="198" t="s">
        <v>146</v>
      </c>
      <c r="AU359" s="198" t="s">
        <v>85</v>
      </c>
      <c r="AY359" s="18" t="s">
        <v>145</v>
      </c>
      <c r="BE359" s="199">
        <f>IF(N359="základní",J359,0)</f>
        <v>0</v>
      </c>
      <c r="BF359" s="199">
        <f>IF(N359="snížená",J359,0)</f>
        <v>0</v>
      </c>
      <c r="BG359" s="199">
        <f>IF(N359="zákl. přenesená",J359,0)</f>
        <v>0</v>
      </c>
      <c r="BH359" s="199">
        <f>IF(N359="sníž. přenesená",J359,0)</f>
        <v>0</v>
      </c>
      <c r="BI359" s="199">
        <f>IF(N359="nulová",J359,0)</f>
        <v>0</v>
      </c>
      <c r="BJ359" s="18" t="s">
        <v>83</v>
      </c>
      <c r="BK359" s="199">
        <f>ROUND(I359*H359,2)</f>
        <v>0</v>
      </c>
      <c r="BL359" s="18" t="s">
        <v>97</v>
      </c>
      <c r="BM359" s="198" t="s">
        <v>1243</v>
      </c>
    </row>
    <row r="360" spans="1:65" s="2" customFormat="1" ht="6.95" customHeight="1">
      <c r="A360" s="35"/>
      <c r="B360" s="55"/>
      <c r="C360" s="56"/>
      <c r="D360" s="56"/>
      <c r="E360" s="56"/>
      <c r="F360" s="56"/>
      <c r="G360" s="56"/>
      <c r="H360" s="56"/>
      <c r="I360" s="56"/>
      <c r="J360" s="56"/>
      <c r="K360" s="56"/>
      <c r="L360" s="40"/>
      <c r="M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</sheetData>
  <sheetProtection algorithmName="SHA-512" hashValue="8v765srWgmGTsPK9/s/G1ssNH4EHBVBtCnfSyO0I5Sp0mma9+TYMPYMlG3sDkMZUt+n8i63L+YgtjFrPVoilUg==" saltValue="oOvdCPwT7CwVYgtnoJjkMw7FRR8asbVVUHhVn6tEYaEL1DLQi+Du0XoDIpOwWxxnx5PBKHSCGziTpY6bhphtWQ==" spinCount="100000" sheet="1" objects="1" scenarios="1" formatColumns="0" formatRows="0" autoFilter="0"/>
  <autoFilter ref="C133:K359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1 - SO 101 - Úpravy pozem...</vt:lpstr>
      <vt:lpstr>2 - SO 301 - Zavlažovací ...</vt:lpstr>
      <vt:lpstr>3 - SO 302 - Přípojky vod...</vt:lpstr>
      <vt:lpstr>4.1 - Lokalita B</vt:lpstr>
      <vt:lpstr>5.1 - Tramvajový svršek</vt:lpstr>
      <vt:lpstr>5.2 - Tramvajový spodek</vt:lpstr>
      <vt:lpstr>6 - SO 652 - Úpravy trakč...</vt:lpstr>
      <vt:lpstr>7 - SO 653 - Úprava tramv...</vt:lpstr>
      <vt:lpstr>'0 - Ostatní a vedlejší ná...'!Názvy_tisku</vt:lpstr>
      <vt:lpstr>'1 - SO 101 - Úpravy pozem...'!Názvy_tisku</vt:lpstr>
      <vt:lpstr>'2 - SO 301 - Zavlažovací ...'!Názvy_tisku</vt:lpstr>
      <vt:lpstr>'3 - SO 302 - Přípojky vod...'!Názvy_tisku</vt:lpstr>
      <vt:lpstr>'4.1 - Lokalita B'!Názvy_tisku</vt:lpstr>
      <vt:lpstr>'5.1 - Tramvajový svršek'!Názvy_tisku</vt:lpstr>
      <vt:lpstr>'5.2 - Tramvajový spodek'!Názvy_tisku</vt:lpstr>
      <vt:lpstr>'6 - SO 652 - Úpravy trakč...'!Názvy_tisku</vt:lpstr>
      <vt:lpstr>'7 - SO 653 - Úprava tramv...'!Názvy_tisku</vt:lpstr>
      <vt:lpstr>'Rekapitulace stavby'!Názvy_tisku</vt:lpstr>
      <vt:lpstr>'0 - Ostatní a vedlejší ná...'!Oblast_tisku</vt:lpstr>
      <vt:lpstr>'1 - SO 101 - Úpravy pozem...'!Oblast_tisku</vt:lpstr>
      <vt:lpstr>'2 - SO 301 - Zavlažovací ...'!Oblast_tisku</vt:lpstr>
      <vt:lpstr>'3 - SO 302 - Přípojky vod...'!Oblast_tisku</vt:lpstr>
      <vt:lpstr>'4.1 - Lokalita B'!Oblast_tisku</vt:lpstr>
      <vt:lpstr>'5.1 - Tramvajový svršek'!Oblast_tisku</vt:lpstr>
      <vt:lpstr>'5.2 - Tramvajový spodek'!Oblast_tisku</vt:lpstr>
      <vt:lpstr>'6 - SO 652 - Úpravy trakč...'!Oblast_tisku</vt:lpstr>
      <vt:lpstr>'7 - SO 653 - Úprava tramv...'!Oblast_tisku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2021-11-26T11:20:53Z</dcterms:created>
  <dcterms:modified xsi:type="dcterms:W3CDTF">2021-11-26T11:22:03Z</dcterms:modified>
</cp:coreProperties>
</file>