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svršek'!$C$131:$K$416</definedName>
    <definedName name="_xlnm._FilterDatabase" localSheetId="8" hidden="1">'5b.2 - Tramvajový spodek'!$C$133:$K$355</definedName>
    <definedName name="_xlnm._FilterDatabase" localSheetId="9" hidden="1">'6b - SO 652 - Úpravy trak...'!$C$128:$K$338</definedName>
    <definedName name="_xlnm._FilterDatabase" localSheetId="10" hidden="1">'7b - SO 653 - Úprava tram...'!$C$131:$K$273</definedName>
    <definedName name="_xlnm.Print_Titles" localSheetId="2">'0 - Ostatní a vedlejší ná...'!$121:$121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svršek'!$131:$131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svršek'!$C$82:$J$109,'5b.1 - Tramvajový svršek'!$C$115:$J$416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trak...'!$C$114:$J$338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 s="1"/>
  <c r="J37" i="10"/>
  <c r="AX106" i="1" s="1"/>
  <c r="BI273" i="10"/>
  <c r="BH273" i="10"/>
  <c r="BG273" i="10"/>
  <c r="BF273" i="10"/>
  <c r="T273" i="10"/>
  <c r="T272" i="10"/>
  <c r="R273" i="10"/>
  <c r="R272" i="10"/>
  <c r="P273" i="10"/>
  <c r="P272" i="10" s="1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 s="1"/>
  <c r="T265" i="10" s="1"/>
  <c r="R267" i="10"/>
  <c r="R266" i="10"/>
  <c r="R265" i="10"/>
  <c r="P267" i="10"/>
  <c r="P266" i="10" s="1"/>
  <c r="P265" i="10" s="1"/>
  <c r="BI264" i="10"/>
  <c r="BH264" i="10"/>
  <c r="BG264" i="10"/>
  <c r="BF264" i="10"/>
  <c r="T264" i="10"/>
  <c r="T263" i="10" s="1"/>
  <c r="R264" i="10"/>
  <c r="R263" i="10" s="1"/>
  <c r="P264" i="10"/>
  <c r="P263" i="10" s="1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126" i="10" s="1"/>
  <c r="E7" i="10"/>
  <c r="E120" i="10" s="1"/>
  <c r="J39" i="9"/>
  <c r="J38" i="9"/>
  <c r="AY105" i="1" s="1"/>
  <c r="J37" i="9"/>
  <c r="AX105" i="1"/>
  <c r="BI338" i="9"/>
  <c r="BH338" i="9"/>
  <c r="BG338" i="9"/>
  <c r="BF338" i="9"/>
  <c r="T338" i="9"/>
  <c r="R338" i="9"/>
  <c r="P338" i="9"/>
  <c r="BI337" i="9"/>
  <c r="BH337" i="9"/>
  <c r="BG337" i="9"/>
  <c r="BF337" i="9"/>
  <c r="T337" i="9"/>
  <c r="R337" i="9"/>
  <c r="P337" i="9"/>
  <c r="BI335" i="9"/>
  <c r="BH335" i="9"/>
  <c r="BG335" i="9"/>
  <c r="BF335" i="9"/>
  <c r="T335" i="9"/>
  <c r="R335" i="9"/>
  <c r="P335" i="9"/>
  <c r="BI334" i="9"/>
  <c r="BH334" i="9"/>
  <c r="BG334" i="9"/>
  <c r="BF334" i="9"/>
  <c r="T334" i="9"/>
  <c r="R334" i="9"/>
  <c r="P334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4" i="9"/>
  <c r="BH314" i="9"/>
  <c r="BG314" i="9"/>
  <c r="BF314" i="9"/>
  <c r="T314" i="9"/>
  <c r="R314" i="9"/>
  <c r="P314" i="9"/>
  <c r="BI312" i="9"/>
  <c r="BH312" i="9"/>
  <c r="BG312" i="9"/>
  <c r="BF312" i="9"/>
  <c r="T312" i="9"/>
  <c r="R312" i="9"/>
  <c r="P312" i="9"/>
  <c r="BI310" i="9"/>
  <c r="BH310" i="9"/>
  <c r="BG310" i="9"/>
  <c r="BF310" i="9"/>
  <c r="T310" i="9"/>
  <c r="R310" i="9"/>
  <c r="P310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/>
  <c r="R145" i="9"/>
  <c r="R144" i="9"/>
  <c r="P145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126" i="9" s="1"/>
  <c r="J19" i="9"/>
  <c r="J14" i="9"/>
  <c r="J123" i="9" s="1"/>
  <c r="E7" i="9"/>
  <c r="E85" i="9" s="1"/>
  <c r="J41" i="8"/>
  <c r="J40" i="8"/>
  <c r="AY104" i="1"/>
  <c r="J39" i="8"/>
  <c r="AX104" i="1" s="1"/>
  <c r="BI355" i="8"/>
  <c r="BH355" i="8"/>
  <c r="BG355" i="8"/>
  <c r="BF355" i="8"/>
  <c r="T355" i="8"/>
  <c r="T354" i="8"/>
  <c r="R355" i="8"/>
  <c r="R354" i="8" s="1"/>
  <c r="P355" i="8"/>
  <c r="P354" i="8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 s="1"/>
  <c r="R245" i="8"/>
  <c r="R244" i="8" s="1"/>
  <c r="P245" i="8"/>
  <c r="P244" i="8" s="1"/>
  <c r="BI239" i="8"/>
  <c r="BH239" i="8"/>
  <c r="BG239" i="8"/>
  <c r="BF239" i="8"/>
  <c r="T239" i="8"/>
  <c r="T238" i="8"/>
  <c r="R239" i="8"/>
  <c r="R238" i="8" s="1"/>
  <c r="P239" i="8"/>
  <c r="P238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 s="1"/>
  <c r="J21" i="8"/>
  <c r="J16" i="8"/>
  <c r="J93" i="8" s="1"/>
  <c r="E7" i="8"/>
  <c r="E120" i="8" s="1"/>
  <c r="J41" i="7"/>
  <c r="J40" i="7"/>
  <c r="AY103" i="1" s="1"/>
  <c r="J39" i="7"/>
  <c r="AX103" i="1"/>
  <c r="BI416" i="7"/>
  <c r="BH416" i="7"/>
  <c r="BG416" i="7"/>
  <c r="BF416" i="7"/>
  <c r="T416" i="7"/>
  <c r="T415" i="7" s="1"/>
  <c r="R416" i="7"/>
  <c r="R415" i="7"/>
  <c r="P416" i="7"/>
  <c r="P415" i="7"/>
  <c r="BI414" i="7"/>
  <c r="BH414" i="7"/>
  <c r="BG414" i="7"/>
  <c r="BF414" i="7"/>
  <c r="T414" i="7"/>
  <c r="T413" i="7"/>
  <c r="R414" i="7"/>
  <c r="R413" i="7"/>
  <c r="P414" i="7"/>
  <c r="P413" i="7" s="1"/>
  <c r="BI412" i="7"/>
  <c r="BH412" i="7"/>
  <c r="BG412" i="7"/>
  <c r="BF412" i="7"/>
  <c r="T412" i="7"/>
  <c r="R412" i="7"/>
  <c r="P412" i="7"/>
  <c r="BI411" i="7"/>
  <c r="BH411" i="7"/>
  <c r="BG411" i="7"/>
  <c r="BF411" i="7"/>
  <c r="T411" i="7"/>
  <c r="R411" i="7"/>
  <c r="P411" i="7"/>
  <c r="BI410" i="7"/>
  <c r="BH410" i="7"/>
  <c r="BG410" i="7"/>
  <c r="BF410" i="7"/>
  <c r="T410" i="7"/>
  <c r="R410" i="7"/>
  <c r="P410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5" i="7"/>
  <c r="BH365" i="7"/>
  <c r="BG365" i="7"/>
  <c r="BF365" i="7"/>
  <c r="T365" i="7"/>
  <c r="R365" i="7"/>
  <c r="P365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3" i="7"/>
  <c r="BH333" i="7"/>
  <c r="BG333" i="7"/>
  <c r="BF333" i="7"/>
  <c r="T333" i="7"/>
  <c r="R333" i="7"/>
  <c r="P333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19" i="7"/>
  <c r="BH319" i="7"/>
  <c r="BG319" i="7"/>
  <c r="BF319" i="7"/>
  <c r="T319" i="7"/>
  <c r="R319" i="7"/>
  <c r="P319" i="7"/>
  <c r="BI317" i="7"/>
  <c r="BH317" i="7"/>
  <c r="BG317" i="7"/>
  <c r="BF317" i="7"/>
  <c r="T317" i="7"/>
  <c r="R317" i="7"/>
  <c r="P317" i="7"/>
  <c r="BI315" i="7"/>
  <c r="BH315" i="7"/>
  <c r="BG315" i="7"/>
  <c r="BF315" i="7"/>
  <c r="T315" i="7"/>
  <c r="R315" i="7"/>
  <c r="P315" i="7"/>
  <c r="BI307" i="7"/>
  <c r="BH307" i="7"/>
  <c r="BG307" i="7"/>
  <c r="BF307" i="7"/>
  <c r="T307" i="7"/>
  <c r="R307" i="7"/>
  <c r="P307" i="7"/>
  <c r="BI300" i="7"/>
  <c r="BH300" i="7"/>
  <c r="BG300" i="7"/>
  <c r="BF300" i="7"/>
  <c r="T300" i="7"/>
  <c r="R300" i="7"/>
  <c r="P300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129" i="7" s="1"/>
  <c r="J21" i="7"/>
  <c r="J16" i="7"/>
  <c r="J93" i="7" s="1"/>
  <c r="E7" i="7"/>
  <c r="E118" i="7"/>
  <c r="J41" i="6"/>
  <c r="J40" i="6"/>
  <c r="AY101" i="1" s="1"/>
  <c r="J39" i="6"/>
  <c r="AX101" i="1" s="1"/>
  <c r="BI184" i="6"/>
  <c r="BH184" i="6"/>
  <c r="BG184" i="6"/>
  <c r="BF184" i="6"/>
  <c r="T184" i="6"/>
  <c r="T183" i="6" s="1"/>
  <c r="R184" i="6"/>
  <c r="R183" i="6" s="1"/>
  <c r="P184" i="6"/>
  <c r="P183" i="6" s="1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 s="1"/>
  <c r="P134" i="6"/>
  <c r="P133" i="6" s="1"/>
  <c r="J128" i="6"/>
  <c r="J127" i="6"/>
  <c r="F127" i="6"/>
  <c r="F125" i="6"/>
  <c r="E123" i="6"/>
  <c r="J96" i="6"/>
  <c r="J95" i="6"/>
  <c r="F95" i="6"/>
  <c r="F93" i="6"/>
  <c r="E91" i="6"/>
  <c r="J22" i="6"/>
  <c r="E22" i="6"/>
  <c r="F128" i="6" s="1"/>
  <c r="J21" i="6"/>
  <c r="J16" i="6"/>
  <c r="J93" i="6" s="1"/>
  <c r="E7" i="6"/>
  <c r="E85" i="6" s="1"/>
  <c r="J39" i="5"/>
  <c r="J38" i="5"/>
  <c r="AY99" i="1" s="1"/>
  <c r="J37" i="5"/>
  <c r="AX99" i="1" s="1"/>
  <c r="BI197" i="5"/>
  <c r="BH197" i="5"/>
  <c r="BG197" i="5"/>
  <c r="BF197" i="5"/>
  <c r="T197" i="5"/>
  <c r="T196" i="5" s="1"/>
  <c r="R197" i="5"/>
  <c r="R196" i="5" s="1"/>
  <c r="P197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 s="1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91" i="5" s="1"/>
  <c r="E7" i="5"/>
  <c r="E113" i="5"/>
  <c r="J39" i="4"/>
  <c r="J38" i="4"/>
  <c r="AY98" i="1" s="1"/>
  <c r="J37" i="4"/>
  <c r="AX98" i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 s="1"/>
  <c r="J19" i="4"/>
  <c r="J14" i="4"/>
  <c r="J91" i="4" s="1"/>
  <c r="E7" i="4"/>
  <c r="E85" i="4" s="1"/>
  <c r="J39" i="3"/>
  <c r="J38" i="3"/>
  <c r="AY97" i="1" s="1"/>
  <c r="J37" i="3"/>
  <c r="AX97" i="1" s="1"/>
  <c r="BI206" i="3"/>
  <c r="BH206" i="3"/>
  <c r="BG206" i="3"/>
  <c r="BF206" i="3"/>
  <c r="T206" i="3"/>
  <c r="T205" i="3" s="1"/>
  <c r="R206" i="3"/>
  <c r="R205" i="3" s="1"/>
  <c r="P206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94" i="3" s="1"/>
  <c r="J19" i="3"/>
  <c r="J14" i="3"/>
  <c r="J91" i="3" s="1"/>
  <c r="E7" i="3"/>
  <c r="E85" i="3" s="1"/>
  <c r="J39" i="2"/>
  <c r="J38" i="2"/>
  <c r="AY96" i="1" s="1"/>
  <c r="J37" i="2"/>
  <c r="AX96" i="1" s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 s="1"/>
  <c r="J19" i="2"/>
  <c r="J14" i="2"/>
  <c r="J91" i="2" s="1"/>
  <c r="E7" i="2"/>
  <c r="E85" i="2"/>
  <c r="L90" i="1"/>
  <c r="AM90" i="1"/>
  <c r="AM89" i="1"/>
  <c r="L89" i="1"/>
  <c r="AM87" i="1"/>
  <c r="L87" i="1"/>
  <c r="L85" i="1"/>
  <c r="L84" i="1"/>
  <c r="BK176" i="2"/>
  <c r="BK204" i="2"/>
  <c r="J181" i="2"/>
  <c r="J176" i="2"/>
  <c r="BK188" i="2"/>
  <c r="J158" i="3"/>
  <c r="BK139" i="3"/>
  <c r="J172" i="3"/>
  <c r="J163" i="3"/>
  <c r="BK200" i="3"/>
  <c r="J167" i="3"/>
  <c r="BK198" i="3"/>
  <c r="J173" i="3"/>
  <c r="J174" i="4"/>
  <c r="BK200" i="4"/>
  <c r="BK144" i="4"/>
  <c r="J197" i="4"/>
  <c r="J180" i="4"/>
  <c r="BK161" i="4"/>
  <c r="J201" i="4"/>
  <c r="BK156" i="4"/>
  <c r="BK147" i="4"/>
  <c r="J200" i="4"/>
  <c r="BK176" i="4"/>
  <c r="BK157" i="4"/>
  <c r="J215" i="4"/>
  <c r="BK202" i="4"/>
  <c r="BK174" i="4"/>
  <c r="J144" i="4"/>
  <c r="BK187" i="5"/>
  <c r="BK142" i="5"/>
  <c r="BK190" i="5"/>
  <c r="J187" i="5"/>
  <c r="BK195" i="5"/>
  <c r="J175" i="5"/>
  <c r="J165" i="5"/>
  <c r="J188" i="5"/>
  <c r="BK171" i="6"/>
  <c r="J159" i="6"/>
  <c r="J169" i="6"/>
  <c r="BK169" i="6"/>
  <c r="J170" i="6"/>
  <c r="J184" i="6"/>
  <c r="BK180" i="6"/>
  <c r="BK158" i="6"/>
  <c r="J408" i="7"/>
  <c r="J335" i="7"/>
  <c r="BK266" i="7"/>
  <c r="BK241" i="7"/>
  <c r="BK154" i="7"/>
  <c r="BK402" i="7"/>
  <c r="J368" i="7"/>
  <c r="J331" i="7"/>
  <c r="BK260" i="7"/>
  <c r="BK411" i="7"/>
  <c r="BK332" i="7"/>
  <c r="J172" i="7"/>
  <c r="BK317" i="7"/>
  <c r="BK213" i="7"/>
  <c r="BK368" i="7"/>
  <c r="BK276" i="7"/>
  <c r="J162" i="7"/>
  <c r="BK355" i="7"/>
  <c r="J213" i="7"/>
  <c r="BK399" i="7"/>
  <c r="J330" i="7"/>
  <c r="J208" i="7"/>
  <c r="BK350" i="8"/>
  <c r="J312" i="8"/>
  <c r="BK329" i="8"/>
  <c r="BK215" i="8"/>
  <c r="J351" i="8"/>
  <c r="BK306" i="8"/>
  <c r="BK213" i="8"/>
  <c r="J335" i="8"/>
  <c r="BK179" i="8"/>
  <c r="BK307" i="8"/>
  <c r="J225" i="8"/>
  <c r="J169" i="8"/>
  <c r="BK245" i="8"/>
  <c r="J176" i="8"/>
  <c r="BK351" i="8"/>
  <c r="J211" i="8"/>
  <c r="BK178" i="8"/>
  <c r="J325" i="9"/>
  <c r="BK278" i="9"/>
  <c r="BK259" i="9"/>
  <c r="J232" i="9"/>
  <c r="J204" i="9"/>
  <c r="BK168" i="9"/>
  <c r="BK323" i="9"/>
  <c r="J278" i="9"/>
  <c r="J231" i="9"/>
  <c r="BK204" i="9"/>
  <c r="J171" i="9"/>
  <c r="BK317" i="9"/>
  <c r="J281" i="9"/>
  <c r="J249" i="9"/>
  <c r="BK214" i="9"/>
  <c r="J161" i="9"/>
  <c r="BK298" i="9"/>
  <c r="BK268" i="9"/>
  <c r="J244" i="9"/>
  <c r="J223" i="9"/>
  <c r="BK197" i="9"/>
  <c r="BK176" i="9"/>
  <c r="BK142" i="9"/>
  <c r="BK307" i="9"/>
  <c r="BK287" i="9"/>
  <c r="J266" i="9"/>
  <c r="BK240" i="9"/>
  <c r="BK211" i="9"/>
  <c r="BK186" i="9"/>
  <c r="J163" i="9"/>
  <c r="BK333" i="9"/>
  <c r="J314" i="9"/>
  <c r="BK252" i="9"/>
  <c r="BK235" i="9"/>
  <c r="BK203" i="9"/>
  <c r="J155" i="9"/>
  <c r="BK299" i="9"/>
  <c r="J275" i="9"/>
  <c r="J239" i="9"/>
  <c r="BK208" i="9"/>
  <c r="J166" i="9"/>
  <c r="BK326" i="9"/>
  <c r="J289" i="9"/>
  <c r="BK221" i="9"/>
  <c r="BK188" i="9"/>
  <c r="BK162" i="9"/>
  <c r="BK250" i="10"/>
  <c r="BK189" i="10"/>
  <c r="BK271" i="10"/>
  <c r="J208" i="10"/>
  <c r="J248" i="10"/>
  <c r="J267" i="10"/>
  <c r="J238" i="10"/>
  <c r="J249" i="10"/>
  <c r="BK140" i="10"/>
  <c r="BK145" i="10"/>
  <c r="BK227" i="10"/>
  <c r="J198" i="10"/>
  <c r="J135" i="10"/>
  <c r="BK290" i="7"/>
  <c r="J266" i="7"/>
  <c r="J239" i="7"/>
  <c r="BK208" i="7"/>
  <c r="J186" i="7"/>
  <c r="J161" i="7"/>
  <c r="J144" i="7"/>
  <c r="J410" i="7"/>
  <c r="BK383" i="7"/>
  <c r="BK333" i="7"/>
  <c r="BK172" i="7"/>
  <c r="J407" i="7"/>
  <c r="BK335" i="7"/>
  <c r="J268" i="7"/>
  <c r="J386" i="7"/>
  <c r="BK239" i="7"/>
  <c r="J164" i="7"/>
  <c r="BK386" i="7"/>
  <c r="J285" i="7"/>
  <c r="BK144" i="7"/>
  <c r="BK391" i="7"/>
  <c r="J273" i="7"/>
  <c r="J206" i="7"/>
  <c r="BK414" i="7"/>
  <c r="J355" i="7"/>
  <c r="BK249" i="7"/>
  <c r="BK348" i="8"/>
  <c r="J252" i="8"/>
  <c r="J245" i="8"/>
  <c r="BK152" i="8"/>
  <c r="J310" i="8"/>
  <c r="BK176" i="8"/>
  <c r="BK323" i="8"/>
  <c r="J175" i="8"/>
  <c r="J306" i="8"/>
  <c r="J217" i="8"/>
  <c r="J330" i="8"/>
  <c r="BK202" i="8"/>
  <c r="BK142" i="8"/>
  <c r="BK278" i="8"/>
  <c r="BK335" i="9"/>
  <c r="J295" i="9"/>
  <c r="BK272" i="9"/>
  <c r="J251" i="9"/>
  <c r="BK222" i="9"/>
  <c r="BK201" i="9"/>
  <c r="BK179" i="9"/>
  <c r="J312" i="9"/>
  <c r="BK261" i="9"/>
  <c r="BK223" i="9"/>
  <c r="J198" i="9"/>
  <c r="J162" i="9"/>
  <c r="J321" i="9"/>
  <c r="J290" i="9"/>
  <c r="BK262" i="9"/>
  <c r="BK236" i="9"/>
  <c r="BK196" i="9"/>
  <c r="BK157" i="9"/>
  <c r="BK332" i="9"/>
  <c r="BK295" i="9"/>
  <c r="J259" i="9"/>
  <c r="BK237" i="9"/>
  <c r="J207" i="9"/>
  <c r="BK189" i="9"/>
  <c r="BK167" i="9"/>
  <c r="J306" i="9"/>
  <c r="BK286" i="9"/>
  <c r="J263" i="9"/>
  <c r="BK233" i="9"/>
  <c r="J202" i="9"/>
  <c r="BK185" i="9"/>
  <c r="J136" i="9"/>
  <c r="BK316" i="9"/>
  <c r="BK243" i="9"/>
  <c r="J214" i="9"/>
  <c r="BK184" i="9"/>
  <c r="BK321" i="9"/>
  <c r="J291" i="9"/>
  <c r="BK271" i="9"/>
  <c r="J250" i="9"/>
  <c r="J219" i="9"/>
  <c r="J172" i="9"/>
  <c r="BK140" i="9"/>
  <c r="BK303" i="9"/>
  <c r="J254" i="9"/>
  <c r="BK202" i="9"/>
  <c r="J175" i="9"/>
  <c r="J138" i="9"/>
  <c r="BK248" i="10"/>
  <c r="J203" i="10"/>
  <c r="BK246" i="10"/>
  <c r="J270" i="10"/>
  <c r="BK172" i="10"/>
  <c r="J260" i="10"/>
  <c r="BK191" i="10"/>
  <c r="BK233" i="10"/>
  <c r="BK232" i="10"/>
  <c r="BK273" i="10"/>
  <c r="BK220" i="10"/>
  <c r="J174" i="10"/>
  <c r="BK124" i="2"/>
  <c r="J169" i="2"/>
  <c r="J149" i="2"/>
  <c r="AS102" i="1"/>
  <c r="J190" i="3"/>
  <c r="J204" i="3"/>
  <c r="J203" i="3"/>
  <c r="BK165" i="3"/>
  <c r="J162" i="3"/>
  <c r="J206" i="3"/>
  <c r="BK148" i="3"/>
  <c r="BK184" i="3"/>
  <c r="J165" i="3"/>
  <c r="BK140" i="3"/>
  <c r="J129" i="3"/>
  <c r="BK216" i="4"/>
  <c r="BK192" i="4"/>
  <c r="J181" i="4"/>
  <c r="J162" i="4"/>
  <c r="BK134" i="4"/>
  <c r="BK175" i="4"/>
  <c r="J160" i="4"/>
  <c r="BK142" i="4"/>
  <c r="J207" i="4"/>
  <c r="BK153" i="4"/>
  <c r="J171" i="4"/>
  <c r="J216" i="4"/>
  <c r="J193" i="4"/>
  <c r="J175" i="4"/>
  <c r="J154" i="4"/>
  <c r="BK185" i="4"/>
  <c r="BK145" i="4"/>
  <c r="J213" i="4"/>
  <c r="BK182" i="4"/>
  <c r="BK163" i="4"/>
  <c r="J132" i="4"/>
  <c r="J194" i="4"/>
  <c r="J155" i="4"/>
  <c r="J134" i="4"/>
  <c r="BK174" i="5"/>
  <c r="BK177" i="5"/>
  <c r="BK128" i="5"/>
  <c r="J173" i="5"/>
  <c r="BK188" i="5"/>
  <c r="J146" i="5"/>
  <c r="BK184" i="5"/>
  <c r="J191" i="5"/>
  <c r="J176" i="5"/>
  <c r="BK174" i="6"/>
  <c r="BK166" i="6"/>
  <c r="J181" i="6"/>
  <c r="J160" i="6"/>
  <c r="BK160" i="6"/>
  <c r="BK165" i="6"/>
  <c r="BK182" i="6"/>
  <c r="BK157" i="6"/>
  <c r="BK173" i="6"/>
  <c r="J179" i="6"/>
  <c r="J165" i="6"/>
  <c r="J383" i="7"/>
  <c r="BK315" i="7"/>
  <c r="J260" i="7"/>
  <c r="BK167" i="7"/>
  <c r="J384" i="7"/>
  <c r="J307" i="7"/>
  <c r="J159" i="7"/>
  <c r="BK397" i="7"/>
  <c r="J276" i="7"/>
  <c r="J412" i="7"/>
  <c r="BK330" i="7"/>
  <c r="J218" i="7"/>
  <c r="J404" i="7"/>
  <c r="J350" i="7"/>
  <c r="BK253" i="7"/>
  <c r="BK408" i="7"/>
  <c r="BK285" i="7"/>
  <c r="J211" i="7"/>
  <c r="J416" i="7"/>
  <c r="BK374" i="7"/>
  <c r="BK211" i="7"/>
  <c r="BK135" i="7"/>
  <c r="J300" i="8"/>
  <c r="BK308" i="8"/>
  <c r="BK137" i="8"/>
  <c r="J272" i="8"/>
  <c r="J157" i="8"/>
  <c r="BK211" i="8"/>
  <c r="J340" i="8"/>
  <c r="J278" i="8"/>
  <c r="J189" i="8"/>
  <c r="BK312" i="8"/>
  <c r="BK181" i="8"/>
  <c r="J307" i="8"/>
  <c r="J137" i="8"/>
  <c r="BK297" i="9"/>
  <c r="BK281" i="9"/>
  <c r="J256" i="9"/>
  <c r="BK228" i="9"/>
  <c r="J192" i="9"/>
  <c r="J176" i="9"/>
  <c r="BK327" i="9"/>
  <c r="BK285" i="9"/>
  <c r="BK263" i="9"/>
  <c r="J226" i="9"/>
  <c r="J197" i="9"/>
  <c r="BK136" i="9"/>
  <c r="BK308" i="9"/>
  <c r="J276" i="9"/>
  <c r="BK232" i="9"/>
  <c r="J190" i="9"/>
  <c r="J153" i="9"/>
  <c r="J318" i="9"/>
  <c r="BK273" i="9"/>
  <c r="BK249" i="9"/>
  <c r="J230" i="9"/>
  <c r="J205" i="9"/>
  <c r="BK172" i="9"/>
  <c r="BK324" i="9"/>
  <c r="BK294" i="9"/>
  <c r="J273" i="9"/>
  <c r="J247" i="9"/>
  <c r="J216" i="9"/>
  <c r="BK193" i="9"/>
  <c r="BK166" i="9"/>
  <c r="BK155" i="9"/>
  <c r="J323" i="9"/>
  <c r="J260" i="9"/>
  <c r="BK224" i="9"/>
  <c r="J187" i="9"/>
  <c r="J179" i="9"/>
  <c r="J307" i="9"/>
  <c r="J272" i="9"/>
  <c r="J243" i="9"/>
  <c r="BK215" i="9"/>
  <c r="BK174" i="9"/>
  <c r="BK151" i="9"/>
  <c r="J294" i="9"/>
  <c r="J229" i="9"/>
  <c r="BK180" i="9"/>
  <c r="J134" i="9"/>
  <c r="BK245" i="10"/>
  <c r="BK214" i="10"/>
  <c r="BK135" i="10"/>
  <c r="BK226" i="10"/>
  <c r="BK261" i="10"/>
  <c r="BK150" i="10"/>
  <c r="J244" i="10"/>
  <c r="J172" i="10"/>
  <c r="J227" i="10"/>
  <c r="BK260" i="10"/>
  <c r="J232" i="10"/>
  <c r="J165" i="10"/>
  <c r="J193" i="2"/>
  <c r="BK129" i="2"/>
  <c r="BK189" i="2"/>
  <c r="BK169" i="2"/>
  <c r="J189" i="2"/>
  <c r="J155" i="3"/>
  <c r="J140" i="3"/>
  <c r="J202" i="4"/>
  <c r="BK178" i="4"/>
  <c r="J166" i="4"/>
  <c r="J147" i="4"/>
  <c r="J205" i="4"/>
  <c r="J164" i="4"/>
  <c r="J149" i="4"/>
  <c r="J188" i="4"/>
  <c r="J151" i="4"/>
  <c r="BK150" i="4"/>
  <c r="BK214" i="4"/>
  <c r="BK181" i="4"/>
  <c r="BK162" i="4"/>
  <c r="BK193" i="4"/>
  <c r="BK160" i="4"/>
  <c r="J186" i="4"/>
  <c r="BK140" i="4"/>
  <c r="BK204" i="4"/>
  <c r="BK180" i="4"/>
  <c r="BK149" i="4"/>
  <c r="J133" i="4"/>
  <c r="BK144" i="5"/>
  <c r="BK165" i="5"/>
  <c r="J174" i="5"/>
  <c r="J249" i="7"/>
  <c r="BK161" i="7"/>
  <c r="J360" i="7"/>
  <c r="J265" i="7"/>
  <c r="BK162" i="7"/>
  <c r="J401" i="7"/>
  <c r="BK348" i="7"/>
  <c r="J201" i="7"/>
  <c r="J399" i="7"/>
  <c r="J236" i="7"/>
  <c r="BK151" i="7"/>
  <c r="BK381" i="7"/>
  <c r="BK337" i="7"/>
  <c r="BK183" i="7"/>
  <c r="BK401" i="7"/>
  <c r="J274" i="7"/>
  <c r="J151" i="7"/>
  <c r="BK404" i="7"/>
  <c r="J366" i="7"/>
  <c r="J290" i="7"/>
  <c r="BK153" i="7"/>
  <c r="J317" i="8"/>
  <c r="J352" i="8"/>
  <c r="J206" i="8"/>
  <c r="BK355" i="8"/>
  <c r="BK289" i="8"/>
  <c r="J208" i="8"/>
  <c r="BK352" i="8"/>
  <c r="BK189" i="8"/>
  <c r="BK317" i="8"/>
  <c r="J215" i="8"/>
  <c r="BK318" i="8"/>
  <c r="J213" i="8"/>
  <c r="BK175" i="8"/>
  <c r="J350" i="8"/>
  <c r="J202" i="8"/>
  <c r="BK338" i="9"/>
  <c r="BK310" i="9"/>
  <c r="BK284" i="9"/>
  <c r="BK267" i="9"/>
  <c r="J248" i="9"/>
  <c r="J215" i="9"/>
  <c r="J189" i="9"/>
  <c r="J142" i="9"/>
  <c r="J301" i="9"/>
  <c r="J253" i="9"/>
  <c r="BK218" i="9"/>
  <c r="J184" i="9"/>
  <c r="BK138" i="9"/>
  <c r="J304" i="9"/>
  <c r="J265" i="9"/>
  <c r="J246" i="9"/>
  <c r="J200" i="9"/>
  <c r="J140" i="9"/>
  <c r="BK325" i="9"/>
  <c r="J280" i="9"/>
  <c r="BK260" i="9"/>
  <c r="J235" i="9"/>
  <c r="J206" i="9"/>
  <c r="J181" i="9"/>
  <c r="BK149" i="9"/>
  <c r="J299" i="9"/>
  <c r="J284" i="9"/>
  <c r="BK241" i="9"/>
  <c r="BK220" i="9"/>
  <c r="J199" i="9"/>
  <c r="J177" i="9"/>
  <c r="BK148" i="9"/>
  <c r="BK319" i="9"/>
  <c r="J269" i="9"/>
  <c r="J240" i="9"/>
  <c r="J221" i="9"/>
  <c r="BK171" i="9"/>
  <c r="J316" i="9"/>
  <c r="J277" i="9"/>
  <c r="BK265" i="9"/>
  <c r="J210" i="9"/>
  <c r="BK153" i="9"/>
  <c r="BK322" i="9"/>
  <c r="BK258" i="9"/>
  <c r="J203" i="9"/>
  <c r="J178" i="9"/>
  <c r="J148" i="9"/>
  <c r="BK262" i="10"/>
  <c r="BK238" i="10"/>
  <c r="BK168" i="10"/>
  <c r="BK249" i="10"/>
  <c r="J273" i="10"/>
  <c r="BK239" i="10"/>
  <c r="BK256" i="10"/>
  <c r="J155" i="10"/>
  <c r="BK192" i="10"/>
  <c r="BK174" i="10"/>
  <c r="J239" i="10"/>
  <c r="BK167" i="10"/>
  <c r="J204" i="2"/>
  <c r="BK146" i="2"/>
  <c r="J198" i="2"/>
  <c r="J137" i="2"/>
  <c r="J152" i="2"/>
  <c r="BK163" i="2"/>
  <c r="BK150" i="3"/>
  <c r="BK204" i="3"/>
  <c r="J161" i="3"/>
  <c r="BK173" i="3"/>
  <c r="J201" i="3"/>
  <c r="J184" i="3"/>
  <c r="J200" i="3"/>
  <c r="J174" i="3"/>
  <c r="BK158" i="3"/>
  <c r="BK147" i="3"/>
  <c r="BK206" i="3"/>
  <c r="BK207" i="4"/>
  <c r="J190" i="4"/>
  <c r="BK169" i="4"/>
  <c r="BK155" i="4"/>
  <c r="J208" i="4"/>
  <c r="J196" i="4"/>
  <c r="BK168" i="4"/>
  <c r="BK146" i="4"/>
  <c r="J212" i="4"/>
  <c r="J169" i="4"/>
  <c r="J206" i="4"/>
  <c r="J185" i="4"/>
  <c r="J140" i="4"/>
  <c r="BK208" i="4"/>
  <c r="BK167" i="4"/>
  <c r="BK132" i="4"/>
  <c r="J179" i="4"/>
  <c r="BK148" i="4"/>
  <c r="J135" i="4"/>
  <c r="BK197" i="4"/>
  <c r="J168" i="4"/>
  <c r="BK205" i="4"/>
  <c r="J170" i="4"/>
  <c r="J137" i="4"/>
  <c r="J197" i="5"/>
  <c r="BK197" i="5"/>
  <c r="BK135" i="5"/>
  <c r="J177" i="5"/>
  <c r="J184" i="5"/>
  <c r="J192" i="5"/>
  <c r="BK162" i="5"/>
  <c r="BK173" i="5"/>
  <c r="J143" i="5"/>
  <c r="J135" i="5"/>
  <c r="J163" i="6"/>
  <c r="J173" i="6"/>
  <c r="J171" i="6"/>
  <c r="J182" i="6"/>
  <c r="J157" i="6"/>
  <c r="BK168" i="6"/>
  <c r="J178" i="6"/>
  <c r="BK167" i="6"/>
  <c r="BK175" i="6"/>
  <c r="BK407" i="7"/>
  <c r="BK338" i="7"/>
  <c r="BK289" i="7"/>
  <c r="J264" i="7"/>
  <c r="BK206" i="7"/>
  <c r="J392" i="7"/>
  <c r="J352" i="7"/>
  <c r="BK267" i="7"/>
  <c r="J154" i="7"/>
  <c r="BK392" i="7"/>
  <c r="J319" i="7"/>
  <c r="J153" i="7"/>
  <c r="J272" i="7"/>
  <c r="BK186" i="7"/>
  <c r="J354" i="7"/>
  <c r="BK236" i="7"/>
  <c r="J135" i="7"/>
  <c r="BK360" i="7"/>
  <c r="BK235" i="7"/>
  <c r="BK416" i="7"/>
  <c r="J391" i="7"/>
  <c r="BK350" i="7"/>
  <c r="BK238" i="7"/>
  <c r="J138" i="7"/>
  <c r="BK266" i="8"/>
  <c r="BK260" i="8"/>
  <c r="J191" i="8"/>
  <c r="J329" i="8"/>
  <c r="BK236" i="8"/>
  <c r="J163" i="8"/>
  <c r="J178" i="8"/>
  <c r="J239" i="8"/>
  <c r="J204" i="8"/>
  <c r="BK340" i="8"/>
  <c r="BK206" i="8"/>
  <c r="BK169" i="8"/>
  <c r="J308" i="8"/>
  <c r="BK191" i="8"/>
  <c r="J327" i="9"/>
  <c r="J286" i="9"/>
  <c r="BK264" i="9"/>
  <c r="BK246" i="9"/>
  <c r="J218" i="9"/>
  <c r="BK190" i="9"/>
  <c r="BK145" i="9"/>
  <c r="J308" i="9"/>
  <c r="BK270" i="9"/>
  <c r="BK244" i="9"/>
  <c r="J208" i="9"/>
  <c r="BK178" i="9"/>
  <c r="J333" i="9"/>
  <c r="BK292" i="9"/>
  <c r="BK275" i="9"/>
  <c r="BK248" i="9"/>
  <c r="BK212" i="9"/>
  <c r="J151" i="9"/>
  <c r="BK320" i="9"/>
  <c r="J271" i="9"/>
  <c r="BK245" i="9"/>
  <c r="BK225" i="9"/>
  <c r="J194" i="9"/>
  <c r="BK169" i="9"/>
  <c r="J320" i="9"/>
  <c r="J298" i="9"/>
  <c r="BK280" i="9"/>
  <c r="BK242" i="9"/>
  <c r="BK231" i="9"/>
  <c r="BK200" i="9"/>
  <c r="J169" i="9"/>
  <c r="BK132" i="9"/>
  <c r="BK296" i="9"/>
  <c r="J245" i="9"/>
  <c r="BK229" i="9"/>
  <c r="BK192" i="9"/>
  <c r="J330" i="9"/>
  <c r="J283" i="9"/>
  <c r="BK256" i="9"/>
  <c r="J224" i="9"/>
  <c r="BK206" i="9"/>
  <c r="BK165" i="9"/>
  <c r="BK306" i="9"/>
  <c r="BK230" i="9"/>
  <c r="J195" i="9"/>
  <c r="J145" i="9"/>
  <c r="J261" i="10"/>
  <c r="J226" i="10"/>
  <c r="BK179" i="10"/>
  <c r="BK257" i="10"/>
  <c r="J197" i="10"/>
  <c r="J245" i="10"/>
  <c r="J262" i="10"/>
  <c r="BK225" i="10"/>
  <c r="J145" i="10"/>
  <c r="BK247" i="10"/>
  <c r="BK267" i="10"/>
  <c r="BK203" i="10"/>
  <c r="J168" i="10"/>
  <c r="J129" i="2"/>
  <c r="J188" i="2"/>
  <c r="J163" i="2"/>
  <c r="BK161" i="2"/>
  <c r="J161" i="2"/>
  <c r="BK193" i="2"/>
  <c r="BK174" i="3"/>
  <c r="BK201" i="3"/>
  <c r="J193" i="3"/>
  <c r="J157" i="3"/>
  <c r="BK196" i="3"/>
  <c r="J164" i="3"/>
  <c r="J179" i="3"/>
  <c r="BK164" i="3"/>
  <c r="BK191" i="4"/>
  <c r="J176" i="4"/>
  <c r="BK159" i="4"/>
  <c r="J210" i="4"/>
  <c r="BK190" i="4"/>
  <c r="BK158" i="4"/>
  <c r="J145" i="4"/>
  <c r="BK203" i="4"/>
  <c r="J158" i="4"/>
  <c r="BK201" i="4"/>
  <c r="J146" i="4"/>
  <c r="J204" i="4"/>
  <c r="J178" i="4"/>
  <c r="BK213" i="4"/>
  <c r="BK164" i="4"/>
  <c r="BK141" i="4"/>
  <c r="J199" i="4"/>
  <c r="J173" i="4"/>
  <c r="BK135" i="4"/>
  <c r="J192" i="4"/>
  <c r="BK171" i="4"/>
  <c r="J143" i="4"/>
  <c r="BK146" i="5"/>
  <c r="BK186" i="5"/>
  <c r="J189" i="5"/>
  <c r="BK192" i="5"/>
  <c r="J162" i="5"/>
  <c r="J128" i="5"/>
  <c r="J144" i="5"/>
  <c r="BK153" i="5"/>
  <c r="J142" i="5"/>
  <c r="J168" i="6"/>
  <c r="BK184" i="6"/>
  <c r="J167" i="6"/>
  <c r="BK178" i="6"/>
  <c r="J180" i="6"/>
  <c r="J134" i="6"/>
  <c r="BK163" i="6"/>
  <c r="J175" i="6"/>
  <c r="J162" i="6"/>
  <c r="J166" i="6"/>
  <c r="BK365" i="7"/>
  <c r="J291" i="7"/>
  <c r="J253" i="7"/>
  <c r="J183" i="7"/>
  <c r="BK347" i="7"/>
  <c r="J338" i="7"/>
  <c r="BK334" i="7"/>
  <c r="J333" i="7"/>
  <c r="J315" i="7"/>
  <c r="BK307" i="7"/>
  <c r="BK291" i="7"/>
  <c r="BK274" i="7"/>
  <c r="BK272" i="7"/>
  <c r="J247" i="7"/>
  <c r="J217" i="7"/>
  <c r="BK191" i="7"/>
  <c r="BK164" i="7"/>
  <c r="J146" i="7"/>
  <c r="BK412" i="7"/>
  <c r="BK387" i="7"/>
  <c r="J374" i="7"/>
  <c r="J351" i="7"/>
  <c r="J289" i="7"/>
  <c r="BK224" i="7"/>
  <c r="BK366" i="7"/>
  <c r="BK265" i="7"/>
  <c r="BK403" i="7"/>
  <c r="J224" i="7"/>
  <c r="BK146" i="7"/>
  <c r="J347" i="7"/>
  <c r="J235" i="7"/>
  <c r="J389" i="7"/>
  <c r="J267" i="7"/>
  <c r="J167" i="7"/>
  <c r="J402" i="7"/>
  <c r="BK352" i="7"/>
  <c r="J177" i="7"/>
  <c r="J318" i="8"/>
  <c r="BK239" i="8"/>
  <c r="BK225" i="8"/>
  <c r="BK330" i="8"/>
  <c r="BK252" i="8"/>
  <c r="BK353" i="8"/>
  <c r="BK272" i="8"/>
  <c r="J353" i="8"/>
  <c r="BK223" i="8"/>
  <c r="BK147" i="8"/>
  <c r="BK309" i="8"/>
  <c r="BK204" i="8"/>
  <c r="J152" i="8"/>
  <c r="J289" i="8"/>
  <c r="BK337" i="9"/>
  <c r="BK302" i="9"/>
  <c r="BK282" i="9"/>
  <c r="J261" i="9"/>
  <c r="J238" i="9"/>
  <c r="BK205" i="9"/>
  <c r="BK181" i="9"/>
  <c r="BK330" i="9"/>
  <c r="J296" i="9"/>
  <c r="J264" i="9"/>
  <c r="J227" i="9"/>
  <c r="BK194" i="9"/>
  <c r="J157" i="9"/>
  <c r="BK312" i="9"/>
  <c r="J279" i="9"/>
  <c r="J252" i="9"/>
  <c r="J228" i="9"/>
  <c r="J174" i="9"/>
  <c r="J329" i="9"/>
  <c r="BK276" i="9"/>
  <c r="BK250" i="9"/>
  <c r="J222" i="9"/>
  <c r="J196" i="9"/>
  <c r="J173" i="9"/>
  <c r="J338" i="9"/>
  <c r="J302" i="9"/>
  <c r="J285" i="9"/>
  <c r="J258" i="9"/>
  <c r="J225" i="9"/>
  <c r="BK187" i="9"/>
  <c r="BK164" i="9"/>
  <c r="BK328" i="9"/>
  <c r="J282" i="9"/>
  <c r="BK238" i="9"/>
  <c r="J217" i="9"/>
  <c r="J149" i="9"/>
  <c r="BK289" i="9"/>
  <c r="J268" i="9"/>
  <c r="BK234" i="9"/>
  <c r="J212" i="9"/>
  <c r="J168" i="9"/>
  <c r="J335" i="9"/>
  <c r="J292" i="9"/>
  <c r="BK191" i="9"/>
  <c r="J170" i="9"/>
  <c r="J257" i="10"/>
  <c r="J225" i="10"/>
  <c r="J160" i="10"/>
  <c r="J256" i="10"/>
  <c r="J247" i="10"/>
  <c r="BK264" i="10"/>
  <c r="J233" i="10"/>
  <c r="BK165" i="10"/>
  <c r="J215" i="10"/>
  <c r="J192" i="10"/>
  <c r="J246" i="10"/>
  <c r="J271" i="10"/>
  <c r="J143" i="2"/>
  <c r="BK181" i="2"/>
  <c r="BK133" i="2"/>
  <c r="BK149" i="2"/>
  <c r="BK198" i="2"/>
  <c r="BK137" i="2"/>
  <c r="BK155" i="3"/>
  <c r="BK134" i="3"/>
  <c r="BK163" i="3"/>
  <c r="BK167" i="3"/>
  <c r="J150" i="3"/>
  <c r="BK190" i="3"/>
  <c r="BK203" i="3"/>
  <c r="BK172" i="3"/>
  <c r="BK173" i="4"/>
  <c r="J153" i="4"/>
  <c r="BK206" i="4"/>
  <c r="J183" i="4"/>
  <c r="BK151" i="4"/>
  <c r="J141" i="4"/>
  <c r="BK166" i="4"/>
  <c r="J203" i="4"/>
  <c r="J157" i="4"/>
  <c r="J138" i="4"/>
  <c r="BK188" i="4"/>
  <c r="J165" i="4"/>
  <c r="BK212" i="4"/>
  <c r="BK183" i="4"/>
  <c r="BK154" i="4"/>
  <c r="BK133" i="4"/>
  <c r="BK184" i="4"/>
  <c r="BK165" i="4"/>
  <c r="J214" i="4"/>
  <c r="BK189" i="4"/>
  <c r="J159" i="4"/>
  <c r="BK138" i="4"/>
  <c r="BK176" i="5"/>
  <c r="BK191" i="5"/>
  <c r="BK175" i="5"/>
  <c r="BK189" i="5"/>
  <c r="J195" i="5"/>
  <c r="J153" i="5"/>
  <c r="BK170" i="6"/>
  <c r="BK161" i="6"/>
  <c r="J177" i="6"/>
  <c r="BK179" i="6"/>
  <c r="J161" i="6"/>
  <c r="BK162" i="6"/>
  <c r="J174" i="6"/>
  <c r="BK159" i="6"/>
  <c r="BK134" i="6"/>
  <c r="BK177" i="6"/>
  <c r="J158" i="6"/>
  <c r="J381" i="7"/>
  <c r="J300" i="7"/>
  <c r="BK268" i="7"/>
  <c r="J238" i="7"/>
  <c r="J411" i="7"/>
  <c r="J365" i="7"/>
  <c r="J317" i="7"/>
  <c r="BK247" i="7"/>
  <c r="BK136" i="7"/>
  <c r="BK351" i="7"/>
  <c r="BK159" i="7"/>
  <c r="J397" i="7"/>
  <c r="J241" i="7"/>
  <c r="J136" i="7"/>
  <c r="BK375" i="7"/>
  <c r="J334" i="7"/>
  <c r="BK217" i="7"/>
  <c r="J403" i="7"/>
  <c r="J332" i="7"/>
  <c r="BK218" i="7"/>
  <c r="BK138" i="7"/>
  <c r="BK389" i="7"/>
  <c r="J337" i="7"/>
  <c r="J202" i="7"/>
  <c r="J309" i="8"/>
  <c r="BK310" i="8"/>
  <c r="J181" i="8"/>
  <c r="BK335" i="8"/>
  <c r="BK217" i="8"/>
  <c r="J355" i="8"/>
  <c r="J183" i="8"/>
  <c r="J324" i="8"/>
  <c r="BK231" i="8"/>
  <c r="J179" i="8"/>
  <c r="J266" i="8"/>
  <c r="BK183" i="8"/>
  <c r="BK300" i="8"/>
  <c r="J326" i="9"/>
  <c r="BK293" i="9"/>
  <c r="J274" i="9"/>
  <c r="BK254" i="9"/>
  <c r="BK219" i="9"/>
  <c r="J191" i="9"/>
  <c r="J167" i="9"/>
  <c r="J334" i="9"/>
  <c r="BK304" i="9"/>
  <c r="BK255" i="9"/>
  <c r="BK209" i="9"/>
  <c r="J180" i="9"/>
  <c r="BK329" i="9"/>
  <c r="J297" i="9"/>
  <c r="J257" i="9"/>
  <c r="BK217" i="9"/>
  <c r="J164" i="9"/>
  <c r="BK334" i="9"/>
  <c r="BK288" i="9"/>
  <c r="BK266" i="9"/>
  <c r="J242" i="9"/>
  <c r="J213" i="9"/>
  <c r="J186" i="9"/>
  <c r="BK163" i="9"/>
  <c r="BK314" i="9"/>
  <c r="BK291" i="9"/>
  <c r="J267" i="9"/>
  <c r="BK239" i="9"/>
  <c r="BK198" i="9"/>
  <c r="BK182" i="9"/>
  <c r="J160" i="9"/>
  <c r="J324" i="9"/>
  <c r="J288" i="9"/>
  <c r="BK247" i="9"/>
  <c r="BK226" i="9"/>
  <c r="J209" i="9"/>
  <c r="J182" i="9"/>
  <c r="BK318" i="9"/>
  <c r="BK279" i="9"/>
  <c r="J262" i="9"/>
  <c r="J233" i="9"/>
  <c r="J188" i="9"/>
  <c r="BK160" i="9"/>
  <c r="J310" i="9"/>
  <c r="BK257" i="9"/>
  <c r="J220" i="9"/>
  <c r="J183" i="9"/>
  <c r="J152" i="9"/>
  <c r="BK244" i="10"/>
  <c r="BK215" i="10"/>
  <c r="J140" i="10"/>
  <c r="BK270" i="10"/>
  <c r="BK198" i="10"/>
  <c r="BK155" i="10"/>
  <c r="J259" i="10"/>
  <c r="J214" i="10"/>
  <c r="J150" i="10"/>
  <c r="J179" i="10"/>
  <c r="J167" i="10"/>
  <c r="J189" i="10"/>
  <c r="J170" i="10"/>
  <c r="AS100" i="1"/>
  <c r="BK152" i="2"/>
  <c r="J124" i="2"/>
  <c r="BK143" i="2"/>
  <c r="J133" i="2"/>
  <c r="J146" i="2"/>
  <c r="J148" i="3"/>
  <c r="J198" i="3"/>
  <c r="J147" i="3"/>
  <c r="BK179" i="3"/>
  <c r="BK129" i="3"/>
  <c r="BK193" i="3"/>
  <c r="BK161" i="3"/>
  <c r="J196" i="3"/>
  <c r="BK162" i="3"/>
  <c r="BK157" i="3"/>
  <c r="J139" i="3"/>
  <c r="J134" i="3"/>
  <c r="BK194" i="4"/>
  <c r="J184" i="4"/>
  <c r="J167" i="4"/>
  <c r="J150" i="4"/>
  <c r="BK199" i="4"/>
  <c r="BK170" i="4"/>
  <c r="J148" i="4"/>
  <c r="BK215" i="4"/>
  <c r="J182" i="4"/>
  <c r="BK143" i="4"/>
  <c r="J189" i="4"/>
  <c r="J142" i="4"/>
  <c r="BK210" i="4"/>
  <c r="BK186" i="4"/>
  <c r="J156" i="4"/>
  <c r="BK196" i="4"/>
  <c r="J161" i="4"/>
  <c r="BK137" i="4"/>
  <c r="BK179" i="4"/>
  <c r="J136" i="4"/>
  <c r="J191" i="4"/>
  <c r="J163" i="4"/>
  <c r="BK136" i="4"/>
  <c r="J155" i="5"/>
  <c r="BK194" i="5"/>
  <c r="BK193" i="5"/>
  <c r="J194" i="5"/>
  <c r="J193" i="5"/>
  <c r="J186" i="5"/>
  <c r="BK143" i="5"/>
  <c r="J190" i="5"/>
  <c r="BK155" i="5"/>
  <c r="BK181" i="6"/>
  <c r="BK331" i="7"/>
  <c r="BK177" i="7"/>
  <c r="J375" i="7"/>
  <c r="BK319" i="7"/>
  <c r="BK202" i="7"/>
  <c r="BK354" i="7"/>
  <c r="BK273" i="7"/>
  <c r="BK410" i="7"/>
  <c r="J258" i="7"/>
  <c r="BK201" i="7"/>
  <c r="J387" i="7"/>
  <c r="J348" i="7"/>
  <c r="BK264" i="7"/>
  <c r="BK178" i="7"/>
  <c r="BK384" i="7"/>
  <c r="BK258" i="7"/>
  <c r="J178" i="7"/>
  <c r="J414" i="7"/>
  <c r="BK300" i="7"/>
  <c r="J191" i="7"/>
  <c r="J323" i="8"/>
  <c r="J348" i="8"/>
  <c r="J236" i="8"/>
  <c r="BK157" i="8"/>
  <c r="BK324" i="8"/>
  <c r="J223" i="8"/>
  <c r="J142" i="8"/>
  <c r="BK210" i="8"/>
  <c r="J346" i="8"/>
  <c r="J260" i="8"/>
  <c r="BK208" i="8"/>
  <c r="BK346" i="8"/>
  <c r="J231" i="8"/>
  <c r="J147" i="8"/>
  <c r="J210" i="8"/>
  <c r="BK163" i="8"/>
  <c r="J322" i="9"/>
  <c r="BK290" i="9"/>
  <c r="J270" i="9"/>
  <c r="BK227" i="9"/>
  <c r="BK195" i="9"/>
  <c r="BK177" i="9"/>
  <c r="BK134" i="9"/>
  <c r="BK269" i="9"/>
  <c r="J236" i="9"/>
  <c r="J201" i="9"/>
  <c r="J165" i="9"/>
  <c r="J319" i="9"/>
  <c r="J287" i="9"/>
  <c r="BK253" i="9"/>
  <c r="BK207" i="9"/>
  <c r="BK152" i="9"/>
  <c r="J317" i="9"/>
  <c r="J255" i="9"/>
  <c r="BK216" i="9"/>
  <c r="J193" i="9"/>
  <c r="BK170" i="9"/>
  <c r="J337" i="9"/>
  <c r="J303" i="9"/>
  <c r="BK277" i="9"/>
  <c r="J234" i="9"/>
  <c r="BK210" i="9"/>
  <c r="BK183" i="9"/>
  <c r="BK161" i="9"/>
  <c r="J332" i="9"/>
  <c r="BK283" i="9"/>
  <c r="J237" i="9"/>
  <c r="J211" i="9"/>
  <c r="J185" i="9"/>
  <c r="J328" i="9"/>
  <c r="J293" i="9"/>
  <c r="BK274" i="9"/>
  <c r="J241" i="9"/>
  <c r="BK213" i="9"/>
  <c r="BK175" i="9"/>
  <c r="J132" i="9"/>
  <c r="BK301" i="9"/>
  <c r="BK251" i="9"/>
  <c r="BK199" i="9"/>
  <c r="BK173" i="9"/>
  <c r="BK170" i="10"/>
  <c r="BK259" i="10"/>
  <c r="J191" i="10"/>
  <c r="J184" i="10"/>
  <c r="J250" i="10"/>
  <c r="BK184" i="10"/>
  <c r="J220" i="10"/>
  <c r="BK197" i="10"/>
  <c r="J264" i="10"/>
  <c r="BK208" i="10"/>
  <c r="BK160" i="10"/>
  <c r="P123" i="2" l="1"/>
  <c r="R160" i="3"/>
  <c r="P199" i="3"/>
  <c r="R131" i="4"/>
  <c r="P139" i="4"/>
  <c r="BK172" i="4"/>
  <c r="J172" i="4"/>
  <c r="J102" i="4"/>
  <c r="R177" i="4"/>
  <c r="R198" i="4"/>
  <c r="BK127" i="5"/>
  <c r="J127" i="5" s="1"/>
  <c r="J100" i="5" s="1"/>
  <c r="T172" i="5"/>
  <c r="P164" i="6"/>
  <c r="T176" i="6"/>
  <c r="T134" i="7"/>
  <c r="P166" i="7"/>
  <c r="BK380" i="7"/>
  <c r="J380" i="7" s="1"/>
  <c r="J105" i="7" s="1"/>
  <c r="BK136" i="8"/>
  <c r="R251" i="8"/>
  <c r="BK311" i="8"/>
  <c r="J311" i="8" s="1"/>
  <c r="J108" i="8" s="1"/>
  <c r="BK131" i="9"/>
  <c r="J131" i="9" s="1"/>
  <c r="J100" i="9" s="1"/>
  <c r="R131" i="9"/>
  <c r="P147" i="9"/>
  <c r="T147" i="9"/>
  <c r="T130" i="9" s="1"/>
  <c r="T300" i="9"/>
  <c r="P336" i="9"/>
  <c r="T162" i="2"/>
  <c r="T160" i="3"/>
  <c r="T199" i="3"/>
  <c r="BK152" i="4"/>
  <c r="J152" i="4" s="1"/>
  <c r="J101" i="4" s="1"/>
  <c r="P172" i="4"/>
  <c r="BK187" i="4"/>
  <c r="J187" i="4"/>
  <c r="J104" i="4" s="1"/>
  <c r="P198" i="4"/>
  <c r="T127" i="5"/>
  <c r="T126" i="5" s="1"/>
  <c r="T125" i="5" s="1"/>
  <c r="BK164" i="6"/>
  <c r="J164" i="6" s="1"/>
  <c r="J104" i="6" s="1"/>
  <c r="BK176" i="6"/>
  <c r="J176" i="6"/>
  <c r="J106" i="6"/>
  <c r="BK134" i="7"/>
  <c r="R166" i="7"/>
  <c r="R133" i="7" s="1"/>
  <c r="R132" i="7" s="1"/>
  <c r="P396" i="7"/>
  <c r="P216" i="8"/>
  <c r="R271" i="8"/>
  <c r="R345" i="8"/>
  <c r="P159" i="9"/>
  <c r="R300" i="9"/>
  <c r="BK336" i="9"/>
  <c r="J336" i="9"/>
  <c r="J107" i="9" s="1"/>
  <c r="P162" i="2"/>
  <c r="BK160" i="3"/>
  <c r="J160" i="3" s="1"/>
  <c r="J101" i="3" s="1"/>
  <c r="R189" i="3"/>
  <c r="BK139" i="4"/>
  <c r="J139" i="4"/>
  <c r="J100" i="4" s="1"/>
  <c r="R139" i="4"/>
  <c r="R172" i="4"/>
  <c r="P187" i="4"/>
  <c r="T198" i="4"/>
  <c r="R172" i="5"/>
  <c r="BK156" i="6"/>
  <c r="J156" i="6"/>
  <c r="J103" i="6" s="1"/>
  <c r="T164" i="6"/>
  <c r="R176" i="6"/>
  <c r="P210" i="7"/>
  <c r="T396" i="7"/>
  <c r="R136" i="8"/>
  <c r="T251" i="8"/>
  <c r="T311" i="8"/>
  <c r="T135" i="8" s="1"/>
  <c r="T134" i="8" s="1"/>
  <c r="BK173" i="10"/>
  <c r="J173" i="10" s="1"/>
  <c r="J101" i="10" s="1"/>
  <c r="R190" i="10"/>
  <c r="R123" i="2"/>
  <c r="P128" i="3"/>
  <c r="BK189" i="3"/>
  <c r="J189" i="3"/>
  <c r="J102" i="3" s="1"/>
  <c r="R199" i="3"/>
  <c r="P131" i="4"/>
  <c r="P152" i="4"/>
  <c r="T172" i="4"/>
  <c r="T187" i="4"/>
  <c r="R195" i="4"/>
  <c r="BK211" i="4"/>
  <c r="J211" i="4" s="1"/>
  <c r="J108" i="4" s="1"/>
  <c r="R134" i="7"/>
  <c r="T166" i="7"/>
  <c r="T380" i="7"/>
  <c r="P136" i="8"/>
  <c r="BK251" i="8"/>
  <c r="J251" i="8"/>
  <c r="J106" i="8" s="1"/>
  <c r="R311" i="8"/>
  <c r="BK134" i="10"/>
  <c r="J134" i="10" s="1"/>
  <c r="J100" i="10" s="1"/>
  <c r="T173" i="10"/>
  <c r="T190" i="10"/>
  <c r="BK162" i="2"/>
  <c r="J162" i="2" s="1"/>
  <c r="J100" i="2" s="1"/>
  <c r="T128" i="3"/>
  <c r="P189" i="3"/>
  <c r="BK131" i="4"/>
  <c r="J131" i="4"/>
  <c r="J99" i="4" s="1"/>
  <c r="R152" i="4"/>
  <c r="T177" i="4"/>
  <c r="BK198" i="4"/>
  <c r="J198" i="4"/>
  <c r="J106" i="4" s="1"/>
  <c r="R211" i="4"/>
  <c r="P172" i="5"/>
  <c r="T156" i="6"/>
  <c r="R172" i="6"/>
  <c r="R132" i="6" s="1"/>
  <c r="R131" i="6" s="1"/>
  <c r="BK210" i="7"/>
  <c r="J210" i="7" s="1"/>
  <c r="J104" i="7" s="1"/>
  <c r="R396" i="7"/>
  <c r="R216" i="8"/>
  <c r="P271" i="8"/>
  <c r="BK345" i="8"/>
  <c r="J345" i="8"/>
  <c r="J109" i="8" s="1"/>
  <c r="P131" i="9"/>
  <c r="P130" i="9"/>
  <c r="T131" i="9"/>
  <c r="BK147" i="9"/>
  <c r="J147" i="9" s="1"/>
  <c r="J102" i="9" s="1"/>
  <c r="R147" i="9"/>
  <c r="BK300" i="9"/>
  <c r="J300" i="9"/>
  <c r="J105" i="9" s="1"/>
  <c r="R331" i="9"/>
  <c r="T336" i="9"/>
  <c r="P134" i="10"/>
  <c r="P173" i="10"/>
  <c r="BK213" i="10"/>
  <c r="J213" i="10" s="1"/>
  <c r="J103" i="10" s="1"/>
  <c r="T255" i="10"/>
  <c r="T123" i="2"/>
  <c r="T122" i="2"/>
  <c r="BK128" i="3"/>
  <c r="P160" i="3"/>
  <c r="BK199" i="3"/>
  <c r="J199" i="3" s="1"/>
  <c r="J103" i="3" s="1"/>
  <c r="T131" i="4"/>
  <c r="T139" i="4"/>
  <c r="BK177" i="4"/>
  <c r="J177" i="4" s="1"/>
  <c r="J103" i="4" s="1"/>
  <c r="R187" i="4"/>
  <c r="P195" i="4"/>
  <c r="T211" i="4"/>
  <c r="R127" i="5"/>
  <c r="R126" i="5"/>
  <c r="R125" i="5"/>
  <c r="R164" i="6"/>
  <c r="T172" i="6"/>
  <c r="T210" i="7"/>
  <c r="T133" i="7" s="1"/>
  <c r="T132" i="7" s="1"/>
  <c r="R380" i="7"/>
  <c r="T216" i="8"/>
  <c r="BK271" i="8"/>
  <c r="J271" i="8" s="1"/>
  <c r="J107" i="8" s="1"/>
  <c r="T345" i="8"/>
  <c r="BK159" i="9"/>
  <c r="J159" i="9" s="1"/>
  <c r="J104" i="9" s="1"/>
  <c r="P300" i="9"/>
  <c r="BK331" i="9"/>
  <c r="J331" i="9" s="1"/>
  <c r="J106" i="9" s="1"/>
  <c r="R336" i="9"/>
  <c r="R134" i="10"/>
  <c r="BK190" i="10"/>
  <c r="J190" i="10" s="1"/>
  <c r="J102" i="10" s="1"/>
  <c r="T213" i="10"/>
  <c r="P255" i="10"/>
  <c r="P269" i="10"/>
  <c r="P268" i="10" s="1"/>
  <c r="P127" i="5"/>
  <c r="P126" i="5" s="1"/>
  <c r="P125" i="5" s="1"/>
  <c r="AU99" i="1" s="1"/>
  <c r="BK172" i="5"/>
  <c r="J172" i="5" s="1"/>
  <c r="J102" i="5" s="1"/>
  <c r="P156" i="6"/>
  <c r="BK172" i="6"/>
  <c r="J172" i="6" s="1"/>
  <c r="J105" i="6" s="1"/>
  <c r="P176" i="6"/>
  <c r="P134" i="7"/>
  <c r="BK166" i="7"/>
  <c r="J166" i="7"/>
  <c r="J103" i="7" s="1"/>
  <c r="BK396" i="7"/>
  <c r="J396" i="7" s="1"/>
  <c r="J106" i="7" s="1"/>
  <c r="BK216" i="8"/>
  <c r="J216" i="8"/>
  <c r="J103" i="8" s="1"/>
  <c r="P251" i="8"/>
  <c r="P311" i="8"/>
  <c r="R159" i="9"/>
  <c r="R158" i="9" s="1"/>
  <c r="T331" i="9"/>
  <c r="R173" i="10"/>
  <c r="P213" i="10"/>
  <c r="R255" i="10"/>
  <c r="BK269" i="10"/>
  <c r="J269" i="10" s="1"/>
  <c r="J109" i="10" s="1"/>
  <c r="R269" i="10"/>
  <c r="R268" i="10" s="1"/>
  <c r="BK123" i="2"/>
  <c r="J123" i="2"/>
  <c r="J99" i="2" s="1"/>
  <c r="R162" i="2"/>
  <c r="R128" i="3"/>
  <c r="R127" i="3" s="1"/>
  <c r="R126" i="3" s="1"/>
  <c r="T189" i="3"/>
  <c r="T152" i="4"/>
  <c r="P177" i="4"/>
  <c r="BK195" i="4"/>
  <c r="J195" i="4"/>
  <c r="J105" i="4" s="1"/>
  <c r="T195" i="4"/>
  <c r="P211" i="4"/>
  <c r="R156" i="6"/>
  <c r="P172" i="6"/>
  <c r="R210" i="7"/>
  <c r="P380" i="7"/>
  <c r="T136" i="8"/>
  <c r="T271" i="8"/>
  <c r="P345" i="8"/>
  <c r="T159" i="9"/>
  <c r="T158" i="9" s="1"/>
  <c r="P331" i="9"/>
  <c r="T134" i="10"/>
  <c r="T133" i="10"/>
  <c r="P190" i="10"/>
  <c r="R213" i="10"/>
  <c r="BK255" i="10"/>
  <c r="J255" i="10" s="1"/>
  <c r="J104" i="10" s="1"/>
  <c r="T269" i="10"/>
  <c r="T268" i="10"/>
  <c r="BK144" i="9"/>
  <c r="J144" i="9" s="1"/>
  <c r="J101" i="9" s="1"/>
  <c r="BK209" i="4"/>
  <c r="J209" i="4" s="1"/>
  <c r="J107" i="4" s="1"/>
  <c r="BK133" i="6"/>
  <c r="J133" i="6"/>
  <c r="J102" i="6"/>
  <c r="BK413" i="7"/>
  <c r="J413" i="7"/>
  <c r="J107" i="7" s="1"/>
  <c r="BK415" i="7"/>
  <c r="J415" i="7" s="1"/>
  <c r="J108" i="7" s="1"/>
  <c r="BK244" i="8"/>
  <c r="J244" i="8"/>
  <c r="J105" i="8" s="1"/>
  <c r="BK183" i="6"/>
  <c r="J183" i="6" s="1"/>
  <c r="J107" i="6" s="1"/>
  <c r="BK354" i="8"/>
  <c r="J354" i="8"/>
  <c r="J110" i="8"/>
  <c r="BK238" i="8"/>
  <c r="J238" i="8" s="1"/>
  <c r="J104" i="8" s="1"/>
  <c r="BK205" i="3"/>
  <c r="J205" i="3" s="1"/>
  <c r="J104" i="3" s="1"/>
  <c r="BK164" i="5"/>
  <c r="J164" i="5"/>
  <c r="J101" i="5"/>
  <c r="BK196" i="5"/>
  <c r="J196" i="5"/>
  <c r="J103" i="5" s="1"/>
  <c r="BK263" i="10"/>
  <c r="J263" i="10" s="1"/>
  <c r="J105" i="10" s="1"/>
  <c r="BK266" i="10"/>
  <c r="BK265" i="10"/>
  <c r="J265" i="10" s="1"/>
  <c r="J106" i="10" s="1"/>
  <c r="BK272" i="10"/>
  <c r="J272" i="10" s="1"/>
  <c r="J110" i="10" s="1"/>
  <c r="BE150" i="10"/>
  <c r="BE165" i="10"/>
  <c r="BE197" i="10"/>
  <c r="BE214" i="10"/>
  <c r="BK158" i="9"/>
  <c r="F94" i="10"/>
  <c r="BE172" i="10"/>
  <c r="BE215" i="10"/>
  <c r="BE245" i="10"/>
  <c r="BE250" i="10"/>
  <c r="BE256" i="10"/>
  <c r="BE262" i="10"/>
  <c r="BE270" i="10"/>
  <c r="BE135" i="10"/>
  <c r="BE140" i="10"/>
  <c r="BE155" i="10"/>
  <c r="BE170" i="10"/>
  <c r="BE191" i="10"/>
  <c r="BE226" i="10"/>
  <c r="BE244" i="10"/>
  <c r="J91" i="10"/>
  <c r="BE145" i="10"/>
  <c r="BE189" i="10"/>
  <c r="BE246" i="10"/>
  <c r="BE247" i="10"/>
  <c r="BE248" i="10"/>
  <c r="BE167" i="10"/>
  <c r="BE227" i="10"/>
  <c r="BE239" i="10"/>
  <c r="BE257" i="10"/>
  <c r="BE261" i="10"/>
  <c r="BE267" i="10"/>
  <c r="BE160" i="10"/>
  <c r="BE174" i="10"/>
  <c r="BE203" i="10"/>
  <c r="BE220" i="10"/>
  <c r="BE225" i="10"/>
  <c r="BE238" i="10"/>
  <c r="BE271" i="10"/>
  <c r="E85" i="10"/>
  <c r="BE168" i="10"/>
  <c r="BE179" i="10"/>
  <c r="BE184" i="10"/>
  <c r="BE192" i="10"/>
  <c r="BE198" i="10"/>
  <c r="BE208" i="10"/>
  <c r="BE232" i="10"/>
  <c r="BE233" i="10"/>
  <c r="BE249" i="10"/>
  <c r="BE259" i="10"/>
  <c r="BE260" i="10"/>
  <c r="BE264" i="10"/>
  <c r="BE273" i="10"/>
  <c r="J136" i="8"/>
  <c r="J102" i="8" s="1"/>
  <c r="BE140" i="9"/>
  <c r="BE176" i="9"/>
  <c r="BE184" i="9"/>
  <c r="BE196" i="9"/>
  <c r="BE200" i="9"/>
  <c r="BE204" i="9"/>
  <c r="BE205" i="9"/>
  <c r="BE213" i="9"/>
  <c r="BE215" i="9"/>
  <c r="BE232" i="9"/>
  <c r="BE242" i="9"/>
  <c r="BE248" i="9"/>
  <c r="BE249" i="9"/>
  <c r="BE252" i="9"/>
  <c r="BE286" i="9"/>
  <c r="BE297" i="9"/>
  <c r="BE318" i="9"/>
  <c r="BE319" i="9"/>
  <c r="BE324" i="9"/>
  <c r="BE328" i="9"/>
  <c r="F94" i="9"/>
  <c r="BE145" i="9"/>
  <c r="BE179" i="9"/>
  <c r="BE181" i="9"/>
  <c r="BE182" i="9"/>
  <c r="BE183" i="9"/>
  <c r="BE185" i="9"/>
  <c r="BE193" i="9"/>
  <c r="BE197" i="9"/>
  <c r="BE202" i="9"/>
  <c r="BE231" i="9"/>
  <c r="BE236" i="9"/>
  <c r="BE237" i="9"/>
  <c r="BE247" i="9"/>
  <c r="BE251" i="9"/>
  <c r="BE257" i="9"/>
  <c r="BE263" i="9"/>
  <c r="BE264" i="9"/>
  <c r="BE287" i="9"/>
  <c r="BE294" i="9"/>
  <c r="BE303" i="9"/>
  <c r="BE136" i="9"/>
  <c r="BE142" i="9"/>
  <c r="BE166" i="9"/>
  <c r="BE168" i="9"/>
  <c r="BE190" i="9"/>
  <c r="BE199" i="9"/>
  <c r="BE255" i="9"/>
  <c r="BE273" i="9"/>
  <c r="BE279" i="9"/>
  <c r="BE280" i="9"/>
  <c r="BE289" i="9"/>
  <c r="BE292" i="9"/>
  <c r="BE302" i="9"/>
  <c r="BE320" i="9"/>
  <c r="BE329" i="9"/>
  <c r="BE330" i="9"/>
  <c r="BE337" i="9"/>
  <c r="BE174" i="9"/>
  <c r="BE175" i="9"/>
  <c r="BE195" i="9"/>
  <c r="BE209" i="9"/>
  <c r="BE214" i="9"/>
  <c r="BE219" i="9"/>
  <c r="BE221" i="9"/>
  <c r="BE222" i="9"/>
  <c r="BE227" i="9"/>
  <c r="BE228" i="9"/>
  <c r="BE245" i="9"/>
  <c r="BE250" i="9"/>
  <c r="BE254" i="9"/>
  <c r="BE256" i="9"/>
  <c r="BE261" i="9"/>
  <c r="BE262" i="9"/>
  <c r="BE265" i="9"/>
  <c r="BE269" i="9"/>
  <c r="BE271" i="9"/>
  <c r="BE272" i="9"/>
  <c r="BE274" i="9"/>
  <c r="BE278" i="9"/>
  <c r="BE312" i="9"/>
  <c r="BE321" i="9"/>
  <c r="BE325" i="9"/>
  <c r="BE326" i="9"/>
  <c r="BE332" i="9"/>
  <c r="BE333" i="9"/>
  <c r="BE334" i="9"/>
  <c r="BE132" i="9"/>
  <c r="BE138" i="9"/>
  <c r="BE153" i="9"/>
  <c r="BE157" i="9"/>
  <c r="BE161" i="9"/>
  <c r="BE178" i="9"/>
  <c r="BE191" i="9"/>
  <c r="BE201" i="9"/>
  <c r="BE203" i="9"/>
  <c r="BE208" i="9"/>
  <c r="BE218" i="9"/>
  <c r="BE220" i="9"/>
  <c r="BE239" i="9"/>
  <c r="BE275" i="9"/>
  <c r="BE277" i="9"/>
  <c r="BE282" i="9"/>
  <c r="BE285" i="9"/>
  <c r="BE296" i="9"/>
  <c r="BE304" i="9"/>
  <c r="BE308" i="9"/>
  <c r="BE322" i="9"/>
  <c r="BE323" i="9"/>
  <c r="BE327" i="9"/>
  <c r="BE338" i="9"/>
  <c r="J91" i="9"/>
  <c r="BE134" i="9"/>
  <c r="BE162" i="9"/>
  <c r="BE169" i="9"/>
  <c r="BE170" i="9"/>
  <c r="BE177" i="9"/>
  <c r="BE180" i="9"/>
  <c r="BE186" i="9"/>
  <c r="BE187" i="9"/>
  <c r="BE188" i="9"/>
  <c r="BE192" i="9"/>
  <c r="BE194" i="9"/>
  <c r="BE223" i="9"/>
  <c r="BE226" i="9"/>
  <c r="BE238" i="9"/>
  <c r="BE241" i="9"/>
  <c r="BE243" i="9"/>
  <c r="BE244" i="9"/>
  <c r="BE267" i="9"/>
  <c r="BE268" i="9"/>
  <c r="BE270" i="9"/>
  <c r="BE283" i="9"/>
  <c r="BE293" i="9"/>
  <c r="BE295" i="9"/>
  <c r="BE298" i="9"/>
  <c r="BE299" i="9"/>
  <c r="BE301" i="9"/>
  <c r="BE310" i="9"/>
  <c r="BE314" i="9"/>
  <c r="E117" i="9"/>
  <c r="BE148" i="9"/>
  <c r="BE149" i="9"/>
  <c r="BE151" i="9"/>
  <c r="BE167" i="9"/>
  <c r="BE172" i="9"/>
  <c r="BE173" i="9"/>
  <c r="BE189" i="9"/>
  <c r="BE211" i="9"/>
  <c r="BE212" i="9"/>
  <c r="BE216" i="9"/>
  <c r="BE229" i="9"/>
  <c r="BE240" i="9"/>
  <c r="BE246" i="9"/>
  <c r="BE258" i="9"/>
  <c r="BE259" i="9"/>
  <c r="BE260" i="9"/>
  <c r="BE266" i="9"/>
  <c r="BE276" i="9"/>
  <c r="BE281" i="9"/>
  <c r="BE284" i="9"/>
  <c r="BE290" i="9"/>
  <c r="BE291" i="9"/>
  <c r="BE316" i="9"/>
  <c r="BE317" i="9"/>
  <c r="BE335" i="9"/>
  <c r="BE152" i="9"/>
  <c r="BE155" i="9"/>
  <c r="BE160" i="9"/>
  <c r="BE163" i="9"/>
  <c r="BE164" i="9"/>
  <c r="BE165" i="9"/>
  <c r="BE171" i="9"/>
  <c r="BE198" i="9"/>
  <c r="BE206" i="9"/>
  <c r="BE207" i="9"/>
  <c r="BE210" i="9"/>
  <c r="BE217" i="9"/>
  <c r="BE224" i="9"/>
  <c r="BE225" i="9"/>
  <c r="BE230" i="9"/>
  <c r="BE233" i="9"/>
  <c r="BE234" i="9"/>
  <c r="BE235" i="9"/>
  <c r="BE253" i="9"/>
  <c r="BE288" i="9"/>
  <c r="BE306" i="9"/>
  <c r="BE307" i="9"/>
  <c r="J134" i="7"/>
  <c r="J102" i="7"/>
  <c r="BE206" i="8"/>
  <c r="BE208" i="8"/>
  <c r="BE223" i="8"/>
  <c r="BE225" i="8"/>
  <c r="BE323" i="8"/>
  <c r="BE330" i="8"/>
  <c r="J128" i="8"/>
  <c r="BE137" i="8"/>
  <c r="BE157" i="8"/>
  <c r="BE178" i="8"/>
  <c r="BE179" i="8"/>
  <c r="BE189" i="8"/>
  <c r="BE191" i="8"/>
  <c r="BE272" i="8"/>
  <c r="BE324" i="8"/>
  <c r="BE329" i="8"/>
  <c r="BE335" i="8"/>
  <c r="BE353" i="8"/>
  <c r="BE211" i="8"/>
  <c r="BE252" i="8"/>
  <c r="BE352" i="8"/>
  <c r="BE355" i="8"/>
  <c r="E85" i="8"/>
  <c r="F96" i="8"/>
  <c r="BE176" i="8"/>
  <c r="BE202" i="8"/>
  <c r="BE204" i="8"/>
  <c r="BE231" i="8"/>
  <c r="BE236" i="8"/>
  <c r="BE239" i="8"/>
  <c r="BE300" i="8"/>
  <c r="BE306" i="8"/>
  <c r="BE308" i="8"/>
  <c r="BE312" i="8"/>
  <c r="BE317" i="8"/>
  <c r="BE348" i="8"/>
  <c r="BE152" i="8"/>
  <c r="BE175" i="8"/>
  <c r="BE181" i="8"/>
  <c r="BE210" i="8"/>
  <c r="BE215" i="8"/>
  <c r="BE245" i="8"/>
  <c r="BE260" i="8"/>
  <c r="BE266" i="8"/>
  <c r="BE309" i="8"/>
  <c r="BE350" i="8"/>
  <c r="BE142" i="8"/>
  <c r="BE147" i="8"/>
  <c r="BE183" i="8"/>
  <c r="BE213" i="8"/>
  <c r="BE307" i="8"/>
  <c r="BE318" i="8"/>
  <c r="BE351" i="8"/>
  <c r="BE163" i="8"/>
  <c r="BE169" i="8"/>
  <c r="BE217" i="8"/>
  <c r="BE278" i="8"/>
  <c r="BE289" i="8"/>
  <c r="BE310" i="8"/>
  <c r="BE340" i="8"/>
  <c r="BE346" i="8"/>
  <c r="BE146" i="7"/>
  <c r="BE260" i="7"/>
  <c r="BE264" i="7"/>
  <c r="BE266" i="7"/>
  <c r="BE267" i="7"/>
  <c r="BE272" i="7"/>
  <c r="BE285" i="7"/>
  <c r="BE317" i="7"/>
  <c r="BE332" i="7"/>
  <c r="BE333" i="7"/>
  <c r="BE347" i="7"/>
  <c r="BE386" i="7"/>
  <c r="BE387" i="7"/>
  <c r="BE408" i="7"/>
  <c r="BE410" i="7"/>
  <c r="BE414" i="7"/>
  <c r="BE416" i="7"/>
  <c r="F96" i="7"/>
  <c r="BE135" i="7"/>
  <c r="BE191" i="7"/>
  <c r="BE201" i="7"/>
  <c r="BE241" i="7"/>
  <c r="BE247" i="7"/>
  <c r="BE268" i="7"/>
  <c r="BE290" i="7"/>
  <c r="BE315" i="7"/>
  <c r="BE319" i="7"/>
  <c r="BE330" i="7"/>
  <c r="BE375" i="7"/>
  <c r="BE381" i="7"/>
  <c r="J126" i="7"/>
  <c r="BE136" i="7"/>
  <c r="BE151" i="7"/>
  <c r="BE153" i="7"/>
  <c r="BE164" i="7"/>
  <c r="BE167" i="7"/>
  <c r="BE202" i="7"/>
  <c r="BE206" i="7"/>
  <c r="BE208" i="7"/>
  <c r="BE211" i="7"/>
  <c r="BE273" i="7"/>
  <c r="BE351" i="7"/>
  <c r="BE412" i="7"/>
  <c r="BE154" i="7"/>
  <c r="BE159" i="7"/>
  <c r="BE161" i="7"/>
  <c r="BE172" i="7"/>
  <c r="BE265" i="7"/>
  <c r="BE276" i="7"/>
  <c r="BE335" i="7"/>
  <c r="BE337" i="7"/>
  <c r="BE338" i="7"/>
  <c r="BE355" i="7"/>
  <c r="BE365" i="7"/>
  <c r="BE366" i="7"/>
  <c r="BE383" i="7"/>
  <c r="BE389" i="7"/>
  <c r="BE407" i="7"/>
  <c r="BE162" i="7"/>
  <c r="BE258" i="7"/>
  <c r="BE307" i="7"/>
  <c r="BE360" i="7"/>
  <c r="BE384" i="7"/>
  <c r="BE391" i="7"/>
  <c r="E85" i="7"/>
  <c r="BE177" i="7"/>
  <c r="BE178" i="7"/>
  <c r="BE183" i="7"/>
  <c r="BE213" i="7"/>
  <c r="BE217" i="7"/>
  <c r="BE235" i="7"/>
  <c r="BE236" i="7"/>
  <c r="BE253" i="7"/>
  <c r="BE274" i="7"/>
  <c r="BE291" i="7"/>
  <c r="BE300" i="7"/>
  <c r="BE334" i="7"/>
  <c r="BE354" i="7"/>
  <c r="BE404" i="7"/>
  <c r="BE238" i="7"/>
  <c r="BE249" i="7"/>
  <c r="BE289" i="7"/>
  <c r="BE331" i="7"/>
  <c r="BE368" i="7"/>
  <c r="BE397" i="7"/>
  <c r="BE402" i="7"/>
  <c r="BE138" i="7"/>
  <c r="BE144" i="7"/>
  <c r="BE186" i="7"/>
  <c r="BE218" i="7"/>
  <c r="BE224" i="7"/>
  <c r="BE239" i="7"/>
  <c r="BE348" i="7"/>
  <c r="BE350" i="7"/>
  <c r="BE352" i="7"/>
  <c r="BE374" i="7"/>
  <c r="BE392" i="7"/>
  <c r="BE399" i="7"/>
  <c r="BE401" i="7"/>
  <c r="BE403" i="7"/>
  <c r="BE411" i="7"/>
  <c r="BK126" i="5"/>
  <c r="J126" i="5" s="1"/>
  <c r="J99" i="5" s="1"/>
  <c r="J125" i="6"/>
  <c r="BE162" i="6"/>
  <c r="BE167" i="6"/>
  <c r="BE173" i="6"/>
  <c r="BE174" i="6"/>
  <c r="E117" i="6"/>
  <c r="BE160" i="6"/>
  <c r="BE165" i="6"/>
  <c r="F96" i="6"/>
  <c r="BE181" i="6"/>
  <c r="BE161" i="6"/>
  <c r="BE166" i="6"/>
  <c r="BE168" i="6"/>
  <c r="BE178" i="6"/>
  <c r="BE157" i="6"/>
  <c r="BE159" i="6"/>
  <c r="BE163" i="6"/>
  <c r="BE177" i="6"/>
  <c r="BE158" i="6"/>
  <c r="BE170" i="6"/>
  <c r="BE171" i="6"/>
  <c r="BE175" i="6"/>
  <c r="BE182" i="6"/>
  <c r="BE134" i="6"/>
  <c r="BE169" i="6"/>
  <c r="BE179" i="6"/>
  <c r="BE180" i="6"/>
  <c r="BE184" i="6"/>
  <c r="BE165" i="5"/>
  <c r="BE173" i="5"/>
  <c r="BE184" i="5"/>
  <c r="BE186" i="5"/>
  <c r="BE189" i="5"/>
  <c r="BE191" i="5"/>
  <c r="BE142" i="5"/>
  <c r="BE155" i="5"/>
  <c r="BE162" i="5"/>
  <c r="BE175" i="5"/>
  <c r="BE176" i="5"/>
  <c r="BE192" i="5"/>
  <c r="F94" i="5"/>
  <c r="BE146" i="5"/>
  <c r="BE153" i="5"/>
  <c r="BE174" i="5"/>
  <c r="BE194" i="5"/>
  <c r="J119" i="5"/>
  <c r="BE190" i="5"/>
  <c r="BK130" i="4"/>
  <c r="J130" i="4" s="1"/>
  <c r="J32" i="4" s="1"/>
  <c r="E85" i="5"/>
  <c r="BE143" i="5"/>
  <c r="BE144" i="5"/>
  <c r="BE177" i="5"/>
  <c r="BE187" i="5"/>
  <c r="BE195" i="5"/>
  <c r="BE128" i="5"/>
  <c r="BE188" i="5"/>
  <c r="BE197" i="5"/>
  <c r="BE135" i="5"/>
  <c r="BE193" i="5"/>
  <c r="F94" i="4"/>
  <c r="BE141" i="4"/>
  <c r="BE145" i="4"/>
  <c r="BE181" i="4"/>
  <c r="BE185" i="4"/>
  <c r="BE188" i="4"/>
  <c r="BE197" i="4"/>
  <c r="BE199" i="4"/>
  <c r="J124" i="4"/>
  <c r="BE148" i="4"/>
  <c r="BE149" i="4"/>
  <c r="BE150" i="4"/>
  <c r="BE154" i="4"/>
  <c r="BE155" i="4"/>
  <c r="BE158" i="4"/>
  <c r="BE159" i="4"/>
  <c r="BE162" i="4"/>
  <c r="BE169" i="4"/>
  <c r="BE192" i="4"/>
  <c r="BE205" i="4"/>
  <c r="BE206" i="4"/>
  <c r="J128" i="3"/>
  <c r="J100" i="3" s="1"/>
  <c r="BE138" i="4"/>
  <c r="BE142" i="4"/>
  <c r="BE143" i="4"/>
  <c r="BE175" i="4"/>
  <c r="BE186" i="4"/>
  <c r="BE189" i="4"/>
  <c r="BE190" i="4"/>
  <c r="BE203" i="4"/>
  <c r="BE210" i="4"/>
  <c r="BE144" i="4"/>
  <c r="BE160" i="4"/>
  <c r="BE173" i="4"/>
  <c r="BE183" i="4"/>
  <c r="BE184" i="4"/>
  <c r="BE191" i="4"/>
  <c r="BE201" i="4"/>
  <c r="BE216" i="4"/>
  <c r="BE132" i="4"/>
  <c r="BE133" i="4"/>
  <c r="BE151" i="4"/>
  <c r="BE153" i="4"/>
  <c r="BE161" i="4"/>
  <c r="BE165" i="4"/>
  <c r="BE168" i="4"/>
  <c r="BE178" i="4"/>
  <c r="BE182" i="4"/>
  <c r="BE193" i="4"/>
  <c r="BE194" i="4"/>
  <c r="BE207" i="4"/>
  <c r="BE214" i="4"/>
  <c r="BE134" i="4"/>
  <c r="BE140" i="4"/>
  <c r="BE146" i="4"/>
  <c r="BE147" i="4"/>
  <c r="BE164" i="4"/>
  <c r="BE167" i="4"/>
  <c r="BE170" i="4"/>
  <c r="BE171" i="4"/>
  <c r="BE176" i="4"/>
  <c r="BE180" i="4"/>
  <c r="BE196" i="4"/>
  <c r="BE208" i="4"/>
  <c r="E118" i="4"/>
  <c r="BE135" i="4"/>
  <c r="BE166" i="4"/>
  <c r="BE179" i="4"/>
  <c r="BE200" i="4"/>
  <c r="BE202" i="4"/>
  <c r="BE213" i="4"/>
  <c r="BE136" i="4"/>
  <c r="BE137" i="4"/>
  <c r="BE156" i="4"/>
  <c r="BE157" i="4"/>
  <c r="BE163" i="4"/>
  <c r="BE174" i="4"/>
  <c r="BE204" i="4"/>
  <c r="BE212" i="4"/>
  <c r="BE215" i="4"/>
  <c r="J120" i="3"/>
  <c r="BE158" i="3"/>
  <c r="BK122" i="2"/>
  <c r="J122" i="2" s="1"/>
  <c r="J98" i="2" s="1"/>
  <c r="BE150" i="3"/>
  <c r="BE193" i="3"/>
  <c r="BE140" i="3"/>
  <c r="BE172" i="3"/>
  <c r="BE179" i="3"/>
  <c r="BE147" i="3"/>
  <c r="BE148" i="3"/>
  <c r="BE161" i="3"/>
  <c r="BE165" i="3"/>
  <c r="BE174" i="3"/>
  <c r="BE198" i="3"/>
  <c r="BE201" i="3"/>
  <c r="BE203" i="3"/>
  <c r="E114" i="3"/>
  <c r="F123" i="3"/>
  <c r="BE134" i="3"/>
  <c r="BE139" i="3"/>
  <c r="BE155" i="3"/>
  <c r="BE162" i="3"/>
  <c r="BE167" i="3"/>
  <c r="BE173" i="3"/>
  <c r="BE190" i="3"/>
  <c r="BE200" i="3"/>
  <c r="BE204" i="3"/>
  <c r="BE206" i="3"/>
  <c r="BE129" i="3"/>
  <c r="BE157" i="3"/>
  <c r="BE163" i="3"/>
  <c r="BE164" i="3"/>
  <c r="BE184" i="3"/>
  <c r="BE196" i="3"/>
  <c r="E110" i="2"/>
  <c r="J116" i="2"/>
  <c r="F119" i="2"/>
  <c r="BE181" i="2"/>
  <c r="BE124" i="2"/>
  <c r="BE188" i="2"/>
  <c r="BE204" i="2"/>
  <c r="BE129" i="2"/>
  <c r="BE133" i="2"/>
  <c r="BE152" i="2"/>
  <c r="BE176" i="2"/>
  <c r="BE146" i="2"/>
  <c r="BE161" i="2"/>
  <c r="BE143" i="2"/>
  <c r="BE149" i="2"/>
  <c r="BE189" i="2"/>
  <c r="BE198" i="2"/>
  <c r="BE137" i="2"/>
  <c r="BE163" i="2"/>
  <c r="BE169" i="2"/>
  <c r="BE193" i="2"/>
  <c r="AS95" i="1"/>
  <c r="AS94" i="1"/>
  <c r="F38" i="3"/>
  <c r="BC97" i="1" s="1"/>
  <c r="F36" i="5"/>
  <c r="BA99" i="1"/>
  <c r="F39" i="5"/>
  <c r="BD99" i="1"/>
  <c r="J38" i="7"/>
  <c r="AW103" i="1"/>
  <c r="F39" i="9"/>
  <c r="BD105" i="1" s="1"/>
  <c r="F39" i="2"/>
  <c r="BD96" i="1"/>
  <c r="F39" i="3"/>
  <c r="BD97" i="1"/>
  <c r="F38" i="5"/>
  <c r="BC99" i="1"/>
  <c r="F40" i="7"/>
  <c r="BC103" i="1" s="1"/>
  <c r="F37" i="9"/>
  <c r="BB105" i="1"/>
  <c r="F36" i="2"/>
  <c r="BA96" i="1"/>
  <c r="F38" i="4"/>
  <c r="BC98" i="1"/>
  <c r="F41" i="6"/>
  <c r="BD101" i="1" s="1"/>
  <c r="BD100" i="1" s="1"/>
  <c r="F41" i="8"/>
  <c r="BD104" i="1" s="1"/>
  <c r="F39" i="8"/>
  <c r="BB104" i="1"/>
  <c r="F36" i="10"/>
  <c r="BA106" i="1" s="1"/>
  <c r="F39" i="10"/>
  <c r="BD106" i="1" s="1"/>
  <c r="F36" i="3"/>
  <c r="BA97" i="1"/>
  <c r="F36" i="4"/>
  <c r="BA98" i="1"/>
  <c r="F38" i="6"/>
  <c r="BA101" i="1" s="1"/>
  <c r="BA100" i="1" s="1"/>
  <c r="AW100" i="1" s="1"/>
  <c r="F38" i="8"/>
  <c r="BA104" i="1" s="1"/>
  <c r="F40" i="8"/>
  <c r="BC104" i="1"/>
  <c r="F38" i="10"/>
  <c r="BC106" i="1" s="1"/>
  <c r="F38" i="2"/>
  <c r="BC96" i="1" s="1"/>
  <c r="J36" i="4"/>
  <c r="AW98" i="1" s="1"/>
  <c r="J38" i="6"/>
  <c r="AW101" i="1"/>
  <c r="F38" i="7"/>
  <c r="BA103" i="1" s="1"/>
  <c r="F38" i="9"/>
  <c r="BC105" i="1" s="1"/>
  <c r="F37" i="3"/>
  <c r="BB97" i="1" s="1"/>
  <c r="F37" i="4"/>
  <c r="BB98" i="1"/>
  <c r="F39" i="6"/>
  <c r="BB101" i="1" s="1"/>
  <c r="BB100" i="1" s="1"/>
  <c r="AX100" i="1" s="1"/>
  <c r="F41" i="7"/>
  <c r="BD103" i="1" s="1"/>
  <c r="J36" i="9"/>
  <c r="AW105" i="1"/>
  <c r="F37" i="2"/>
  <c r="BB96" i="1" s="1"/>
  <c r="J36" i="3"/>
  <c r="AW97" i="1" s="1"/>
  <c r="J36" i="5"/>
  <c r="AW99" i="1" s="1"/>
  <c r="F37" i="5"/>
  <c r="BB99" i="1"/>
  <c r="F39" i="7"/>
  <c r="BB103" i="1" s="1"/>
  <c r="J36" i="10"/>
  <c r="AW106" i="1" s="1"/>
  <c r="F37" i="10"/>
  <c r="BB106" i="1" s="1"/>
  <c r="J36" i="2"/>
  <c r="AW96" i="1"/>
  <c r="F39" i="4"/>
  <c r="BD98" i="1" s="1"/>
  <c r="F40" i="6"/>
  <c r="BC101" i="1"/>
  <c r="BC100" i="1" s="1"/>
  <c r="AY100" i="1" s="1"/>
  <c r="J38" i="8"/>
  <c r="AW104" i="1" s="1"/>
  <c r="F36" i="9"/>
  <c r="BA105" i="1"/>
  <c r="T129" i="9" l="1"/>
  <c r="BK132" i="6"/>
  <c r="BK131" i="6" s="1"/>
  <c r="J131" i="6" s="1"/>
  <c r="J34" i="6" s="1"/>
  <c r="AG101" i="1" s="1"/>
  <c r="P132" i="6"/>
  <c r="P131" i="6"/>
  <c r="AU101" i="1"/>
  <c r="P130" i="4"/>
  <c r="AU98" i="1" s="1"/>
  <c r="R133" i="10"/>
  <c r="R132" i="10" s="1"/>
  <c r="P135" i="8"/>
  <c r="P134" i="8" s="1"/>
  <c r="AU104" i="1" s="1"/>
  <c r="R135" i="8"/>
  <c r="R134" i="8" s="1"/>
  <c r="BK127" i="3"/>
  <c r="J127" i="3"/>
  <c r="J99" i="3" s="1"/>
  <c r="T127" i="3"/>
  <c r="T126" i="3" s="1"/>
  <c r="R122" i="2"/>
  <c r="R130" i="4"/>
  <c r="P133" i="7"/>
  <c r="P132" i="7" s="1"/>
  <c r="AU103" i="1" s="1"/>
  <c r="BK135" i="8"/>
  <c r="BK134" i="8"/>
  <c r="J134" i="8" s="1"/>
  <c r="J100" i="8" s="1"/>
  <c r="T130" i="4"/>
  <c r="P133" i="10"/>
  <c r="P132" i="10" s="1"/>
  <c r="AU106" i="1" s="1"/>
  <c r="P158" i="9"/>
  <c r="P129" i="9"/>
  <c r="AU105" i="1" s="1"/>
  <c r="T132" i="10"/>
  <c r="T132" i="6"/>
  <c r="T131" i="6"/>
  <c r="P127" i="3"/>
  <c r="P126" i="3"/>
  <c r="AU97" i="1" s="1"/>
  <c r="BK133" i="7"/>
  <c r="BK132" i="7" s="1"/>
  <c r="J132" i="7" s="1"/>
  <c r="J34" i="7" s="1"/>
  <c r="AG103" i="1" s="1"/>
  <c r="R130" i="9"/>
  <c r="R129" i="9"/>
  <c r="P122" i="2"/>
  <c r="AU96" i="1"/>
  <c r="BK130" i="9"/>
  <c r="J130" i="9"/>
  <c r="J99" i="9" s="1"/>
  <c r="BK133" i="10"/>
  <c r="J266" i="10"/>
  <c r="J107" i="10"/>
  <c r="BK268" i="10"/>
  <c r="J268" i="10"/>
  <c r="J108" i="10" s="1"/>
  <c r="J158" i="9"/>
  <c r="J103" i="9" s="1"/>
  <c r="J100" i="6"/>
  <c r="J132" i="6"/>
  <c r="J101" i="6" s="1"/>
  <c r="BK125" i="5"/>
  <c r="J125" i="5" s="1"/>
  <c r="J98" i="5" s="1"/>
  <c r="AG98" i="1"/>
  <c r="J98" i="4"/>
  <c r="AU100" i="1"/>
  <c r="J35" i="3"/>
  <c r="AV97" i="1" s="1"/>
  <c r="AT97" i="1" s="1"/>
  <c r="BB102" i="1"/>
  <c r="AX102" i="1"/>
  <c r="J37" i="8"/>
  <c r="AV104" i="1" s="1"/>
  <c r="AT104" i="1" s="1"/>
  <c r="F35" i="5"/>
  <c r="AZ99" i="1" s="1"/>
  <c r="F37" i="6"/>
  <c r="AZ101" i="1" s="1"/>
  <c r="AZ100" i="1" s="1"/>
  <c r="AV100" i="1" s="1"/>
  <c r="AT100" i="1" s="1"/>
  <c r="J35" i="9"/>
  <c r="AV105" i="1"/>
  <c r="AT105" i="1" s="1"/>
  <c r="J35" i="4"/>
  <c r="AV98" i="1" s="1"/>
  <c r="AT98" i="1" s="1"/>
  <c r="AN98" i="1" s="1"/>
  <c r="F37" i="8"/>
  <c r="AZ104" i="1"/>
  <c r="F35" i="3"/>
  <c r="AZ97" i="1" s="1"/>
  <c r="J37" i="7"/>
  <c r="AV103" i="1" s="1"/>
  <c r="AT103" i="1" s="1"/>
  <c r="F35" i="4"/>
  <c r="AZ98" i="1" s="1"/>
  <c r="BC102" i="1"/>
  <c r="AY102" i="1"/>
  <c r="F35" i="9"/>
  <c r="AZ105" i="1"/>
  <c r="F35" i="2"/>
  <c r="AZ96" i="1"/>
  <c r="J37" i="6"/>
  <c r="AV101" i="1" s="1"/>
  <c r="AT101" i="1" s="1"/>
  <c r="F35" i="10"/>
  <c r="AZ106" i="1"/>
  <c r="J35" i="2"/>
  <c r="AV96" i="1" s="1"/>
  <c r="AT96" i="1" s="1"/>
  <c r="BD102" i="1"/>
  <c r="BA102" i="1"/>
  <c r="AW102" i="1" s="1"/>
  <c r="J35" i="10"/>
  <c r="AV106" i="1"/>
  <c r="AT106" i="1" s="1"/>
  <c r="J32" i="2"/>
  <c r="AG96" i="1"/>
  <c r="J35" i="5"/>
  <c r="AV99" i="1"/>
  <c r="AT99" i="1" s="1"/>
  <c r="F37" i="7"/>
  <c r="AZ103" i="1" s="1"/>
  <c r="AG100" i="1" l="1"/>
  <c r="AN101" i="1"/>
  <c r="BK132" i="10"/>
  <c r="J132" i="10" s="1"/>
  <c r="J98" i="10" s="1"/>
  <c r="J135" i="8"/>
  <c r="J101" i="8"/>
  <c r="J100" i="7"/>
  <c r="BK129" i="9"/>
  <c r="J129" i="9" s="1"/>
  <c r="J32" i="9" s="1"/>
  <c r="AG105" i="1" s="1"/>
  <c r="J133" i="10"/>
  <c r="J99" i="10" s="1"/>
  <c r="BK126" i="3"/>
  <c r="J126" i="3"/>
  <c r="J32" i="3" s="1"/>
  <c r="AG97" i="1" s="1"/>
  <c r="J133" i="7"/>
  <c r="J101" i="7"/>
  <c r="AN100" i="1"/>
  <c r="J43" i="7"/>
  <c r="J43" i="6"/>
  <c r="J41" i="4"/>
  <c r="AN96" i="1"/>
  <c r="J41" i="2"/>
  <c r="AN103" i="1"/>
  <c r="J34" i="8"/>
  <c r="AG104" i="1"/>
  <c r="AG102" i="1" s="1"/>
  <c r="AN102" i="1" s="1"/>
  <c r="BA95" i="1"/>
  <c r="BA94" i="1"/>
  <c r="AW94" i="1" s="1"/>
  <c r="AK30" i="1" s="1"/>
  <c r="AU102" i="1"/>
  <c r="AZ102" i="1"/>
  <c r="AV102" i="1"/>
  <c r="AT102" i="1"/>
  <c r="BB95" i="1"/>
  <c r="AX95" i="1" s="1"/>
  <c r="J32" i="5"/>
  <c r="AG99" i="1"/>
  <c r="BD95" i="1"/>
  <c r="BD94" i="1"/>
  <c r="W33" i="1"/>
  <c r="BC95" i="1"/>
  <c r="AY95" i="1" s="1"/>
  <c r="J41" i="3" l="1"/>
  <c r="J43" i="8"/>
  <c r="J41" i="9"/>
  <c r="J98" i="9"/>
  <c r="J98" i="3"/>
  <c r="J41" i="5"/>
  <c r="AN99" i="1"/>
  <c r="AN97" i="1"/>
  <c r="AN104" i="1"/>
  <c r="AN105" i="1"/>
  <c r="AU95" i="1"/>
  <c r="AU94" i="1" s="1"/>
  <c r="BC94" i="1"/>
  <c r="W32" i="1"/>
  <c r="BB94" i="1"/>
  <c r="AX94" i="1"/>
  <c r="W30" i="1"/>
  <c r="J32" i="10"/>
  <c r="AG106" i="1"/>
  <c r="AG95" i="1" s="1"/>
  <c r="AG94" i="1" s="1"/>
  <c r="AK26" i="1" s="1"/>
  <c r="AZ95" i="1"/>
  <c r="AV95" i="1" s="1"/>
  <c r="AW95" i="1"/>
  <c r="J41" i="10" l="1"/>
  <c r="AN106" i="1"/>
  <c r="AT95" i="1"/>
  <c r="AZ94" i="1"/>
  <c r="W29" i="1"/>
  <c r="W31" i="1"/>
  <c r="AY94" i="1"/>
  <c r="AN95" i="1" l="1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<sst xmlns="http://schemas.openxmlformats.org/spreadsheetml/2006/main" count="15445" uniqueCount="2335">
  <si>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</si>
  <si>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</si>
  <si>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</si>
  <si>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</si>
  <si>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</si>
  <si>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</si>
  <si>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</si>
  <si>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</si>
  <si>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</si>
  <si>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</si>
  <si>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</si>
  <si>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</si>
  <si>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</si>
  <si>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</si>
  <si>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</si>
  <si>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</si>
  <si>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</si>
  <si>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</si>
  <si>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</si>
  <si>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</si>
  <si>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</si>
  <si>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</si>
  <si>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</si>
  <si>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</si>
  <si>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</si>
  <si>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</si>
  <si>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</si>
  <si>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</si>
  <si>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</si>
  <si>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</si>
  <si>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</si>
  <si>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</si>
  <si>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</si>
  <si>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</si>
  <si>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</si>
  <si>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</si>
  <si>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</si>
  <si>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</si>
  <si>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</si>
  <si>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</si>
  <si>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</si>
  <si>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</si>
  <si>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</si>
  <si>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</si>
  <si>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</si>
  <si>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</si>
  <si>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</si>
  <si>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</si>
  <si>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</si>
  <si>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</si>
  <si>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</si>
  <si>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</si>
  <si>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</si>
  <si>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</si>
  <si>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</si>
  <si>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</si>
  <si>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</si>
  <si>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</si>
  <si>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</si>
  <si>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</si>
  <si>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</si>
  <si>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</si>
  <si>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</si>
  <si>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</si>
  <si>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</si>
  <si>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</si>
  <si>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</si>
  <si>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</si>
  <si>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</si>
  <si>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</si>
  <si>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</si>
  <si>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</si>
  <si>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</si>
  <si>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</si>
  <si>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</si>
  <si>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</si>
  <si>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</si>
  <si>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</si>
  <si>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</si>
  <si>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</si>
  <si>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</si>
  <si>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</si>
  <si>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</si>
  <si>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</si>
  <si>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{c100d52e-d4dd-4893-813c-cb69837a7fb9}</t>
  </si>
  <si>
    <t>2</t>
  </si>
  <si>
    <t>/</t>
  </si>
  <si>
    <t>Ostatní a vedlejší náklady</t>
  </si>
  <si>
    <t>Soupis</t>
  </si>
  <si>
    <t>{fe862825-f90d-4b98-962e-050cac772529}</t>
  </si>
  <si>
    <t>1b</t>
  </si>
  <si>
    <t>SO 101 - Úpravy pozemních komunikací</t>
  </si>
  <si>
    <t>{e948a866-a1ca-4e61-b8fd-01828d84cabd}</t>
  </si>
  <si>
    <t>2b</t>
  </si>
  <si>
    <t>SO 301 - Zavlažovací systém</t>
  </si>
  <si>
    <t>{3c6534dc-e6c2-449f-a935-eeba11392cbc}</t>
  </si>
  <si>
    <t>3b</t>
  </si>
  <si>
    <t>SO 302 - Přípojky vodovodu</t>
  </si>
  <si>
    <t>{32c2cb4b-14c6-4c97-9a4d-81f6487e2020}</t>
  </si>
  <si>
    <t>4b</t>
  </si>
  <si>
    <t>SO 402 - Přípojka NN zavlažovacího systému</t>
  </si>
  <si>
    <t>{5cc08234-24cc-43a8-a5c2-cdb363653725}</t>
  </si>
  <si>
    <t>4.1b</t>
  </si>
  <si>
    <t>Lokalita A</t>
  </si>
  <si>
    <t>3</t>
  </si>
  <si>
    <t>{8638b252-bf69-4c67-89e5-9cfc7f86e38d}</t>
  </si>
  <si>
    <t>5b</t>
  </si>
  <si>
    <t>SO 651 - Tramvajová trať</t>
  </si>
  <si>
    <t>{9517799c-5ca9-4c0d-84e9-6ab67776ec45}</t>
  </si>
  <si>
    <t>5b.1</t>
  </si>
  <si>
    <t>Tramvajový svršek</t>
  </si>
  <si>
    <t>{b0c8676b-1d52-4f24-9517-960e7f123004}</t>
  </si>
  <si>
    <t>5b.2</t>
  </si>
  <si>
    <t>Tramvajový spodek</t>
  </si>
  <si>
    <t>{d688c85a-7875-4054-834b-40c18adc1744}</t>
  </si>
  <si>
    <t>6b</t>
  </si>
  <si>
    <t>SO 652 - Úpravy trakčního vedení</t>
  </si>
  <si>
    <t>{f062b2e1-710a-4c1e-9ffa-9bfe8f4642d6}</t>
  </si>
  <si>
    <t>7b</t>
  </si>
  <si>
    <t>SO 653 - Úprava tramvajových nástupišť</t>
  </si>
  <si>
    <t>{85867fca-70c6-497f-bb8e-4086bb1ce04c}</t>
  </si>
  <si>
    <t>KRYCÍ LIST SOUPISU PRACÍ</t>
  </si>
  <si>
    <t>Objekt:</t>
  </si>
  <si>
    <t>B - Etapa 2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</si>
  <si>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</si>
  <si>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</si>
  <si>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</si>
  <si>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</si>
  <si>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</si>
  <si>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</si>
  <si>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</si>
  <si>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</si>
  <si>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</si>
  <si>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</si>
  <si>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</si>
  <si>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</si>
  <si>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</si>
  <si>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</si>
  <si>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</si>
  <si>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</si>
  <si>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</si>
  <si>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</si>
  <si>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</si>
  <si>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</si>
  <si>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</si>
  <si>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</si>
  <si>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</si>
  <si>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</si>
  <si>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</si>
  <si>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</si>
  <si>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</si>
  <si>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</si>
  <si>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</si>
  <si>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</si>
  <si>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</si>
  <si>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201671703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</si>
  <si>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</si>
  <si>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</si>
  <si>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</si>
  <si>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</si>
  <si>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</si>
  <si>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</si>
  <si>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-1768409138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</si>
  <si>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</si>
  <si>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</si>
  <si>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</si>
  <si>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-1154698524</t>
  </si>
  <si>
    <t>"Zajištění čištěná komunikací po celou dobu realiazce stavby"</t>
  </si>
  <si>
    <t>4</t>
  </si>
  <si>
    <t>R012</t>
  </si>
  <si>
    <t>Vytýčení stavby</t>
  </si>
  <si>
    <t>505695697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</si>
  <si>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</si>
  <si>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</si>
  <si>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</si>
  <si>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</si>
  <si>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</si>
  <si>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</si>
  <si>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-1014575950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</si>
  <si>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</si>
  <si>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</si>
  <si>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</si>
  <si>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</si>
  <si>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</si>
  <si>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-432295097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</si>
  <si>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</si>
  <si>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</si>
  <si>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</si>
  <si>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</si>
  <si>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</si>
  <si>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507066678</t>
  </si>
  <si>
    <t>"Zhotovitel zajistí výrobu a montáž pamětní desky dle požadavků ROP</t>
  </si>
  <si>
    <t>8</t>
  </si>
  <si>
    <t>VRN-01</t>
  </si>
  <si>
    <t>Vybudování, provoz a likvidace staveniště</t>
  </si>
  <si>
    <t>-883175278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</si>
  <si>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</si>
  <si>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</si>
  <si>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</si>
  <si>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</si>
  <si>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</si>
  <si>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</si>
  <si>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</si>
  <si>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</si>
  <si>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</si>
  <si>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882737746</t>
  </si>
  <si>
    <t>OST</t>
  </si>
  <si>
    <t>Ostatní</t>
  </si>
  <si>
    <t>10</t>
  </si>
  <si>
    <t>R004</t>
  </si>
  <si>
    <t>Dočasné dopravní značení</t>
  </si>
  <si>
    <t>-96245706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</si>
  <si>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</si>
  <si>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</si>
  <si>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</si>
  <si>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</si>
  <si>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</si>
  <si>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</si>
  <si>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1550870066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</si>
  <si>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</si>
  <si>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</si>
  <si>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</si>
  <si>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</si>
  <si>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</si>
  <si>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</si>
  <si>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-684123349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</si>
  <si>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</si>
  <si>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</si>
  <si>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</si>
  <si>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</si>
  <si>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</si>
  <si>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2073747302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</si>
  <si>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</si>
  <si>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</si>
  <si>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</si>
  <si>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</si>
  <si>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</si>
  <si>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</si>
  <si>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</si>
  <si>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-1424147086</t>
  </si>
  <si>
    <t>R016</t>
  </si>
  <si>
    <t>Dočasné zajištění kabelů ve výkopu, dočasné zajištění potrubí</t>
  </si>
  <si>
    <t>222989664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</si>
  <si>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</si>
  <si>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</si>
  <si>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</si>
  <si>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</si>
  <si>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1229817769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</si>
  <si>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</si>
  <si>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</si>
  <si>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</si>
  <si>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</si>
  <si>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</si>
  <si>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63769203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</si>
  <si>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</si>
  <si>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</si>
  <si>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</si>
  <si>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</si>
  <si>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</si>
  <si>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</si>
  <si>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376417358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</si>
  <si>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</si>
  <si>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</si>
  <si>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</si>
  <si>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</si>
  <si>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</si>
  <si>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</si>
  <si>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</si>
  <si>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</si>
  <si>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</si>
  <si>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</si>
  <si>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</si>
  <si>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</si>
  <si>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</si>
  <si>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-1378962720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</si>
  <si>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</si>
  <si>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</si>
  <si>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</si>
  <si>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</si>
  <si>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</si>
  <si>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</si>
  <si>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-1881228008</t>
  </si>
  <si>
    <t>27,00</t>
  </si>
  <si>
    <t>113154114</t>
  </si>
  <si>
    <t>Frézování živičného krytu tl 100 mm pruh š 0,5 m pl do 500 m2 bez překážek v trase</t>
  </si>
  <si>
    <t>1009547566</t>
  </si>
  <si>
    <t>122352501</t>
  </si>
  <si>
    <t>Odkopávky a prokopávky nezapažené pro spodní stavbu železnic v hornině třídy těžitelnosti II, skupiny 4 objem do 100 m3 strojně</t>
  </si>
  <si>
    <t>m3</t>
  </si>
  <si>
    <t>-305490265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</si>
  <si>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</si>
  <si>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</si>
  <si>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</si>
  <si>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</si>
  <si>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</si>
  <si>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-1010784303</t>
  </si>
  <si>
    <t>171201221</t>
  </si>
  <si>
    <t>Poplatek za uložení na skládce (skládkovné) zeminy a kamení kód odpadu 17 05 04</t>
  </si>
  <si>
    <t>t</t>
  </si>
  <si>
    <t>-775273781</t>
  </si>
  <si>
    <t>15,99*1,80</t>
  </si>
  <si>
    <t>181351113</t>
  </si>
  <si>
    <t>Rozprostření ornice tl vrstvy do 200 mm pl přes 500 m2 v rovině nebo ve svahu do 1:5 strojně</t>
  </si>
  <si>
    <t>1793089576</t>
  </si>
  <si>
    <t>21,00+63,50+273,50+174,50+18,00+83,00+29,50+163,50+126,00+282,50+285,50+134,50+80,00</t>
  </si>
  <si>
    <t>M</t>
  </si>
  <si>
    <t>10364101</t>
  </si>
  <si>
    <t>zemina pro terénní úpravy -  ornice</t>
  </si>
  <si>
    <t>1320459932</t>
  </si>
  <si>
    <t>1735,00*0,10*1,80</t>
  </si>
  <si>
    <t>181451131</t>
  </si>
  <si>
    <t>Založení parkového trávníku výsevem plochy přes 1000 m2 v rovině a ve svahu do 1:5</t>
  </si>
  <si>
    <t>-1863095847</t>
  </si>
  <si>
    <t>00572410</t>
  </si>
  <si>
    <t>osivo směs travní parková</t>
  </si>
  <si>
    <t>kg</t>
  </si>
  <si>
    <t>-859315532</t>
  </si>
  <si>
    <t>1735*0,015 'Přepočtené koeficientem množství</t>
  </si>
  <si>
    <t>Komunikace pozemní</t>
  </si>
  <si>
    <t>564861111</t>
  </si>
  <si>
    <t>Podklad ze štěrkodrtě ŠD 0-32 tl 200 mm</t>
  </si>
  <si>
    <t>-229402509</t>
  </si>
  <si>
    <t>564871116</t>
  </si>
  <si>
    <t>Podklad ze štěrkodrtě ŠD 0-32 tl. 300 mm</t>
  </si>
  <si>
    <t>-249166599</t>
  </si>
  <si>
    <t>565176103</t>
  </si>
  <si>
    <t>Asfaltový beton vrstva podkladní ACP 22+ (obalované kamenivo OKH) tl 120 mm š do 1,5 m</t>
  </si>
  <si>
    <t>-1874852733</t>
  </si>
  <si>
    <t>573111111</t>
  </si>
  <si>
    <t>Postřik živičný infiltrační s posypem z asfaltu množství 0,60 kg/m2</t>
  </si>
  <si>
    <t>-41113526</t>
  </si>
  <si>
    <t>573211108</t>
  </si>
  <si>
    <t>Postřik živičný spojovací z asfaltu v množství 0,40 kg/m2</t>
  </si>
  <si>
    <t>-119261101</t>
  </si>
  <si>
    <t>40,20*2</t>
  </si>
  <si>
    <t>577134031</t>
  </si>
  <si>
    <t>Asfaltový beton vrstva obrusná ACO 11+ (ABS) tř. I tl 40 mm š do 1,5 m z modifikovaného asfaltu</t>
  </si>
  <si>
    <t>1020882211</t>
  </si>
  <si>
    <t>40,20</t>
  </si>
  <si>
    <t>577155032</t>
  </si>
  <si>
    <t>Asfaltový beton vrstva ložní ACL 16+ (ABVH) tl 60 mm š do 1,5 m z modifikovaného asfaltu</t>
  </si>
  <si>
    <t>1246403178</t>
  </si>
  <si>
    <t>596211213</t>
  </si>
  <si>
    <t>Kladení zámkové dlažby komunikací pro pěší tl 80 mm skupiny A pl přes 300 m2</t>
  </si>
  <si>
    <t>-2139957559</t>
  </si>
  <si>
    <t>19</t>
  </si>
  <si>
    <t>59245213</t>
  </si>
  <si>
    <t>dlažba zámková přírodní tl. 80mm</t>
  </si>
  <si>
    <t>-1524588799</t>
  </si>
  <si>
    <t>17,00+4,00+4,00-13,00</t>
  </si>
  <si>
    <t>20</t>
  </si>
  <si>
    <t>59245224</t>
  </si>
  <si>
    <t>dlažba zámková reliéfní červené barvy tl. 80 mm</t>
  </si>
  <si>
    <t>1824327968</t>
  </si>
  <si>
    <t>5,00+4,00+4,00</t>
  </si>
  <si>
    <t>599141111</t>
  </si>
  <si>
    <t>Vyplnění spár mezi silničními dílci živičnou zálivkou</t>
  </si>
  <si>
    <t>m</t>
  </si>
  <si>
    <t>1563190897</t>
  </si>
  <si>
    <t>57,00</t>
  </si>
  <si>
    <t>Ostatní konstrukce a práce, bourání</t>
  </si>
  <si>
    <t>22</t>
  </si>
  <si>
    <t>915211121</t>
  </si>
  <si>
    <t>Vodorovné dopravní značení dělící čáry přerušované š 125 mm bílý plast</t>
  </si>
  <si>
    <t>-1277818948</t>
  </si>
  <si>
    <t>"V2b</t>
  </si>
  <si>
    <t>44,00+25,00</t>
  </si>
  <si>
    <t>23</t>
  </si>
  <si>
    <t>915221121</t>
  </si>
  <si>
    <t>Vodorovné dopravní značení vodící čáry přerušované š 250 mm bílý plast</t>
  </si>
  <si>
    <t>213684968</t>
  </si>
  <si>
    <t>47,00</t>
  </si>
  <si>
    <t>24</t>
  </si>
  <si>
    <t>915611111</t>
  </si>
  <si>
    <t>Předznačení vodorovného liniového značení</t>
  </si>
  <si>
    <t>-263480715</t>
  </si>
  <si>
    <t>69,00+47,00</t>
  </si>
  <si>
    <t>25</t>
  </si>
  <si>
    <t>919735113</t>
  </si>
  <si>
    <t>Řezání stávajícího živičného krytu hl do 150 mm</t>
  </si>
  <si>
    <t>-2074398415</t>
  </si>
  <si>
    <t>997</t>
  </si>
  <si>
    <t>Přesun sutě</t>
  </si>
  <si>
    <t>26</t>
  </si>
  <si>
    <t>997221551</t>
  </si>
  <si>
    <t>Vodorovná doprava suti ze sypkých materiálů do 1 km</t>
  </si>
  <si>
    <t>-199907966</t>
  </si>
  <si>
    <t>27</t>
  </si>
  <si>
    <t>997221559</t>
  </si>
  <si>
    <t>Příplatek ZKD 1 km u vodorovné dopravy suti ze sypkých materiálů</t>
  </si>
  <si>
    <t>1154051140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</si>
  <si>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</si>
  <si>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</si>
  <si>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</si>
  <si>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</si>
  <si>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1313519634</t>
  </si>
  <si>
    <t>29</t>
  </si>
  <si>
    <t>997221645</t>
  </si>
  <si>
    <t>Poplatek za uložení na skládce (skládkovné) odpadu asfaltového bez dehtu kód odpadu 17 03 02</t>
  </si>
  <si>
    <t>-414737287</t>
  </si>
  <si>
    <t>998</t>
  </si>
  <si>
    <t>Přesun hmot</t>
  </si>
  <si>
    <t>30</t>
  </si>
  <si>
    <t>998223011</t>
  </si>
  <si>
    <t>Přesun hmot pro pozemní komunikace s krytem dlážděným</t>
  </si>
  <si>
    <t>-757139235</t>
  </si>
  <si>
    <t>2b - SO 301 - Zavlažovací systém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</si>
  <si>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</si>
  <si>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</si>
  <si>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</si>
  <si>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</si>
  <si>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</si>
  <si>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</si>
  <si>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</si>
  <si>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</si>
  <si>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</si>
  <si>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</si>
  <si>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</si>
  <si>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</si>
  <si>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</si>
  <si>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</si>
  <si>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</si>
  <si>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528485458</t>
  </si>
  <si>
    <t>Pol91</t>
  </si>
  <si>
    <t>Potrubí HDPE 100 PE 90x5,4 PN10, 6 m tyč</t>
  </si>
  <si>
    <t>ks</t>
  </si>
  <si>
    <t>1003902988</t>
  </si>
  <si>
    <t>100-230M12.1</t>
  </si>
  <si>
    <t>Doprava technologie</t>
  </si>
  <si>
    <t>soub</t>
  </si>
  <si>
    <t>1794370964</t>
  </si>
  <si>
    <t>Pol4</t>
  </si>
  <si>
    <t>Likvidace výplachu a odvoz na skládku</t>
  </si>
  <si>
    <t>-197576485</t>
  </si>
  <si>
    <t>Pol5</t>
  </si>
  <si>
    <t>Výkopy sond inženýrských sítí do hloubky 2 m včetně zapravení</t>
  </si>
  <si>
    <t>-1331513942</t>
  </si>
  <si>
    <t>Pol6</t>
  </si>
  <si>
    <t>Napojení výkopů potrubí na ponechaného potrubí protlaku a vpravení do navrhované hloubky výkopu potrubí d90</t>
  </si>
  <si>
    <t>-322269088</t>
  </si>
  <si>
    <t>Pol7</t>
  </si>
  <si>
    <t>Výkop startovací a cílové jámy 2,0x 2,0 m hloubky 2,55 m včetně pažení</t>
  </si>
  <si>
    <t>-678958030</t>
  </si>
  <si>
    <t>D2</t>
  </si>
  <si>
    <t>Potrubí a kabely</t>
  </si>
  <si>
    <t>Pol92</t>
  </si>
  <si>
    <t>Potrubí HDPE 100 PE 63x3,8 PN 10</t>
  </si>
  <si>
    <t>-59858882</t>
  </si>
  <si>
    <t>Pol93</t>
  </si>
  <si>
    <t>Potrubí HDPE 100 PE 50x3,0 PN 10</t>
  </si>
  <si>
    <t>-718276379</t>
  </si>
  <si>
    <t>Pol94</t>
  </si>
  <si>
    <t>Potrubí HDPE 80 PE 40x2,3 PN 6</t>
  </si>
  <si>
    <t>130566539</t>
  </si>
  <si>
    <t>Pol95</t>
  </si>
  <si>
    <t>Potrubí LDPE 40 PE 32x2,9 PN6</t>
  </si>
  <si>
    <t>1306849180</t>
  </si>
  <si>
    <t>Pol96</t>
  </si>
  <si>
    <t>Kabel CYKY-J 4x1,5 metráž</t>
  </si>
  <si>
    <t>2128180391</t>
  </si>
  <si>
    <t>Pol97</t>
  </si>
  <si>
    <t>Kabel CYKY-J 7x1,5 metráž</t>
  </si>
  <si>
    <t>-1864987149</t>
  </si>
  <si>
    <t>Pol98</t>
  </si>
  <si>
    <t>Chránička na potrubí DN 40</t>
  </si>
  <si>
    <t>-1386712496</t>
  </si>
  <si>
    <t>Pol8</t>
  </si>
  <si>
    <t>Chránička PVC KG 125 délka 5 m</t>
  </si>
  <si>
    <t>2051947005</t>
  </si>
  <si>
    <t>Pol99</t>
  </si>
  <si>
    <t>Chránička na potrubí DN 63</t>
  </si>
  <si>
    <t>2087506671</t>
  </si>
  <si>
    <t>Pol100</t>
  </si>
  <si>
    <t>Lišta vkládací 24 x 22 mm bílá LV, délka 2 m</t>
  </si>
  <si>
    <t>-1009745483</t>
  </si>
  <si>
    <t>Pol9</t>
  </si>
  <si>
    <t>Výstražná fólie bílá šířky 150 mm</t>
  </si>
  <si>
    <t>603543335</t>
  </si>
  <si>
    <t>Pol101</t>
  </si>
  <si>
    <t>Soubor spojovacího materiálu</t>
  </si>
  <si>
    <t>658737464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</si>
  <si>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</si>
  <si>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</si>
  <si>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</si>
  <si>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</si>
  <si>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1832056269</t>
  </si>
  <si>
    <t>Pol103</t>
  </si>
  <si>
    <t>Modul- rozšíření řídicí jednotky Evolution o 4 stanice</t>
  </si>
  <si>
    <t>-1196475580</t>
  </si>
  <si>
    <t>Pol62</t>
  </si>
  <si>
    <t>Baterie 9 V</t>
  </si>
  <si>
    <t>1619064820</t>
  </si>
  <si>
    <t>Pol105</t>
  </si>
  <si>
    <t>Komunikační modul řídíc jednotky</t>
  </si>
  <si>
    <t>-1819851018</t>
  </si>
  <si>
    <t>Pol106</t>
  </si>
  <si>
    <t>Čidlo půdní vlhkosti, bezdrátové, dosah až 150 m</t>
  </si>
  <si>
    <t>-1049093617</t>
  </si>
  <si>
    <t>Pol107</t>
  </si>
  <si>
    <t>Čidlo srážek, kabel 8 m</t>
  </si>
  <si>
    <t>-1105084221</t>
  </si>
  <si>
    <t>Pol65</t>
  </si>
  <si>
    <t>Krátká DIN-lišta se speciálním děrováním, délka 300mm</t>
  </si>
  <si>
    <t>35904942</t>
  </si>
  <si>
    <t>SKL000148490</t>
  </si>
  <si>
    <t>Řadová svornice RSA 6 A - (bílá)</t>
  </si>
  <si>
    <t>283756090</t>
  </si>
  <si>
    <t>SKL000108189</t>
  </si>
  <si>
    <t>S-1L-1000/10iso 1-fáz. lišta jaz. 63A 57mod</t>
  </si>
  <si>
    <t>-817133084</t>
  </si>
  <si>
    <t>SKL000188816</t>
  </si>
  <si>
    <t>LTN-10C-1 Jistič</t>
  </si>
  <si>
    <t>1917716895</t>
  </si>
  <si>
    <t>Pol66</t>
  </si>
  <si>
    <t>LTN-6C-1 Jistič</t>
  </si>
  <si>
    <t>-2000125660</t>
  </si>
  <si>
    <t>31</t>
  </si>
  <si>
    <t>Pol67</t>
  </si>
  <si>
    <t>termostat 0/+60°C, NO CHLAZENÍ</t>
  </si>
  <si>
    <t>615838728</t>
  </si>
  <si>
    <t>32</t>
  </si>
  <si>
    <t>Pol68</t>
  </si>
  <si>
    <t>Ventilátor s filtrem FF 018 AC 230V, 55m3/h, IP55 125x125mm</t>
  </si>
  <si>
    <t>-1967356999</t>
  </si>
  <si>
    <t>33</t>
  </si>
  <si>
    <t>Pol69</t>
  </si>
  <si>
    <t>Termostat 0/+60°C, NC</t>
  </si>
  <si>
    <t>-1161905187</t>
  </si>
  <si>
    <t>34</t>
  </si>
  <si>
    <t>Pol70</t>
  </si>
  <si>
    <t>Těleso topné polovodičové HG 140 100W AC/DC 110-250V</t>
  </si>
  <si>
    <t>1310749143</t>
  </si>
  <si>
    <t>35</t>
  </si>
  <si>
    <t>Pol71</t>
  </si>
  <si>
    <t>Proudový chránič s nadproudovou ochranou</t>
  </si>
  <si>
    <t>-1154801277</t>
  </si>
  <si>
    <t>36</t>
  </si>
  <si>
    <t>Pol72</t>
  </si>
  <si>
    <t>Soklová zásuvka</t>
  </si>
  <si>
    <t>454073956</t>
  </si>
  <si>
    <t>37</t>
  </si>
  <si>
    <t>SKL000188818</t>
  </si>
  <si>
    <t>LTN-16C-1 Jistič</t>
  </si>
  <si>
    <t>1937842479</t>
  </si>
  <si>
    <t>38</t>
  </si>
  <si>
    <t>Pol73</t>
  </si>
  <si>
    <t xml:space="preserve">Nerezový nadzemní sloupek IP55 + sokl 300 mm, včetně výkopu a základu - 600x300 mm, celková výška 1000 mm </t>
  </si>
  <si>
    <t>2042609058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</si>
  <si>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</si>
  <si>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</si>
  <si>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</si>
  <si>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</si>
  <si>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</si>
  <si>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799875904</t>
  </si>
  <si>
    <t>40</t>
  </si>
  <si>
    <t>Pol109</t>
  </si>
  <si>
    <t>Elektromagnetický ventil, 1" vnitřní závit, cívka AC-24 V, s  regulací průtoku, pracovní tlak do 16 bar</t>
  </si>
  <si>
    <t>1686055766</t>
  </si>
  <si>
    <t>41</t>
  </si>
  <si>
    <t>Pol110</t>
  </si>
  <si>
    <t>Regulátor tlaku pro ventily P220 a P150</t>
  </si>
  <si>
    <t>1404078381</t>
  </si>
  <si>
    <t>42</t>
  </si>
  <si>
    <t>Pol111</t>
  </si>
  <si>
    <t>Vodovzdorný konektor zaklapávací</t>
  </si>
  <si>
    <t>-1360152336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</si>
  <si>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</si>
  <si>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</si>
  <si>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</si>
  <si>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</si>
  <si>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</si>
  <si>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1981337066</t>
  </si>
  <si>
    <t>44</t>
  </si>
  <si>
    <t>Pol114</t>
  </si>
  <si>
    <t>Tryska s pevnou výsečí dostřik 3,0 m, 180°, vnější závit</t>
  </si>
  <si>
    <t>1159334404</t>
  </si>
  <si>
    <t>45</t>
  </si>
  <si>
    <t>Pol116</t>
  </si>
  <si>
    <t>Tryska s pevnou výsečí dostřik 4,5 m, 120°, vnější závit</t>
  </si>
  <si>
    <t>-1787609990</t>
  </si>
  <si>
    <t>46</t>
  </si>
  <si>
    <t>Pol117</t>
  </si>
  <si>
    <t>Tryska s pevnou výsečí dostřik 4,5 m, 180°, vnější závit</t>
  </si>
  <si>
    <t>1844075855</t>
  </si>
  <si>
    <t>47</t>
  </si>
  <si>
    <t>Pol118</t>
  </si>
  <si>
    <t>Postřikovač vstup 3/4", výsuv 12,7 cm, nastavitelný, součástí potřikovače je sada trysek, se zpětným ventilem</t>
  </si>
  <si>
    <t>1691679164</t>
  </si>
  <si>
    <t>48</t>
  </si>
  <si>
    <t>Pol119</t>
  </si>
  <si>
    <t>Koleno 3/4" pro napojení postřikovače</t>
  </si>
  <si>
    <t>-1071669240</t>
  </si>
  <si>
    <t>49</t>
  </si>
  <si>
    <t>Pol120</t>
  </si>
  <si>
    <t>Koleno 1/2" pro napojení postřikovače</t>
  </si>
  <si>
    <t>-311722943</t>
  </si>
  <si>
    <t>50</t>
  </si>
  <si>
    <t>Pol121</t>
  </si>
  <si>
    <t>Samostahovací hadice 16 mm pro napojení postřikovače, klubo 30 m</t>
  </si>
  <si>
    <t>2093657760</t>
  </si>
  <si>
    <t>51</t>
  </si>
  <si>
    <t>Pol122</t>
  </si>
  <si>
    <t>Spojovací materiál pro napojení postřikovačů</t>
  </si>
  <si>
    <t>-838498649</t>
  </si>
  <si>
    <t>D6</t>
  </si>
  <si>
    <t>Armatirní šachta</t>
  </si>
  <si>
    <t>52</t>
  </si>
  <si>
    <t>Pol13</t>
  </si>
  <si>
    <t>Podkladní beton C16/20 - vyztužen KARI sítí 100/100/6 mm</t>
  </si>
  <si>
    <t>1049518224</t>
  </si>
  <si>
    <t>53</t>
  </si>
  <si>
    <t>Pol14</t>
  </si>
  <si>
    <t>Vodoměrná šachta 120/90/180 B125</t>
  </si>
  <si>
    <t>1471761504</t>
  </si>
  <si>
    <t>54</t>
  </si>
  <si>
    <t>Pol15</t>
  </si>
  <si>
    <t>Zákrytová deska 144/114/20 B125</t>
  </si>
  <si>
    <t>-1638386773</t>
  </si>
  <si>
    <t>55</t>
  </si>
  <si>
    <t>Pol86</t>
  </si>
  <si>
    <t>Litinový poklop hranatý B125 uzamykatelný</t>
  </si>
  <si>
    <t>1419850664</t>
  </si>
  <si>
    <t>56</t>
  </si>
  <si>
    <t>Pol17</t>
  </si>
  <si>
    <t>Zásyp šachty výkopkem</t>
  </si>
  <si>
    <t>-1643078506</t>
  </si>
  <si>
    <t>57</t>
  </si>
  <si>
    <t>Pol87</t>
  </si>
  <si>
    <t>Jádrový odvrt DN50-70 betonovou stěnou šachty</t>
  </si>
  <si>
    <t>-669271158</t>
  </si>
  <si>
    <t>58</t>
  </si>
  <si>
    <t>Pol18</t>
  </si>
  <si>
    <t>Zapravení povrchu chodníku</t>
  </si>
  <si>
    <t>524490650</t>
  </si>
  <si>
    <t>D7</t>
  </si>
  <si>
    <t xml:space="preserve">Filtr, zazimovací sestava </t>
  </si>
  <si>
    <t>59</t>
  </si>
  <si>
    <t>Pol19</t>
  </si>
  <si>
    <t>Filtr mosazný 5/4", PN 10</t>
  </si>
  <si>
    <t>-1472769912</t>
  </si>
  <si>
    <t>60</t>
  </si>
  <si>
    <t>Pol123</t>
  </si>
  <si>
    <t>Mosazné šroubení 5/4"</t>
  </si>
  <si>
    <t>-1337007104</t>
  </si>
  <si>
    <t>D8</t>
  </si>
  <si>
    <t>Čerpadlo</t>
  </si>
  <si>
    <t>61</t>
  </si>
  <si>
    <t>Pol21</t>
  </si>
  <si>
    <t>Sací čerpadlo s pracovním bodem 70 l/min při 2,5 bar , 1x230 V, 0,55 kW, kabel 0 m</t>
  </si>
  <si>
    <t>-1203433274</t>
  </si>
  <si>
    <t>62</t>
  </si>
  <si>
    <t>Pol22</t>
  </si>
  <si>
    <t>Kabel CYKY 3x2,5 mm2</t>
  </si>
  <si>
    <t>1427820788</t>
  </si>
  <si>
    <t>63</t>
  </si>
  <si>
    <t>Pol124</t>
  </si>
  <si>
    <t>Mosazný zpětný ventil 6/4" vni</t>
  </si>
  <si>
    <t>568573673</t>
  </si>
  <si>
    <t>64</t>
  </si>
  <si>
    <t>Pol125</t>
  </si>
  <si>
    <t>Expanzivní nádoba stojatá s membránou 24l 10 bar</t>
  </si>
  <si>
    <t>-484483506</t>
  </si>
  <si>
    <t>65</t>
  </si>
  <si>
    <t>Pol23</t>
  </si>
  <si>
    <t>Litinový navrtávací pas  40 x 1" vni</t>
  </si>
  <si>
    <t>-1638633259</t>
  </si>
  <si>
    <t>66</t>
  </si>
  <si>
    <t>Pol126</t>
  </si>
  <si>
    <t>Manometr 0-10 bar, zadní vývod 1/4"</t>
  </si>
  <si>
    <t>471337894</t>
  </si>
  <si>
    <t>67</t>
  </si>
  <si>
    <t>Pol127</t>
  </si>
  <si>
    <t>Kulový uzávěr 6/4" , vni x vně</t>
  </si>
  <si>
    <t>949923600</t>
  </si>
  <si>
    <t>68</t>
  </si>
  <si>
    <t>Pol128</t>
  </si>
  <si>
    <t>Kulový uzávěr 1" , vni x  vně</t>
  </si>
  <si>
    <t>2086314973</t>
  </si>
  <si>
    <t>69</t>
  </si>
  <si>
    <t>Pol129</t>
  </si>
  <si>
    <t>Frekvenční měniš 1,1 kW pro 1 F čerpadla</t>
  </si>
  <si>
    <t>-2133580037</t>
  </si>
  <si>
    <t>70</t>
  </si>
  <si>
    <t>Pol130</t>
  </si>
  <si>
    <t>Spojovací materiál</t>
  </si>
  <si>
    <t>-930140040</t>
  </si>
  <si>
    <t>D9</t>
  </si>
  <si>
    <t>Šachty</t>
  </si>
  <si>
    <t>71</t>
  </si>
  <si>
    <t>Pol131</t>
  </si>
  <si>
    <t>Ventilová šachta 640x500x300 mm zátěžová</t>
  </si>
  <si>
    <t>1845585941</t>
  </si>
  <si>
    <t>D10</t>
  </si>
  <si>
    <t>Ostatní náklady</t>
  </si>
  <si>
    <t>72</t>
  </si>
  <si>
    <t>Pol25</t>
  </si>
  <si>
    <t>Tlaková zkouška potrubí</t>
  </si>
  <si>
    <t>564857618</t>
  </si>
  <si>
    <t>73</t>
  </si>
  <si>
    <t>Pol132</t>
  </si>
  <si>
    <t>Ostatní instalační a spotřební materiál</t>
  </si>
  <si>
    <t>368267266</t>
  </si>
  <si>
    <t>74</t>
  </si>
  <si>
    <t>Pol133</t>
  </si>
  <si>
    <t>Vytyčení stávajících inženýrských sítí</t>
  </si>
  <si>
    <t>738855528</t>
  </si>
  <si>
    <t>75</t>
  </si>
  <si>
    <t>Pol28</t>
  </si>
  <si>
    <t>Zprovoznění závlahy</t>
  </si>
  <si>
    <t>2017722225</t>
  </si>
  <si>
    <t>76</t>
  </si>
  <si>
    <t>Pol29</t>
  </si>
  <si>
    <t>Zazimování závlahy</t>
  </si>
  <si>
    <t>578686268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</si>
  <si>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</si>
  <si>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</si>
  <si>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</si>
  <si>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</si>
  <si>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</si>
  <si>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-1989068913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</si>
  <si>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</si>
  <si>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</si>
  <si>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</si>
  <si>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</si>
  <si>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</si>
  <si>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</si>
  <si>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-1844078867</t>
  </si>
  <si>
    <t>7,00*1,60*2</t>
  </si>
  <si>
    <t>151101111</t>
  </si>
  <si>
    <t>Odstranění příložného pažení a rozepření stěn rýh hl do 2 m</t>
  </si>
  <si>
    <t>1768381723</t>
  </si>
  <si>
    <t>162751117</t>
  </si>
  <si>
    <t>Vodorovné přemístění do 10000 m výkopku/sypaniny z horniny třídy těžitelnosti I, skupiny 1 až 3</t>
  </si>
  <si>
    <t>-297092330</t>
  </si>
  <si>
    <t>754109472</t>
  </si>
  <si>
    <t>6,72*1,80</t>
  </si>
  <si>
    <t>174151101</t>
  </si>
  <si>
    <t>Zásyp jam, šachet rýh nebo kolem objektů sypaninou se zhutněním</t>
  </si>
  <si>
    <t>1980062020</t>
  </si>
  <si>
    <t>7,00*0,60*(1,60-0,10-0,40)</t>
  </si>
  <si>
    <t>58344197</t>
  </si>
  <si>
    <t>štěrkodrť frakce 0/63</t>
  </si>
  <si>
    <t>1257430416</t>
  </si>
  <si>
    <t>4,62*2,00</t>
  </si>
  <si>
    <t>175151101</t>
  </si>
  <si>
    <t>Obsypání potrubí strojně sypaninou bez prohození, uloženou do 3 m</t>
  </si>
  <si>
    <t>1550956501</t>
  </si>
  <si>
    <t>7,00*0,60*0,40</t>
  </si>
  <si>
    <t>58337331</t>
  </si>
  <si>
    <t>štěrkopísek frakce 0/22</t>
  </si>
  <si>
    <t>40905031</t>
  </si>
  <si>
    <t>1,68*2,00</t>
  </si>
  <si>
    <t>Vodorovné konstrukce</t>
  </si>
  <si>
    <t>451573111</t>
  </si>
  <si>
    <t>Lože pod potrubí otevřený výkop ze štěrkopísku</t>
  </si>
  <si>
    <t>-1837346021</t>
  </si>
  <si>
    <t>7,00*0,60*0,10</t>
  </si>
  <si>
    <t>Trubní vedení</t>
  </si>
  <si>
    <t>857242122</t>
  </si>
  <si>
    <t>Montáž litinových tvarovek jednoosých přírubových otevřený výkop DN 80</t>
  </si>
  <si>
    <t>-1241708887</t>
  </si>
  <si>
    <t>55253608</t>
  </si>
  <si>
    <t>přechod přírubový litinový DN 80/63</t>
  </si>
  <si>
    <t>523304918</t>
  </si>
  <si>
    <t>857394122</t>
  </si>
  <si>
    <t>Montáž litinových tvarovek odbočných přírubových otevřený výkop DN 400</t>
  </si>
  <si>
    <t>2031888465</t>
  </si>
  <si>
    <t>HWL.351040008016</t>
  </si>
  <si>
    <t>PAS NAVRTÁVACÍ PŘÍRUBOVÝ VÝSTUP 400-80</t>
  </si>
  <si>
    <t>1228292215</t>
  </si>
  <si>
    <t>871211141</t>
  </si>
  <si>
    <t>Montáž potrubí z PE100 SDR 11 otevřený výkop svařovaných na tupo D 63 x 5,8 mm</t>
  </si>
  <si>
    <t>826138682</t>
  </si>
  <si>
    <t>7,00</t>
  </si>
  <si>
    <t>28613173</t>
  </si>
  <si>
    <t>potrubí vodovodní PE100 RC SDR11 63x5,8mm</t>
  </si>
  <si>
    <t>241475819</t>
  </si>
  <si>
    <t>7*1,015 'Přepočtené koeficientem množství</t>
  </si>
  <si>
    <t>891211112</t>
  </si>
  <si>
    <t>Montáž vodovodních šoupátek otevřený výkop DN 50</t>
  </si>
  <si>
    <t>-427376419</t>
  </si>
  <si>
    <t>HWL.268100100016</t>
  </si>
  <si>
    <t>ŠOUPÁTKO NAVRTÁVACÍ DOMOVNÍ PŘÍPOJKY D63, PN 16</t>
  </si>
  <si>
    <t>1405861400</t>
  </si>
  <si>
    <t>HWL.950105000001</t>
  </si>
  <si>
    <t>SOUPRAVA ZEMNÍ TELESKOPICKÁ</t>
  </si>
  <si>
    <t>298056526</t>
  </si>
  <si>
    <t>892233122</t>
  </si>
  <si>
    <t>Proplach a dezinfekce vodovodního potrubí DN od 40 do 70</t>
  </si>
  <si>
    <t>1771377042</t>
  </si>
  <si>
    <t>892241111</t>
  </si>
  <si>
    <t>Tlaková zkouška vodou potrubí do 80</t>
  </si>
  <si>
    <t>-1761784745</t>
  </si>
  <si>
    <t>892372111</t>
  </si>
  <si>
    <t>Zabezpečení konců potrubí DN do 300 při tlakových zkouškách vodou</t>
  </si>
  <si>
    <t>-1956900681</t>
  </si>
  <si>
    <t>893811113</t>
  </si>
  <si>
    <t>Osazení vodoměrné šachty hranaté z PP samonosné pro běžné zatížení plochy do 1,1 m2 hloubky do 1,6 m</t>
  </si>
  <si>
    <t>1378275616</t>
  </si>
  <si>
    <t>562305551</t>
  </si>
  <si>
    <t>šachta vodoměrná samonosná 610 x 490 x 1420 mm, s tepelnou izolací vč poklopu a vč. vodoměru</t>
  </si>
  <si>
    <t>935061532</t>
  </si>
  <si>
    <t>899721111</t>
  </si>
  <si>
    <t>Signalizační vodič DN do 150 mm na potrubí</t>
  </si>
  <si>
    <t>-886410610</t>
  </si>
  <si>
    <t>899722113</t>
  </si>
  <si>
    <t>Krytí potrubí z plastů výstražnou fólií z PVC 34cm</t>
  </si>
  <si>
    <t>194885529</t>
  </si>
  <si>
    <t>998276101</t>
  </si>
  <si>
    <t>Přesun hmot pro trubní vedení z trub z plastických hmot otevřený výkop</t>
  </si>
  <si>
    <t>1890935016</t>
  </si>
  <si>
    <t>4b - SO 402 -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</si>
  <si>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</si>
  <si>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</si>
  <si>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</si>
  <si>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</si>
  <si>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</si>
  <si>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</si>
  <si>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</si>
  <si>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</si>
  <si>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</si>
  <si>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</si>
  <si>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</si>
  <si>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</si>
  <si>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</si>
  <si>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1571697114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</si>
  <si>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</si>
  <si>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</si>
  <si>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</si>
  <si>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</si>
  <si>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</si>
  <si>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</si>
  <si>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</si>
  <si>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</si>
  <si>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</si>
  <si>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</si>
  <si>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</si>
  <si>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</si>
  <si>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</si>
  <si>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</si>
  <si>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</si>
  <si>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</si>
  <si>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</si>
  <si>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</si>
  <si>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</si>
  <si>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</si>
  <si>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</si>
  <si>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</si>
  <si>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1785082997</t>
  </si>
  <si>
    <t>Pol33</t>
  </si>
  <si>
    <t>Chránička ohebná pr.63mm</t>
  </si>
  <si>
    <t>-1141218861</t>
  </si>
  <si>
    <t>Pol32</t>
  </si>
  <si>
    <t>1396582219</t>
  </si>
  <si>
    <t>Pol35</t>
  </si>
  <si>
    <t>Výstražná fólie do š. 330mm, volně</t>
  </si>
  <si>
    <t>-1476020331</t>
  </si>
  <si>
    <t>Pol34</t>
  </si>
  <si>
    <t>Červená fólie š. 330mm, pro silnoproudé kabely</t>
  </si>
  <si>
    <t>695890823</t>
  </si>
  <si>
    <t>Pol36</t>
  </si>
  <si>
    <t>Ukončení kabelu do 4x10mm2</t>
  </si>
  <si>
    <t>1540370579</t>
  </si>
  <si>
    <t>Pol37</t>
  </si>
  <si>
    <t>PPV+podruzny materiál 3% + 3%</t>
  </si>
  <si>
    <t>1767181130</t>
  </si>
  <si>
    <t>Kabely a vodice</t>
  </si>
  <si>
    <t>Pol39</t>
  </si>
  <si>
    <t>Kabel CYKY-J 4x10mm2, vedeno v zemi v kabelové chráničce</t>
  </si>
  <si>
    <t>-182619603</t>
  </si>
  <si>
    <t>Pol38</t>
  </si>
  <si>
    <t>Kabel CYKY-J 4x10mm2</t>
  </si>
  <si>
    <t>-1623580135</t>
  </si>
  <si>
    <t>Pol41</t>
  </si>
  <si>
    <t>Drát FeZn do 120mm2 v zemi, volně</t>
  </si>
  <si>
    <t>-831045113</t>
  </si>
  <si>
    <t>Pol40</t>
  </si>
  <si>
    <t>Drát FeZn průměr 10mm2</t>
  </si>
  <si>
    <t>-839128444</t>
  </si>
  <si>
    <t>Pol42</t>
  </si>
  <si>
    <t>Pojistka výkonová PNA000 25A gG</t>
  </si>
  <si>
    <t>-1835063801</t>
  </si>
  <si>
    <t>Pol43</t>
  </si>
  <si>
    <t>Patrona nožová do 500 V s montáží</t>
  </si>
  <si>
    <t>1036332797</t>
  </si>
  <si>
    <t>Pol44</t>
  </si>
  <si>
    <t>PPV+podružný materiál 3% + 3%</t>
  </si>
  <si>
    <t>888967236</t>
  </si>
  <si>
    <t>Ostatní náklady a HZS</t>
  </si>
  <si>
    <t>Pol46</t>
  </si>
  <si>
    <t>Likvidace elektroodpadu</t>
  </si>
  <si>
    <t>sum</t>
  </si>
  <si>
    <t>-866587242</t>
  </si>
  <si>
    <t>Pol49</t>
  </si>
  <si>
    <t>Koordinace s ostatními profesemi</t>
  </si>
  <si>
    <t>hod</t>
  </si>
  <si>
    <t>858427734</t>
  </si>
  <si>
    <t>Pol50</t>
  </si>
  <si>
    <t>Odzkoušení, uvedení do provozu</t>
  </si>
  <si>
    <t>-873372891</t>
  </si>
  <si>
    <t>Pol51</t>
  </si>
  <si>
    <t>Výkop kabelové rýhy 350x800mm, tř. zeminy3</t>
  </si>
  <si>
    <t>260130327</t>
  </si>
  <si>
    <t>Pol52</t>
  </si>
  <si>
    <t>Úprava kabelového lože do š. 600mm</t>
  </si>
  <si>
    <t>-1454687139</t>
  </si>
  <si>
    <t>Pol53</t>
  </si>
  <si>
    <t>Zásyp kabelové rýhy 350x800mm, tř. zeminy3, vč. zhutnění</t>
  </si>
  <si>
    <t>-548824031</t>
  </si>
  <si>
    <t>Pol54</t>
  </si>
  <si>
    <t>Provizorní úprava terénu</t>
  </si>
  <si>
    <t>530485615</t>
  </si>
  <si>
    <t>Pol55</t>
  </si>
  <si>
    <t>Finální úprava terénu - položení drnu vč. osetí trávou</t>
  </si>
  <si>
    <t>-1144275370</t>
  </si>
  <si>
    <t>Pol56</t>
  </si>
  <si>
    <t>-1868517367</t>
  </si>
  <si>
    <t>Vychozí revize</t>
  </si>
  <si>
    <t>Pol57</t>
  </si>
  <si>
    <t>Vychozí revize vč. revizní zprávy</t>
  </si>
  <si>
    <t>-1908688556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</si>
  <si>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</si>
  <si>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</si>
  <si>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</si>
  <si>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</si>
  <si>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</si>
  <si>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810356444</t>
  </si>
  <si>
    <t>1929863983</t>
  </si>
  <si>
    <t>351*0,015 'Přepočtené koeficientem množství</t>
  </si>
  <si>
    <t>181311103</t>
  </si>
  <si>
    <t>Rozprostření ornice tl vrstvy do 200 mm v rovině nebo ve svahu do 1:5 ručně</t>
  </si>
  <si>
    <t>944739634</t>
  </si>
  <si>
    <t>"VEGETAČNÍ DÍLY</t>
  </si>
  <si>
    <t>(51,00+66,00)*3,00</t>
  </si>
  <si>
    <t>10371500</t>
  </si>
  <si>
    <t>substrát pro trávníky</t>
  </si>
  <si>
    <t>1363281732</t>
  </si>
  <si>
    <t>351,000*0,60</t>
  </si>
  <si>
    <t>181311106</t>
  </si>
  <si>
    <t>Rozprostření ornice tl vrstvy do 400 mm v rovině nebo ve svahu do 1:5 ručně</t>
  </si>
  <si>
    <t>1673284745</t>
  </si>
  <si>
    <t>941,00-0,70*(66,00+68,00*2,00+25,40*2,00)</t>
  </si>
  <si>
    <t>orniční zemina v podobě směsi s komunálním kompostem obohacená přípravkem s funkcí absorpce vody</t>
  </si>
  <si>
    <t>1581520982</t>
  </si>
  <si>
    <t>764,04*0,35*1,80</t>
  </si>
  <si>
    <t>181451151</t>
  </si>
  <si>
    <t>Založení parkového trávníku travním kobercem plochy přes 1000 m2 v rovině a ve svahu do 1:5</t>
  </si>
  <si>
    <t>236804021</t>
  </si>
  <si>
    <t>69334007</t>
  </si>
  <si>
    <t>koberec trávníkový tl. 30mm</t>
  </si>
  <si>
    <t>1607332305</t>
  </si>
  <si>
    <t>750,76+190,10</t>
  </si>
  <si>
    <t>1-01</t>
  </si>
  <si>
    <t>koberec extenzivní zeleň, sedový rozchodník, 7-druhový</t>
  </si>
  <si>
    <t>-1304592811</t>
  </si>
  <si>
    <t>1867,16+962,66+191,28</t>
  </si>
  <si>
    <t>182303111</t>
  </si>
  <si>
    <t>Doplnění zeminy nebo substrátu</t>
  </si>
  <si>
    <t>1193753175</t>
  </si>
  <si>
    <t>10321002</t>
  </si>
  <si>
    <t>substrát extenzivní trávníkový</t>
  </si>
  <si>
    <t>-1330196429</t>
  </si>
  <si>
    <t>3021,1*0,058 'Přepočtené koeficientem množství</t>
  </si>
  <si>
    <t>1-02</t>
  </si>
  <si>
    <t>hydrogel</t>
  </si>
  <si>
    <t>-1516987124</t>
  </si>
  <si>
    <t>175,224*3</t>
  </si>
  <si>
    <t>Zakládání</t>
  </si>
  <si>
    <t>273321611</t>
  </si>
  <si>
    <t>Základové desky ze ŽB tř. C30/37-XC2, XD3, XF3, XA1 (CZ) – Dmax22-CI 0,4-S3</t>
  </si>
  <si>
    <t>-722850214</t>
  </si>
  <si>
    <t>(58,00+128,00+15,00+10,00+55,00+125,00+133,00+12,00+6,00+19,00)*0,40</t>
  </si>
  <si>
    <t>273351121</t>
  </si>
  <si>
    <t>Zřízení bednění základových desek</t>
  </si>
  <si>
    <t>-979242180</t>
  </si>
  <si>
    <t>(43,00+74,00+33,00+16,00+56,00+49,00+50,00+32,00+17,00+19,00)*0,40</t>
  </si>
  <si>
    <t>273351122</t>
  </si>
  <si>
    <t>Odstranění bednění základových desek</t>
  </si>
  <si>
    <t>1202455232</t>
  </si>
  <si>
    <t>273362021</t>
  </si>
  <si>
    <t>Výztuž základových desek svařovanými sítěmi Kari</t>
  </si>
  <si>
    <t>-1757518196</t>
  </si>
  <si>
    <t>(58,00+128,00+15,00+10,00+55,00+125,00+133,00+12,00+6,00+19,00)*2*7,90/1000</t>
  </si>
  <si>
    <t>274313711</t>
  </si>
  <si>
    <t>Základové pásy z betonu tř. C 20/25</t>
  </si>
  <si>
    <t>1054607845</t>
  </si>
  <si>
    <t>"závěrná zídka</t>
  </si>
  <si>
    <t>16,00*0,45*0,45</t>
  </si>
  <si>
    <t>274321611</t>
  </si>
  <si>
    <t>Základové pasy ze ŽB tř. C30/37-XC2, XD3, XF3, XA1 (CZ) – Dmax22-CI 0,4-S3</t>
  </si>
  <si>
    <t>-1525714335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</si>
  <si>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</si>
  <si>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</si>
  <si>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</si>
  <si>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</si>
  <si>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</si>
  <si>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1949177771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</si>
  <si>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</si>
  <si>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</si>
  <si>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</si>
  <si>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</si>
  <si>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</si>
  <si>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</si>
  <si>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</si>
  <si>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</si>
  <si>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-1302084345</t>
  </si>
  <si>
    <t>274361821</t>
  </si>
  <si>
    <t>Výztuž základových pásů betonářskou ocelí 10 505 (R)</t>
  </si>
  <si>
    <t>-1572858504</t>
  </si>
  <si>
    <t>477,90/1000*204</t>
  </si>
  <si>
    <t>38,40/1000*10</t>
  </si>
  <si>
    <t>2-01</t>
  </si>
  <si>
    <t>Polystyrénová deska 0,70x0,40m tl. 10mm</t>
  </si>
  <si>
    <t>-433648048</t>
  </si>
  <si>
    <t>4*204</t>
  </si>
  <si>
    <t>2-02</t>
  </si>
  <si>
    <t>Překližka 0,70x0,40m tl. 9mm</t>
  </si>
  <si>
    <t>1677519564</t>
  </si>
  <si>
    <t>5-01</t>
  </si>
  <si>
    <t>Systémová oboustranná lepená pryžová bokovnice W-Tram (lepení celoplošné), D+M</t>
  </si>
  <si>
    <t>1713035291</t>
  </si>
  <si>
    <t>660,00*2*2-78,00*2</t>
  </si>
  <si>
    <t>5-09</t>
  </si>
  <si>
    <t>Ochrana paty kolejnice systémovým pružným návlekem W-Tram, D+M</t>
  </si>
  <si>
    <t>-238294943</t>
  </si>
  <si>
    <t>660,00*2/0,675*2</t>
  </si>
  <si>
    <t>"zaokrouhleno</t>
  </si>
  <si>
    <t>3912</t>
  </si>
  <si>
    <t>5-11</t>
  </si>
  <si>
    <t>Systémová oboustranná bokovnice, D+M</t>
  </si>
  <si>
    <t>1190502744</t>
  </si>
  <si>
    <t>511532111</t>
  </si>
  <si>
    <t>Kolejové lože z kameniva hrubého drceného</t>
  </si>
  <si>
    <t>-247779367</t>
  </si>
  <si>
    <t>"PŘECHODOVÁ OBLAST</t>
  </si>
  <si>
    <t>72,00*3,70*0,15</t>
  </si>
  <si>
    <t>512502121</t>
  </si>
  <si>
    <t>Odstranění kolejového lože z kameniva po rozebrání koleje</t>
  </si>
  <si>
    <t>-1296363336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</si>
  <si>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</si>
  <si>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</si>
  <si>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</si>
  <si>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</si>
  <si>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</si>
  <si>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</si>
  <si>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</si>
  <si>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</si>
  <si>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-2106251778</t>
  </si>
  <si>
    <t>5-20</t>
  </si>
  <si>
    <t>Montovaný žlábek, D+M</t>
  </si>
  <si>
    <t>1044750185</t>
  </si>
  <si>
    <t>(66,00+51,00)*2</t>
  </si>
  <si>
    <t>5-22</t>
  </si>
  <si>
    <t>Příplatek za zřízení bezstykové koleje</t>
  </si>
  <si>
    <t>-2068584722</t>
  </si>
  <si>
    <t>5-23</t>
  </si>
  <si>
    <t>Přechodová kolejnice S49/57R1, D+M</t>
  </si>
  <si>
    <t>1093639557</t>
  </si>
  <si>
    <t>4,00*2*6</t>
  </si>
  <si>
    <t>523851013</t>
  </si>
  <si>
    <t>Zřízení koleje stykované ze žlábkových kolejnic na nových pražcích z betonu předpjatého 650 mm</t>
  </si>
  <si>
    <t>-1357439233</t>
  </si>
  <si>
    <t>"KŘIŽOVATKA SOKOLOVKSÁ</t>
  </si>
  <si>
    <t>13,81+23,76+2,00+2,00</t>
  </si>
  <si>
    <t>43765101.</t>
  </si>
  <si>
    <t>kolejnice železniční žlábková 57R1</t>
  </si>
  <si>
    <t>-1716544926</t>
  </si>
  <si>
    <t>41,57*2*0,05654</t>
  </si>
  <si>
    <t>59211897R</t>
  </si>
  <si>
    <t>betonový pražec B03DP-07P</t>
  </si>
  <si>
    <t>1754857457</t>
  </si>
  <si>
    <t>41,57/0,675</t>
  </si>
  <si>
    <t>523862011</t>
  </si>
  <si>
    <t>Zřízení koleje bezstykové z širokopatních kolejnic na betonové desce nebo prahu</t>
  </si>
  <si>
    <t>1924002272</t>
  </si>
  <si>
    <t>145,15+31,71+417,18+13,81+23,76+403,54+206,62</t>
  </si>
  <si>
    <t>43765101</t>
  </si>
  <si>
    <t>kolejnice železniční širokopatní tvaru 49 E1 (S49) jakost R260</t>
  </si>
  <si>
    <t>1434670118</t>
  </si>
  <si>
    <t>1241,77*2*0,04943</t>
  </si>
  <si>
    <t>43794350R</t>
  </si>
  <si>
    <t>pružná svěrka SKL21KLT (NENACEŇOVAT - dodá DPO)</t>
  </si>
  <si>
    <t>2062351184</t>
  </si>
  <si>
    <t>1256,45/0,675*4</t>
  </si>
  <si>
    <t>7446</t>
  </si>
  <si>
    <t>5-02</t>
  </si>
  <si>
    <t>ochranná plystová krytka svěrky</t>
  </si>
  <si>
    <t>-751563632</t>
  </si>
  <si>
    <t>5-03</t>
  </si>
  <si>
    <t>vrtule Ss35Cz (NENACEŇOVAT - dodá DPO)</t>
  </si>
  <si>
    <t>2096109238</t>
  </si>
  <si>
    <t>5-04</t>
  </si>
  <si>
    <t>podložka ULS 7 (NENACEŇOVAT - dodá DPO)</t>
  </si>
  <si>
    <t>76826875</t>
  </si>
  <si>
    <t>5-05</t>
  </si>
  <si>
    <t>úhlová vodící vložka WFP 14k (NENACEŇOVAT - dodá DPO)</t>
  </si>
  <si>
    <t>1516862812</t>
  </si>
  <si>
    <t>5-06</t>
  </si>
  <si>
    <t>pryžová podložka ZW 900AT-600 (NENACEŇOVAT - dodá DPO)</t>
  </si>
  <si>
    <t>1372603605</t>
  </si>
  <si>
    <t>1256,56/0,675*2</t>
  </si>
  <si>
    <t>3724</t>
  </si>
  <si>
    <t>5-07</t>
  </si>
  <si>
    <t>polastová podkladnice ULP SF 125 1:20 (NENACEŇOVAT - dodá DPO)</t>
  </si>
  <si>
    <t>1709157898</t>
  </si>
  <si>
    <t>5-08</t>
  </si>
  <si>
    <t>plastová hmoždina SDu 26 (NENACEŇOVAT - dodá DPO)</t>
  </si>
  <si>
    <t>1959149860</t>
  </si>
  <si>
    <t>5-24</t>
  </si>
  <si>
    <t>Ostranění bokovnic</t>
  </si>
  <si>
    <t>1466568012</t>
  </si>
  <si>
    <t>671,00*8</t>
  </si>
  <si>
    <t>526001011</t>
  </si>
  <si>
    <t>Rozebrání koleje ze žlábkových kolejnic na pražcích bez výplně boků kolejnic</t>
  </si>
  <si>
    <t>-91516747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</si>
  <si>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</si>
  <si>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</si>
  <si>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</si>
  <si>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</si>
  <si>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</si>
  <si>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</si>
  <si>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416609324</t>
  </si>
  <si>
    <t>21,00*3</t>
  </si>
  <si>
    <t>21,00+47,00</t>
  </si>
  <si>
    <t>5-14</t>
  </si>
  <si>
    <t>Kombinace výhybek 2-11+2-16+K34 vše tvaru 49E1 a kombinace 2-17+2-18+K37 vše tvaru 57R1 (NENACEŇOVAT - dodá DPO)</t>
  </si>
  <si>
    <t>744972143</t>
  </si>
  <si>
    <t>60814840</t>
  </si>
  <si>
    <t>pražec dřevěný výhybkový impregnovaný olejem DB 150/260mm</t>
  </si>
  <si>
    <t>-5770170</t>
  </si>
  <si>
    <t>535000311</t>
  </si>
  <si>
    <t>Rozebrání kolejového rozvětvení na pražcích betonových (NENACEŇOVAT - odstraní si DPO na své náklady)</t>
  </si>
  <si>
    <t>-1631294536</t>
  </si>
  <si>
    <t>"VÝHYBKY</t>
  </si>
  <si>
    <t>"KŘÍŽOVATKY</t>
  </si>
  <si>
    <t>21,00*2+47,00</t>
  </si>
  <si>
    <t>541301111</t>
  </si>
  <si>
    <t>Odstranění dřevěných pražců pod kolejí rozchod 1435 mm</t>
  </si>
  <si>
    <t>-1534979380</t>
  </si>
  <si>
    <t>(44,50+42,50+10,00)/0,675</t>
  </si>
  <si>
    <t>144</t>
  </si>
  <si>
    <t>541301112</t>
  </si>
  <si>
    <t>Odstranění pražců z betonu předpjatého pod kolejí rozchod 1435 mm</t>
  </si>
  <si>
    <t>-767084405</t>
  </si>
  <si>
    <t>673,00*2/0,675</t>
  </si>
  <si>
    <t>Mezisoučet</t>
  </si>
  <si>
    <t>1995</t>
  </si>
  <si>
    <t>-592</t>
  </si>
  <si>
    <t>542191111</t>
  </si>
  <si>
    <t>Ohýbání kolejnic o hmotnosti do 50 kg/m</t>
  </si>
  <si>
    <t>-830212657</t>
  </si>
  <si>
    <t>(2,00+2,00)*2</t>
  </si>
  <si>
    <t>548945112</t>
  </si>
  <si>
    <t>Ohýbání kolejnic hmotnosti nad 50 kg/m</t>
  </si>
  <si>
    <t>1296582187</t>
  </si>
  <si>
    <t>(4,00+4,00)*2</t>
  </si>
  <si>
    <t>543191111</t>
  </si>
  <si>
    <t>Směrové a výškové vyrovnání koleje automatickou podbíječkou</t>
  </si>
  <si>
    <t>-697566560</t>
  </si>
  <si>
    <t>72,00</t>
  </si>
  <si>
    <t>546891212</t>
  </si>
  <si>
    <t>Osazení skříně pro výhybky vč. seřízení</t>
  </si>
  <si>
    <t>-849718397</t>
  </si>
  <si>
    <t>elektrická výhybková skříň (NENACEŇOVAT - dodá DPO)</t>
  </si>
  <si>
    <t>846291504</t>
  </si>
  <si>
    <t>5-21</t>
  </si>
  <si>
    <t>mechanická výhybková skříň (NENACEŇOVAT - dodá DPO)</t>
  </si>
  <si>
    <t>596777352</t>
  </si>
  <si>
    <t>548111111</t>
  </si>
  <si>
    <t>Svár kolejnic elektrický bez příložky</t>
  </si>
  <si>
    <t>-471632558</t>
  </si>
  <si>
    <t>548133111</t>
  </si>
  <si>
    <t>Řez příčný kolejnice pilou</t>
  </si>
  <si>
    <t>405891686</t>
  </si>
  <si>
    <t>548965011</t>
  </si>
  <si>
    <t>Obroušení povrchu temena hlavy nových kolejnic při souvislé úpravě koleje</t>
  </si>
  <si>
    <t>-212060050</t>
  </si>
  <si>
    <t>1256,45*2*2</t>
  </si>
  <si>
    <t>548965091</t>
  </si>
  <si>
    <t>Jízda brousícího vozu na pracoviště a zpět</t>
  </si>
  <si>
    <t>km</t>
  </si>
  <si>
    <t>-587799068</t>
  </si>
  <si>
    <t>Podklad ze štěrkodrtě ŠD 0-32 tl 300 mm</t>
  </si>
  <si>
    <t>-1230985206</t>
  </si>
  <si>
    <t>"ZATRAVNĚNÍ</t>
  </si>
  <si>
    <t>3021,10+764,04</t>
  </si>
  <si>
    <t>(51,00+66,00)*2,10*2</t>
  </si>
  <si>
    <t>565166101</t>
  </si>
  <si>
    <t>Asfaltový beton vrstva podkladní ACP 22+ tl 80 mm</t>
  </si>
  <si>
    <t>1367587748</t>
  </si>
  <si>
    <t>Asfaltový beton vrstva podkladní ACP 22+ tl 120 mm</t>
  </si>
  <si>
    <t>-1637533364</t>
  </si>
  <si>
    <t>9,20+5,00+11,90</t>
  </si>
  <si>
    <t>-330573274</t>
  </si>
  <si>
    <t>573211109</t>
  </si>
  <si>
    <t>Postřik živičný spojovací z asfaltu v množství 0,50 kg/m2</t>
  </si>
  <si>
    <t>1099553321</t>
  </si>
  <si>
    <t>145169963</t>
  </si>
  <si>
    <t>314,00+9,20+5,00+11,90+186,20</t>
  </si>
  <si>
    <t>Asfaltový beton vrstva ložní ACL 16+ modifikovaný tl 60 mm</t>
  </si>
  <si>
    <t>-680824353</t>
  </si>
  <si>
    <t>581111111</t>
  </si>
  <si>
    <t>Podkladní beton PB C12/15 - X0, tl. 100mm</t>
  </si>
  <si>
    <t>703024248</t>
  </si>
  <si>
    <t>620,00*2*2,50</t>
  </si>
  <si>
    <t>581121214</t>
  </si>
  <si>
    <t>Podkladní beton C25/30-XF3 tl. 140mm</t>
  </si>
  <si>
    <t>723157735</t>
  </si>
  <si>
    <t>58,00+128,00+15,00+10,00+55,00+125,00+133,00+12,00+6,00+19,00</t>
  </si>
  <si>
    <t>596211110</t>
  </si>
  <si>
    <t>Kladení zámkové dlažby komunikací pro pěší tl 60 mm skupiny A pl do 50 m2</t>
  </si>
  <si>
    <t>-862835713</t>
  </si>
  <si>
    <t>59245015</t>
  </si>
  <si>
    <t>dlažba zámková tl. 60mm přírodní</t>
  </si>
  <si>
    <t>-930236202</t>
  </si>
  <si>
    <t>4,00+3,00</t>
  </si>
  <si>
    <t>596412213</t>
  </si>
  <si>
    <t>Kladení dlažby z vegetačních tvárnic pozemních komunikací tl 80 mm přes 300 m2</t>
  </si>
  <si>
    <t>1609950279</t>
  </si>
  <si>
    <t>59246016</t>
  </si>
  <si>
    <t>dlažba plošná betonová vegetační 200x200mm tl. 80mm přírodní</t>
  </si>
  <si>
    <t>299165551</t>
  </si>
  <si>
    <t>77</t>
  </si>
  <si>
    <t>-882346821</t>
  </si>
  <si>
    <t>46,00*4</t>
  </si>
  <si>
    <t>78</t>
  </si>
  <si>
    <t>916431111-1</t>
  </si>
  <si>
    <t>Osazení závěrné zídky do betonového lože tl 150 mm</t>
  </si>
  <si>
    <t>122363401</t>
  </si>
  <si>
    <t>5,00*2+3,00*2</t>
  </si>
  <si>
    <t>79</t>
  </si>
  <si>
    <t>59212810-1</t>
  </si>
  <si>
    <t>zídka závěrná betonová  300x350mm</t>
  </si>
  <si>
    <t>1017628514</t>
  </si>
  <si>
    <t>80</t>
  </si>
  <si>
    <t>919112232</t>
  </si>
  <si>
    <t>Řezání spár pro vytvoření komůrky š 20 mm hl 30 mm pro těsnící zálivku v živičném krytu</t>
  </si>
  <si>
    <t>354818515</t>
  </si>
  <si>
    <t>157,00+54,00+60,00+28,00+28,00</t>
  </si>
  <si>
    <t>81</t>
  </si>
  <si>
    <t>919121131</t>
  </si>
  <si>
    <t>Těsnění spár zálivkou za studena pro komůrky š 20 mm hl 30 mm s těsnicím profilem</t>
  </si>
  <si>
    <t>-683130325</t>
  </si>
  <si>
    <t>82</t>
  </si>
  <si>
    <t>919131121</t>
  </si>
  <si>
    <t>Nerezový smykový trn d22mm s klecí umožňující podélný pohyb</t>
  </si>
  <si>
    <t>-975271578</t>
  </si>
  <si>
    <t>204*4</t>
  </si>
  <si>
    <t>83</t>
  </si>
  <si>
    <t>-373665147</t>
  </si>
  <si>
    <t>84</t>
  </si>
  <si>
    <t>R92190001</t>
  </si>
  <si>
    <t xml:space="preserve">Montáž kompletní - úrovňový přechod pryžový </t>
  </si>
  <si>
    <t>258057158</t>
  </si>
  <si>
    <t>85</t>
  </si>
  <si>
    <t>43784-9</t>
  </si>
  <si>
    <t>konstrukce přejezdová pryžová provoz pěší</t>
  </si>
  <si>
    <t>-2024004419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</si>
  <si>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</si>
  <si>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</si>
  <si>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</si>
  <si>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86</t>
  </si>
  <si>
    <t>-1384112440</t>
  </si>
  <si>
    <t>350,75+12,24+2288,769+12,346</t>
  </si>
  <si>
    <t>87</t>
  </si>
  <si>
    <t>1168879134</t>
  </si>
  <si>
    <t>2664,105*9 'Přepočtené koeficientem množství</t>
  </si>
  <si>
    <t>88</t>
  </si>
  <si>
    <t>246038773</t>
  </si>
  <si>
    <t>89</t>
  </si>
  <si>
    <t>997221655</t>
  </si>
  <si>
    <t>83659940</t>
  </si>
  <si>
    <t>90</t>
  </si>
  <si>
    <t>997013813</t>
  </si>
  <si>
    <t>Poplatek za uložení na skládce (skládkovné) stavebního odpadu z plastických hmot kód odpadu 17 02 03</t>
  </si>
  <si>
    <t>-743307993</t>
  </si>
  <si>
    <t>91</t>
  </si>
  <si>
    <t>997241611</t>
  </si>
  <si>
    <t>Nakládání nebo překládání vybouraných hmot</t>
  </si>
  <si>
    <t>1974602164</t>
  </si>
  <si>
    <t>"odstraněné koleje</t>
  </si>
  <si>
    <t>144,832</t>
  </si>
  <si>
    <t>92</t>
  </si>
  <si>
    <t>997242521</t>
  </si>
  <si>
    <t>Vodorovná doprava rozebraných kolejnic nebo kolejových konstrukcí do 5 km</t>
  </si>
  <si>
    <t>-1264774497</t>
  </si>
  <si>
    <t>93</t>
  </si>
  <si>
    <t>997242529</t>
  </si>
  <si>
    <t>Příplatek ZKD 1 km vodorovné dopravy rozebraných kolejnic nebo kolejových konstrukcí</t>
  </si>
  <si>
    <t>2072953770</t>
  </si>
  <si>
    <t>144,832*5 'Přepočtené koeficientem množství</t>
  </si>
  <si>
    <t>94</t>
  </si>
  <si>
    <t>997-3</t>
  </si>
  <si>
    <t>Odkup užitých kolejnic</t>
  </si>
  <si>
    <t>28568511</t>
  </si>
  <si>
    <t>95</t>
  </si>
  <si>
    <t>997-4</t>
  </si>
  <si>
    <t>Odkup užitých betonových pražců</t>
  </si>
  <si>
    <t>-640234939</t>
  </si>
  <si>
    <t>96</t>
  </si>
  <si>
    <t>998-5</t>
  </si>
  <si>
    <t>Uložení dřevěných pražců na skládce nebezpečného odpadu</t>
  </si>
  <si>
    <t>-155338608</t>
  </si>
  <si>
    <t>97</t>
  </si>
  <si>
    <t>998243011</t>
  </si>
  <si>
    <t>Přesun hmot pro železniční svršek městských drah</t>
  </si>
  <si>
    <t>-793614843</t>
  </si>
  <si>
    <t>98</t>
  </si>
  <si>
    <t>OST-50</t>
  </si>
  <si>
    <t>Úprava signálních plánů</t>
  </si>
  <si>
    <t>352081200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</si>
  <si>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</si>
  <si>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</si>
  <si>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</si>
  <si>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</si>
  <si>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508319644</t>
  </si>
  <si>
    <t>112,00</t>
  </si>
  <si>
    <t>113107243</t>
  </si>
  <si>
    <t>Odstranění podkladu živičného tl 150 mm strojně pl přes 200 m2</t>
  </si>
  <si>
    <t>-1919816619</t>
  </si>
  <si>
    <t>478,00-112,00</t>
  </si>
  <si>
    <t>122452516</t>
  </si>
  <si>
    <t>Odkopávky a prokopávky zapažené pro silnice a dálnice v hornině třídy těžitelnosti II objem do 5000 m3 strojně</t>
  </si>
  <si>
    <t>771346186</t>
  </si>
  <si>
    <t>673,00*2*0,87</t>
  </si>
  <si>
    <t>122452516-2</t>
  </si>
  <si>
    <t>Odkopávky a prokopávky zapažené pro silnice a dálnice v hornině třídy těžitelnosti II objem do 5000 m3 strojně - výměnná vrstva</t>
  </si>
  <si>
    <t>688688690</t>
  </si>
  <si>
    <t>(660,00*2)*3,75*0,50</t>
  </si>
  <si>
    <t>132351104</t>
  </si>
  <si>
    <t>Hloubení rýh nezapažených  š do 800 mm v hornině třídy těžitelnosti II, skupiny 4 objem přes 100 m3 strojně</t>
  </si>
  <si>
    <t>-226387654</t>
  </si>
  <si>
    <t>"TRATIVOD</t>
  </si>
  <si>
    <t>(685,00*2)*0,40*0,40</t>
  </si>
  <si>
    <t>132354203</t>
  </si>
  <si>
    <t>Hloubení zapažených rýh š do 2000 mm v hornině třídy těžitelnosti II, skupiny 4 objem do 100 m3</t>
  </si>
  <si>
    <t>1182339070</t>
  </si>
  <si>
    <t>"PŘÍPOJKA DN 150</t>
  </si>
  <si>
    <t>(3,00*12)*1,00*1,50</t>
  </si>
  <si>
    <t>-1603264545</t>
  </si>
  <si>
    <t>(3,00*12)*1,50*2</t>
  </si>
  <si>
    <t>-1535641804</t>
  </si>
  <si>
    <t>-1207690321</t>
  </si>
  <si>
    <t>1171,02+219,20+54,00</t>
  </si>
  <si>
    <t>162751137-1</t>
  </si>
  <si>
    <t>Vodorovné přemístění do 10000 m výkopku/sypaniny z horniny třídy těžitelnosti II, skupiny 4 a 5 - výměnná vrstva</t>
  </si>
  <si>
    <t>89566652</t>
  </si>
  <si>
    <t>1459723308</t>
  </si>
  <si>
    <t>1444,22*1,80</t>
  </si>
  <si>
    <t>171201221-1</t>
  </si>
  <si>
    <t>Poplatek za uložení na skládce (skládkovné) zeminy a kamení kód odpadu 17 05 04 - výměnná vrstva</t>
  </si>
  <si>
    <t>-706672578</t>
  </si>
  <si>
    <t>2475,00*1,80</t>
  </si>
  <si>
    <t>-341883813</t>
  </si>
  <si>
    <t>(3,00*12)*1,00*(1,50-0,10-0,50)</t>
  </si>
  <si>
    <t>-259112926</t>
  </si>
  <si>
    <t>32,40*2,00</t>
  </si>
  <si>
    <t>-1077340727</t>
  </si>
  <si>
    <t>(3,00*12)*1,00*0,50</t>
  </si>
  <si>
    <t>-831731950</t>
  </si>
  <si>
    <t>18,00*2,00</t>
  </si>
  <si>
    <t>58343911</t>
  </si>
  <si>
    <t>kamenivo drcené hrubé frakce 11/22</t>
  </si>
  <si>
    <t>-1187018424</t>
  </si>
  <si>
    <t>219,20*2,00</t>
  </si>
  <si>
    <t>175151201</t>
  </si>
  <si>
    <t>Obsypání objektu nad přilehlým původním terénem sypaninou bez prohození, uloženou do 3 m strojně</t>
  </si>
  <si>
    <t>1250358428</t>
  </si>
  <si>
    <t>3021,10*0,32</t>
  </si>
  <si>
    <t>58337344</t>
  </si>
  <si>
    <t>hlinitý štěrkopísek</t>
  </si>
  <si>
    <t>985221007</t>
  </si>
  <si>
    <t>966,752*2,00</t>
  </si>
  <si>
    <t>181152302</t>
  </si>
  <si>
    <t>Úprava pláně se zhutněním 45 MPa</t>
  </si>
  <si>
    <t>959247368</t>
  </si>
  <si>
    <t>711491173</t>
  </si>
  <si>
    <t>Provedení izolace proti tlakové vodě vodorovné z nopové folie</t>
  </si>
  <si>
    <t>-2014232520</t>
  </si>
  <si>
    <t>3021,10*2</t>
  </si>
  <si>
    <t>28323005</t>
  </si>
  <si>
    <t>fólie profilovaná (nopová)</t>
  </si>
  <si>
    <t>-2078138550</t>
  </si>
  <si>
    <t>6042,2*1,2 'Přepočtené koeficientem množství</t>
  </si>
  <si>
    <t>1-03</t>
  </si>
  <si>
    <t>Hydroakumulační textilie, D+M</t>
  </si>
  <si>
    <t>1027934796</t>
  </si>
  <si>
    <t>211971121</t>
  </si>
  <si>
    <t>Zřízení opláštění žeber nebo trativodů geotextilií v rýze nebo zářezu sklonu přes 1:2 š do 2,5 m</t>
  </si>
  <si>
    <t>80467626</t>
  </si>
  <si>
    <t>0,40*4*(685,00*2)</t>
  </si>
  <si>
    <t>69311081</t>
  </si>
  <si>
    <t>geotextilie netkaná separační, ochranná, filtrační, drenážní PES 300g/m2</t>
  </si>
  <si>
    <t>-938176616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</si>
  <si>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</si>
  <si>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</si>
  <si>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</si>
  <si>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1630320457</t>
  </si>
  <si>
    <t>685,00*2</t>
  </si>
  <si>
    <t>213141112</t>
  </si>
  <si>
    <t>Zřízení vrstvy z geotextilie v rovině nebo ve sklonu do 1:5 š do 6 m</t>
  </si>
  <si>
    <t>-1064563539</t>
  </si>
  <si>
    <t>69311010</t>
  </si>
  <si>
    <t>geotextilie tkaná separační, filtrační, výztužná PP pevnost v tahu 80kN/m</t>
  </si>
  <si>
    <t>1882118179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</si>
  <si>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</si>
  <si>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</si>
  <si>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</si>
  <si>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</si>
  <si>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-1329039783</t>
  </si>
  <si>
    <t>"BETONOVÉ ŠACHTICE</t>
  </si>
  <si>
    <t>3,14*0,60*0,60*2,00*12-3,14*0,50*0,50*2,00*12</t>
  </si>
  <si>
    <t>1733342208</t>
  </si>
  <si>
    <t>(3,00*12)*1,00*0,10</t>
  </si>
  <si>
    <t>564861114</t>
  </si>
  <si>
    <t>Podklad ze štěrkodrtě ŠD 0-32, prům. tl 230 mm</t>
  </si>
  <si>
    <t>-1580115750</t>
  </si>
  <si>
    <t>(660,00*2)*3,75</t>
  </si>
  <si>
    <t>"PŘECHDODOVÁ OBLAST</t>
  </si>
  <si>
    <t>(24,00*3)*3,75</t>
  </si>
  <si>
    <t>564871111</t>
  </si>
  <si>
    <t>Podklad ze štěrkodrtě ŠD 0-32 tl 250 mm</t>
  </si>
  <si>
    <t>-1649302219</t>
  </si>
  <si>
    <t>"KORIDOR PRO PŘECHÁZENÍ</t>
  </si>
  <si>
    <t>(2,00*5,00+2,00*3,00)*3*1,20*2</t>
  </si>
  <si>
    <t>564871111-1</t>
  </si>
  <si>
    <t>Podklad ze štěrkodrtě ŠD 0-63 tl 250 mm - výměnná vrstva</t>
  </si>
  <si>
    <t>-1282641509</t>
  </si>
  <si>
    <t>(660,00*2)*3,75*2</t>
  </si>
  <si>
    <t>871315241</t>
  </si>
  <si>
    <t>Kanalizační potrubí z tvrdého PVC vícevrstvé tuhost třídy SN12 DN 150</t>
  </si>
  <si>
    <t>-499646399</t>
  </si>
  <si>
    <t>3,00*12</t>
  </si>
  <si>
    <t>8-91</t>
  </si>
  <si>
    <t>Zkouška vodotěsnosti potrubí</t>
  </si>
  <si>
    <t>-2030644307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</si>
  <si>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</si>
  <si>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</si>
  <si>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</si>
  <si>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</si>
  <si>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</si>
  <si>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</si>
  <si>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</si>
  <si>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</si>
  <si>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</si>
  <si>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</si>
  <si>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1757936720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</si>
  <si>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</si>
  <si>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</si>
  <si>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</si>
  <si>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</si>
  <si>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</si>
  <si>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</si>
  <si>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</si>
  <si>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</si>
  <si>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</si>
  <si>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</si>
  <si>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</si>
  <si>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460660708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</si>
  <si>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</si>
  <si>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</si>
  <si>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</si>
  <si>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</si>
  <si>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</si>
  <si>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</si>
  <si>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-1363766349</t>
  </si>
  <si>
    <t>894812232</t>
  </si>
  <si>
    <t>Revizní a čistící šachta z PP DN 425 šachtová roura korugovaná bez hrdla světlé hloubky 2000 mm</t>
  </si>
  <si>
    <t>-1875101404</t>
  </si>
  <si>
    <t>894812241</t>
  </si>
  <si>
    <t>Revizní a čistící šachta z PP DN 425 šachtová roura teleskopická světlé hloubky 375 mm</t>
  </si>
  <si>
    <t>309163994</t>
  </si>
  <si>
    <t>894812249</t>
  </si>
  <si>
    <t>Příplatek k rourám revizní a čistící šachty z PP DN 425 za uříznutí šachtové roury</t>
  </si>
  <si>
    <t>-910708550</t>
  </si>
  <si>
    <t>894812262</t>
  </si>
  <si>
    <t>Revizní a čistící šachta z PP DN 425 poklop litinový plný do teleskopické trubky pro třídu zatížení D400</t>
  </si>
  <si>
    <t>1590821198</t>
  </si>
  <si>
    <t>911121111</t>
  </si>
  <si>
    <t>Montáž zábradlí ocelového přichyceného vruty do betonového podkladu</t>
  </si>
  <si>
    <t>-1100933728</t>
  </si>
  <si>
    <t>72,00+65,00</t>
  </si>
  <si>
    <t>9-05</t>
  </si>
  <si>
    <t>zábradlí v=1,1 (dle PD)</t>
  </si>
  <si>
    <t>bm</t>
  </si>
  <si>
    <t>-1220595083</t>
  </si>
  <si>
    <t>916131213</t>
  </si>
  <si>
    <t>Osazení silničního obrubníku betonového stojatého s boční opěrou do lože z betonu prostého</t>
  </si>
  <si>
    <t>-1350561088</t>
  </si>
  <si>
    <t>40,00*2</t>
  </si>
  <si>
    <t>9-01</t>
  </si>
  <si>
    <t>železobetonový prefabrikát tvaru L 400x300x100mm</t>
  </si>
  <si>
    <t>-665879190</t>
  </si>
  <si>
    <t>916231213</t>
  </si>
  <si>
    <t>Osazení chodníkového obrubníku betonového stojatého s boční opěrou do lože z betonu prostého</t>
  </si>
  <si>
    <t>-1074447984</t>
  </si>
  <si>
    <t>95,00*2+444,00*2</t>
  </si>
  <si>
    <t>59217017</t>
  </si>
  <si>
    <t>obrubník betonový chodníkový 1000x100x250mm</t>
  </si>
  <si>
    <t>-1447634136</t>
  </si>
  <si>
    <t>919726123</t>
  </si>
  <si>
    <t>Geotextilie pro ochranu, separaci a filtraci netkaná měrná hmotnost do 500 g/m2</t>
  </si>
  <si>
    <t>-1538872081</t>
  </si>
  <si>
    <t>660,00*2*5,00</t>
  </si>
  <si>
    <t>922111523</t>
  </si>
  <si>
    <t>Pryžová antivibrační rohož tl. 25mm</t>
  </si>
  <si>
    <t>2053155461</t>
  </si>
  <si>
    <t>620,00*2*3</t>
  </si>
  <si>
    <t>966005111</t>
  </si>
  <si>
    <t>Rozebrání a odstranění silničního zábradlí se sloupky osazenými s betonovými patkami</t>
  </si>
  <si>
    <t>49870850</t>
  </si>
  <si>
    <t>65,00+72,00+265,00+139,00</t>
  </si>
  <si>
    <t>1429762980</t>
  </si>
  <si>
    <t>18,238+45,696+115,656+18,935</t>
  </si>
  <si>
    <t>1727893898</t>
  </si>
  <si>
    <t>198,525*9 'Přepočtené koeficientem množství</t>
  </si>
  <si>
    <t>-1872013238</t>
  </si>
  <si>
    <t>997221625</t>
  </si>
  <si>
    <t>Poplatek za uložení na skládce (skládkovné) stavebního odpadu železobetonového kód odpadu 17 01 01</t>
  </si>
  <si>
    <t>-234341247</t>
  </si>
  <si>
    <t>1916314384</t>
  </si>
  <si>
    <t>997013631</t>
  </si>
  <si>
    <t>Poplatek za uložení na skládce (skládkovné) stavebního odpadu směsného kód odpadu 17 09 04</t>
  </si>
  <si>
    <t>-1307611424</t>
  </si>
  <si>
    <t>998243011-1</t>
  </si>
  <si>
    <t>Přesun hmot pro železniční spodek městských drah</t>
  </si>
  <si>
    <t>1306288163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</si>
  <si>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</si>
  <si>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</si>
  <si>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</si>
  <si>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</si>
  <si>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</si>
  <si>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</si>
  <si>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</si>
  <si>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-1078899097</t>
  </si>
  <si>
    <t>((2*2*0,2)*19)+((1,4*2)*6)+((1,4*1,4)*9)</t>
  </si>
  <si>
    <t>274311128</t>
  </si>
  <si>
    <t>Základové pasy, prahy, věnce a ostruhy z betonu prostého C 30/37</t>
  </si>
  <si>
    <t>192563374</t>
  </si>
  <si>
    <t>0,2*34</t>
  </si>
  <si>
    <t>275313811</t>
  </si>
  <si>
    <t>Základové patky z betonu tř. C 25/30 XA1</t>
  </si>
  <si>
    <t>427716133</t>
  </si>
  <si>
    <t>((2*2*2,2)*19)+((1,4*2*2,4)*6)+((1,4*1,4*2,4)*9)</t>
  </si>
  <si>
    <t>28611162</t>
  </si>
  <si>
    <t>trubka kanalizační PVC DN 500x3000 mm SN8</t>
  </si>
  <si>
    <t>-838197045</t>
  </si>
  <si>
    <t>34*2,5</t>
  </si>
  <si>
    <t>275351121</t>
  </si>
  <si>
    <t>Zřízení bednění základových patek</t>
  </si>
  <si>
    <t>300793406</t>
  </si>
  <si>
    <t>((((1,4*2,4)*2)+((2*2,4)*2))*6)+(((1,4*2,4)*4)*9)</t>
  </si>
  <si>
    <t>275351122</t>
  </si>
  <si>
    <t>Odstranění bednění základových patek</t>
  </si>
  <si>
    <t>1911753335</t>
  </si>
  <si>
    <t>961044111</t>
  </si>
  <si>
    <t>Bourání základů z betonu prostého</t>
  </si>
  <si>
    <t>1854881327</t>
  </si>
  <si>
    <t>(1,8*1,8*2)*34</t>
  </si>
  <si>
    <t>997013501</t>
  </si>
  <si>
    <t>Odvoz suti a vybouraných hmot na skládku nebo meziskládku do 1 km se složením</t>
  </si>
  <si>
    <t>-853699251</t>
  </si>
  <si>
    <t>997013509</t>
  </si>
  <si>
    <t>Příplatek k odvozu suti a vybouraných hmot na skládku ZKD 1 km přes 1 km</t>
  </si>
  <si>
    <t>-899497602</t>
  </si>
  <si>
    <t>440,64*10 'Přepočtené koeficientem množství</t>
  </si>
  <si>
    <t>997013861</t>
  </si>
  <si>
    <t>Poplatek za uložení stavebního odpadu na recyklační skládce (skládkovné) z prostého betonu kód odpadu 17 01 01</t>
  </si>
  <si>
    <t>-682775057</t>
  </si>
  <si>
    <t>997013871</t>
  </si>
  <si>
    <t>Poplatek za uložení stavebního odpadu na recyklační skládce (skládkovné) směsného stavebního a demoličního kód odpadu  17 09 04</t>
  </si>
  <si>
    <t>1415074655</t>
  </si>
  <si>
    <t>997013873</t>
  </si>
  <si>
    <t>Poplatek za uložení stavebního odpadu na recyklační skládce (skládkovné) zeminy a kamení zatříděného do Katalogu odpadů pod kódem 17 05 04</t>
  </si>
  <si>
    <t>1433070537</t>
  </si>
  <si>
    <t>(((1,4*2*2)*6)+((1,4*1,4*2)*9)+(1*19))*2</t>
  </si>
  <si>
    <t>997221612</t>
  </si>
  <si>
    <t>Nakládání vybouraných hmot na dopravní prostředky pro vodorovnou dopravu</t>
  </si>
  <si>
    <t>1421811067</t>
  </si>
  <si>
    <t>997221612.1</t>
  </si>
  <si>
    <t>-350868392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</si>
  <si>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</si>
  <si>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</si>
  <si>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</si>
  <si>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</si>
  <si>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</si>
  <si>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-244109414</t>
  </si>
  <si>
    <t>Montáž trakčního stožáru včetně dopravy a mechanizace potřebné pro osazení</t>
  </si>
  <si>
    <t>-1111784055</t>
  </si>
  <si>
    <t>R002</t>
  </si>
  <si>
    <t>Stožár trakční typ D11 - žárově zinkovaný 11m, s protikorozní ochranou ve výšce 1,5m, vrcholový tah 18,6kN, s uzavíracím nátěrem, včetně dopravy</t>
  </si>
  <si>
    <t>256</t>
  </si>
  <si>
    <t>272624419</t>
  </si>
  <si>
    <t>Stožár trakční typ HEB320 - žárově zinkovaný 10m, ocel S355JR, pro vetknutí do základu 1,5m, vrcholový tah 30kN, s předvrtanými otvory, s uzavíracím nátěrem, včetně dopravy</t>
  </si>
  <si>
    <t>320244844</t>
  </si>
  <si>
    <t>Stožár trakční typ HEB220 - žárově zinkovaný 10m, ocel S355JR, pro vetknutí do základu 1,5m, vrcholový tah 14kN, s předvrtanými otvory, s uzavíracím nátěrem, včetně dopravy</t>
  </si>
  <si>
    <t>743896604</t>
  </si>
  <si>
    <t>Demontáž a odvoz rušeného trakčního stožáru</t>
  </si>
  <si>
    <t>707149640</t>
  </si>
  <si>
    <t>Stožár provizorní mobilní s nadzemní základovým blokem, s výzbrojí a svítidlem veřejného osvětlení ve výšce 12m nad terénem (případně výpůjčka)</t>
  </si>
  <si>
    <t>1915800933</t>
  </si>
  <si>
    <t>R007</t>
  </si>
  <si>
    <t>Osazení provizorního stožáru na terén s dovozem a odvozem</t>
  </si>
  <si>
    <t>-672359636</t>
  </si>
  <si>
    <t>R01</t>
  </si>
  <si>
    <t>Montáž kardanu na stožár</t>
  </si>
  <si>
    <t>-1404599847</t>
  </si>
  <si>
    <t>R02</t>
  </si>
  <si>
    <t>Kardan páskovací  pro lano na kulatý stožár</t>
  </si>
  <si>
    <t>1223168312</t>
  </si>
  <si>
    <t>R2</t>
  </si>
  <si>
    <t>Kardan šroubovací na HEB stožár horizontální pro lano</t>
  </si>
  <si>
    <t>-423395949</t>
  </si>
  <si>
    <t>R3</t>
  </si>
  <si>
    <t>Kardan šroubovací na HEB stožár horizontální pro výložník</t>
  </si>
  <si>
    <t>300830776</t>
  </si>
  <si>
    <t>404452611</t>
  </si>
  <si>
    <t>páska upínací  Bandimex 19 mm typ 206</t>
  </si>
  <si>
    <t>-1317772709</t>
  </si>
  <si>
    <t>404452612</t>
  </si>
  <si>
    <t>spona upínací Bandimex 19mm typ 256 (bal. 100 kusů)</t>
  </si>
  <si>
    <t>100 kus</t>
  </si>
  <si>
    <t>883922473</t>
  </si>
  <si>
    <t>210030604</t>
  </si>
  <si>
    <t>Montáž ramen izolovaných do D 83 mm délky do 8 m</t>
  </si>
  <si>
    <t>1028734547</t>
  </si>
  <si>
    <t>R04</t>
  </si>
  <si>
    <t>TRAM komplet - výložník sklolaminátový jednoduchý 3,5m včetně uchycení na stožár jednoduchým vyvěšením</t>
  </si>
  <si>
    <t>239542034</t>
  </si>
  <si>
    <t>R121</t>
  </si>
  <si>
    <t>Oko posuné pro 1x55 s příložkou</t>
  </si>
  <si>
    <t>13023362</t>
  </si>
  <si>
    <t>RM02</t>
  </si>
  <si>
    <t>Montáž minorokového delta závěsu s bočním držákem troleje na lano nebo na výložník</t>
  </si>
  <si>
    <t>1837984644</t>
  </si>
  <si>
    <t>R07</t>
  </si>
  <si>
    <t>TRAM komplet - minorokový delta závěs 3m s bočním držákem na výložník pr.55</t>
  </si>
  <si>
    <t>-175128529</t>
  </si>
  <si>
    <t>R08</t>
  </si>
  <si>
    <t>TRAM komplet - minorokový delta závěs 3m s bočním držákem na lano</t>
  </si>
  <si>
    <t>-1789474580</t>
  </si>
  <si>
    <t>R88</t>
  </si>
  <si>
    <t>TRAM komplet - minorokový delta závěs 3m</t>
  </si>
  <si>
    <t>1060207770</t>
  </si>
  <si>
    <t>210030355</t>
  </si>
  <si>
    <t>Montáž držáku bočního izolovaného s ramenem otočného izolátoru závěsu troleje na lano nebo na výložník</t>
  </si>
  <si>
    <t>544253284</t>
  </si>
  <si>
    <t>R231</t>
  </si>
  <si>
    <t>TRAM komplet - boční držák na lano s hákem</t>
  </si>
  <si>
    <t>-827651823</t>
  </si>
  <si>
    <t>R232</t>
  </si>
  <si>
    <t>TRAM komplet - dvojitý boční držák na lano</t>
  </si>
  <si>
    <t>2087460830</t>
  </si>
  <si>
    <t>R24</t>
  </si>
  <si>
    <t>Montáž - pevný závěs na lano</t>
  </si>
  <si>
    <t>123120087</t>
  </si>
  <si>
    <t>R25</t>
  </si>
  <si>
    <t>Pevný závěs trolejového drátu na lano</t>
  </si>
  <si>
    <t>1855014576</t>
  </si>
  <si>
    <t>R89</t>
  </si>
  <si>
    <t>Pevný závěs trolejového drátu s dvojitou svorkou na lano</t>
  </si>
  <si>
    <t>-1547075413</t>
  </si>
  <si>
    <t>R33</t>
  </si>
  <si>
    <t>Montáž ukončení převěsového lana s izolátorem</t>
  </si>
  <si>
    <t>-521068613</t>
  </si>
  <si>
    <t>R09</t>
  </si>
  <si>
    <t>TRAM komplet - izolované spojení lan N35 smyčkovým izolátorem silikonovým 25kN</t>
  </si>
  <si>
    <t>-1965894911</t>
  </si>
  <si>
    <t>R093</t>
  </si>
  <si>
    <t>Ukončení lana N35 s izolátorem</t>
  </si>
  <si>
    <t>2143959233</t>
  </si>
  <si>
    <t>R094</t>
  </si>
  <si>
    <t>Ukončení lana N35 s izolátorem a napínacím šroubem</t>
  </si>
  <si>
    <t>1623815372</t>
  </si>
  <si>
    <t>210030131</t>
  </si>
  <si>
    <t>Montáž pevného kotvení Cu troleje do 150 mm2</t>
  </si>
  <si>
    <t>186265725</t>
  </si>
  <si>
    <t>R10</t>
  </si>
  <si>
    <t>TRAM komplet - pevné kotvení trol. drátu 120mm2</t>
  </si>
  <si>
    <t>216568997</t>
  </si>
  <si>
    <t>210030141</t>
  </si>
  <si>
    <t>Kotvení Cu troleje závažím 1x1125 kp</t>
  </si>
  <si>
    <t>68882598</t>
  </si>
  <si>
    <t>R11</t>
  </si>
  <si>
    <t>Pohyblivé kotvení Cu 120 na na přišroubování HEB stožár pro drát 120mm2, na tah 11,25kN - komlet</t>
  </si>
  <si>
    <t>1056637142</t>
  </si>
  <si>
    <t>210030312</t>
  </si>
  <si>
    <t>Křížení trolejí pro pantograf 2 pevných</t>
  </si>
  <si>
    <t>1746581572</t>
  </si>
  <si>
    <t>R13</t>
  </si>
  <si>
    <t>Výměnné pole na lano s kladkou</t>
  </si>
  <si>
    <t>-1862269067</t>
  </si>
  <si>
    <t>R14</t>
  </si>
  <si>
    <t>Kabelové propojení trolejí v křížení 120mm2</t>
  </si>
  <si>
    <t>810046851</t>
  </si>
  <si>
    <t>210030482</t>
  </si>
  <si>
    <t>Montáž děliče úsekového 750 V pro trakční vedení</t>
  </si>
  <si>
    <t>-1903657457</t>
  </si>
  <si>
    <t>R16</t>
  </si>
  <si>
    <t>TRAM komplet - dělič na lano včetně vyvěšení - TRAM 09-600/Ri120</t>
  </si>
  <si>
    <t>1593467070</t>
  </si>
  <si>
    <t>R90</t>
  </si>
  <si>
    <t>TRAM komplet - dělič na výložník včetně vyvěšení - TRAM 09-600/Ri120</t>
  </si>
  <si>
    <t>-1100148774</t>
  </si>
  <si>
    <t>210030641</t>
  </si>
  <si>
    <t>Montáž odpojovače s pákovým pohonem</t>
  </si>
  <si>
    <t>-87121790</t>
  </si>
  <si>
    <t>R17</t>
  </si>
  <si>
    <t>Odpojovač táhlový ruční na HEB stožár na přišroubování, pro napájecí bod, typ U, 3000A</t>
  </si>
  <si>
    <t>-294809421</t>
  </si>
  <si>
    <t>R18</t>
  </si>
  <si>
    <t>Odpojovač táhlový ruční na HEB stožár na přišroubování, pro úsekové dělení, typ U, 3000A</t>
  </si>
  <si>
    <t>1829308422</t>
  </si>
  <si>
    <t>R38</t>
  </si>
  <si>
    <t>Montáž PSP svodiče přepětí pro dělič</t>
  </si>
  <si>
    <t>293069933</t>
  </si>
  <si>
    <t>R19</t>
  </si>
  <si>
    <t>TRAM komplet - bleskojistka dvojitá se svodičem PSP pro TRAM včetně ukolejnění</t>
  </si>
  <si>
    <t>1352120292</t>
  </si>
  <si>
    <t>R39</t>
  </si>
  <si>
    <t>Montáž růžkové bleskojistky pro napájecí bod</t>
  </si>
  <si>
    <t>76286081</t>
  </si>
  <si>
    <t>R20</t>
  </si>
  <si>
    <t>TRAM komplet - růžková bleskojistka včetně ukolejnění</t>
  </si>
  <si>
    <t>934083682</t>
  </si>
  <si>
    <t>R21</t>
  </si>
  <si>
    <t>Montáž skříňky ukolejnění ke kolejnici</t>
  </si>
  <si>
    <t>-1326740595</t>
  </si>
  <si>
    <t>R22</t>
  </si>
  <si>
    <t>Skříňka připojení ukolejnění na kolejnici</t>
  </si>
  <si>
    <t>-760780647</t>
  </si>
  <si>
    <t>R23</t>
  </si>
  <si>
    <t>Montáž ukolejnění</t>
  </si>
  <si>
    <t>-768360200</t>
  </si>
  <si>
    <t>Ukolejňovací materiál na stožáru</t>
  </si>
  <si>
    <t>-597642446</t>
  </si>
  <si>
    <t>741120105</t>
  </si>
  <si>
    <t>Montáž vodič Cu izolovaný plný a laněný s PVC pláštěm žíla 50-70 mm2 zatažený (CY, CHAH-R(V))</t>
  </si>
  <si>
    <t>-1413324333</t>
  </si>
  <si>
    <t>34142162</t>
  </si>
  <si>
    <t>vodič silový s Cu jádrem 50mm2</t>
  </si>
  <si>
    <t>3176249</t>
  </si>
  <si>
    <t>210030492</t>
  </si>
  <si>
    <t>Proudové propojení trolejí kabelem Cu 185 mm2</t>
  </si>
  <si>
    <t>-188521437</t>
  </si>
  <si>
    <t>R27</t>
  </si>
  <si>
    <t>TRAM komplet - kabelové propojení trolejí na výložník</t>
  </si>
  <si>
    <t>-2125017</t>
  </si>
  <si>
    <t>R28</t>
  </si>
  <si>
    <t>Montáž kabelového propojení "odpojovač - trolej", na výložník, pro 1 trolej</t>
  </si>
  <si>
    <t>-969108748</t>
  </si>
  <si>
    <t>R29</t>
  </si>
  <si>
    <t>TRAM komplet - kabelové propojení "odpojovač - trolej" na výložník, pro 1 trolej, kabel CHBU 185mm2</t>
  </si>
  <si>
    <t>1919999303</t>
  </si>
  <si>
    <t>210030753</t>
  </si>
  <si>
    <t>Montáž ocelových lan Pz do průřezu 50 mm2</t>
  </si>
  <si>
    <t>-1667449384</t>
  </si>
  <si>
    <t>R30</t>
  </si>
  <si>
    <t>Ocelové nerezové lano 35mm2</t>
  </si>
  <si>
    <t>-1733667366</t>
  </si>
  <si>
    <t>210030761</t>
  </si>
  <si>
    <t>Montáž troleje Cu průřezu do 150 mm2</t>
  </si>
  <si>
    <t>45052260</t>
  </si>
  <si>
    <t>R32</t>
  </si>
  <si>
    <t>Trolejový drát vysokopevnostní Cu-ETP 120mm2</t>
  </si>
  <si>
    <t>812501628</t>
  </si>
  <si>
    <t>R35</t>
  </si>
  <si>
    <t xml:space="preserve">Montáž drobného trolejového materiálu a pomocného materiálu </t>
  </si>
  <si>
    <t>-1198155575</t>
  </si>
  <si>
    <t>R36</t>
  </si>
  <si>
    <t>Drobný trolejový a pomocný materiál</t>
  </si>
  <si>
    <t>1454487504</t>
  </si>
  <si>
    <t>999000000</t>
  </si>
  <si>
    <t>ostatní materiál</t>
  </si>
  <si>
    <t>Kč</t>
  </si>
  <si>
    <t>233201425</t>
  </si>
  <si>
    <t>R500</t>
  </si>
  <si>
    <t>Ocelová konstrukce pro uchycení skříní na HEB stožáry - svařenec, pasovina, závitové tyče</t>
  </si>
  <si>
    <t>668551107</t>
  </si>
  <si>
    <t>R100</t>
  </si>
  <si>
    <t>Úpravy na stávajícím trolejovém vedení - četa pracovníků+vozidlo</t>
  </si>
  <si>
    <t>1814777581</t>
  </si>
  <si>
    <t>R101</t>
  </si>
  <si>
    <t>Demontáž trolejového vedení - četa pracovníků+vozidlo</t>
  </si>
  <si>
    <t>-576299290</t>
  </si>
  <si>
    <t>Demontáž táhlových odpojovačů - četa pracovníků+vozidlo</t>
  </si>
  <si>
    <t>-899312967</t>
  </si>
  <si>
    <t>R103</t>
  </si>
  <si>
    <t>Demontáž a zpětná montáž zařízení veřejného osvětlení vyměňovaného stožáru</t>
  </si>
  <si>
    <t>1057838588</t>
  </si>
  <si>
    <t>34113270</t>
  </si>
  <si>
    <t>kabel silový s Al jádrem 1 kV závěsný 4x25mm2</t>
  </si>
  <si>
    <t>1349738836</t>
  </si>
  <si>
    <t>35436024</t>
  </si>
  <si>
    <t>spojka kabelová smršťovaná přímé do 1kV 91ah-23s 4x25-95mm</t>
  </si>
  <si>
    <t>-1741032119</t>
  </si>
  <si>
    <t>34844466</t>
  </si>
  <si>
    <t>výložník pro svítidlo trojitý 120°, 2,5m</t>
  </si>
  <si>
    <t>1910377011</t>
  </si>
  <si>
    <t>34844461</t>
  </si>
  <si>
    <t>výložník osvětlovacích stožárů dvojitý pravoúhlý, 2,5m</t>
  </si>
  <si>
    <t>814369515</t>
  </si>
  <si>
    <t>34844471</t>
  </si>
  <si>
    <t>výložník obloukový pro svítidlo  jednoduchý, 2,5m</t>
  </si>
  <si>
    <t>1533068593</t>
  </si>
  <si>
    <t>34760510</t>
  </si>
  <si>
    <t>výbojka sodíková vysokotlaká 150W E40</t>
  </si>
  <si>
    <t>-380157270</t>
  </si>
  <si>
    <t>R301</t>
  </si>
  <si>
    <t>Skříň pojistková venkovní na stožár s veřejným osvětlením IP68 dle standardu provozovatele</t>
  </si>
  <si>
    <t>1405875388</t>
  </si>
  <si>
    <t>R160</t>
  </si>
  <si>
    <t>Demontáž a zpětná montáž skříně řízení a vytápění tramvajových výhybek</t>
  </si>
  <si>
    <t>1179228452</t>
  </si>
  <si>
    <t>R252</t>
  </si>
  <si>
    <t>Montáž skříně řízení a vytápění tramvajových výhybek</t>
  </si>
  <si>
    <t>817587222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</si>
  <si>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</si>
  <si>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</si>
  <si>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-1379850538</t>
  </si>
  <si>
    <t>R250</t>
  </si>
  <si>
    <t>Montáž kompletní sady kabeláže ovládání a topení výhybky</t>
  </si>
  <si>
    <t>1203419633</t>
  </si>
  <si>
    <t>R161</t>
  </si>
  <si>
    <t>kompletní sada kabeláže, smyček a BSV zařízení pro řízení a vytápění výhybky dle standardu provozovatele</t>
  </si>
  <si>
    <t>1341346807</t>
  </si>
  <si>
    <t>R400</t>
  </si>
  <si>
    <t>Montáž skříně vytápění výhybky</t>
  </si>
  <si>
    <t>-1581754006</t>
  </si>
  <si>
    <t>R401</t>
  </si>
  <si>
    <t>Kompletní sada skříně vytápění výhybky na stožár</t>
  </si>
  <si>
    <t>-1623630812</t>
  </si>
  <si>
    <t>99</t>
  </si>
  <si>
    <t>R405</t>
  </si>
  <si>
    <t>Montáž kompletní kabeláže topení výhybky</t>
  </si>
  <si>
    <t>-778696352</t>
  </si>
  <si>
    <t>100</t>
  </si>
  <si>
    <t>R406</t>
  </si>
  <si>
    <t>Kompletní sada kabeláže topení výhybky</t>
  </si>
  <si>
    <t>-1673130115</t>
  </si>
  <si>
    <t>101</t>
  </si>
  <si>
    <t>R162</t>
  </si>
  <si>
    <t>Demontáž skříně vytápění dopravního zrcadla, včetně zrcadla, včetně zapojení všech prvků</t>
  </si>
  <si>
    <t>1805945761</t>
  </si>
  <si>
    <t>102</t>
  </si>
  <si>
    <t>R164</t>
  </si>
  <si>
    <t>Montáž skříně výtápění dopravního zrcadla, včetně zapojení všech prvků a montáže kabeláže</t>
  </si>
  <si>
    <t>-1327298341</t>
  </si>
  <si>
    <t>103</t>
  </si>
  <si>
    <t>R165</t>
  </si>
  <si>
    <t>Kompletní sada skříně vytápění dopravního zrcadla dle provozovatele</t>
  </si>
  <si>
    <t>-898792131</t>
  </si>
  <si>
    <t>104</t>
  </si>
  <si>
    <t>R302</t>
  </si>
  <si>
    <t>Sada kabeláže pro vytápění dopravního zrcadla dle standardu provozovatele</t>
  </si>
  <si>
    <t>1213564591</t>
  </si>
  <si>
    <t>105</t>
  </si>
  <si>
    <t>R304</t>
  </si>
  <si>
    <t>Montáž nadzemního sdělovacího propojovacího kabelu pro ovládání topení</t>
  </si>
  <si>
    <t>-1009734404</t>
  </si>
  <si>
    <t>106</t>
  </si>
  <si>
    <t>R305</t>
  </si>
  <si>
    <t>Kabel sdělovací s Cu jádrem 8x1mm</t>
  </si>
  <si>
    <t>260857741</t>
  </si>
  <si>
    <t>107</t>
  </si>
  <si>
    <t>R163</t>
  </si>
  <si>
    <t>Demontáž a zpětná montáž skříně aktivních prvků bezpečnosti včetně zapojení všech prvků, včetně demontáže a zpětné montáže světelných nápisů "Pozor Tram"</t>
  </si>
  <si>
    <t>-1275106520</t>
  </si>
  <si>
    <t>108</t>
  </si>
  <si>
    <t>R303</t>
  </si>
  <si>
    <t>Sada kabeláže aktivních prvků bezpečnosti dle standardů provozovatele</t>
  </si>
  <si>
    <t>-1773924520</t>
  </si>
  <si>
    <t>109</t>
  </si>
  <si>
    <t>34121044</t>
  </si>
  <si>
    <t>kabel sdělovací s Cu jádrem 2x2x0,5mm</t>
  </si>
  <si>
    <t>128</t>
  </si>
  <si>
    <t>1615126961</t>
  </si>
  <si>
    <t>110</t>
  </si>
  <si>
    <t>R0022</t>
  </si>
  <si>
    <t>Montáž zemního směrového LED svítidla</t>
  </si>
  <si>
    <t>-1982218915</t>
  </si>
  <si>
    <t>111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</si>
  <si>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</si>
  <si>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</si>
  <si>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1475245855</t>
  </si>
  <si>
    <t>112</t>
  </si>
  <si>
    <t>R310</t>
  </si>
  <si>
    <t>Montáž skříně osvětlení nástuní hrany</t>
  </si>
  <si>
    <t>-1758802729</t>
  </si>
  <si>
    <t>113</t>
  </si>
  <si>
    <t>Rozvaděč osvětlení nástupní hrany RON - Rozvodnice plastová IP66, rozm. max v. 750, š. 400, hl. 300, spodní hrana cca 3m nad terénem, Vybavení zdrojem malého napětí 12V DC, přijímací jednotkou BSV, dálkovým dohledem - dle standardu provozovatele</t>
  </si>
  <si>
    <t>1724544614</t>
  </si>
  <si>
    <t>114</t>
  </si>
  <si>
    <t>741210121</t>
  </si>
  <si>
    <t>Montáž rozváděčů litinových, hliníkových nebo plastových - skříněk do 10 kg</t>
  </si>
  <si>
    <t>-1474779590</t>
  </si>
  <si>
    <t>115</t>
  </si>
  <si>
    <t>R402</t>
  </si>
  <si>
    <t>Pojistková skříňka s přívodem z troleje na stožár</t>
  </si>
  <si>
    <t>1944970206</t>
  </si>
  <si>
    <t>116</t>
  </si>
  <si>
    <t>R403</t>
  </si>
  <si>
    <t>Varistrová bleskojistka ve skříni</t>
  </si>
  <si>
    <t>609264305</t>
  </si>
  <si>
    <t>117</t>
  </si>
  <si>
    <t>R205</t>
  </si>
  <si>
    <t>Montáž kompletu datové smyčky a indikátoru do koleje</t>
  </si>
  <si>
    <t>-1308201086</t>
  </si>
  <si>
    <t>118</t>
  </si>
  <si>
    <t>R404</t>
  </si>
  <si>
    <t>BSV antena se zesilovačem v ose koleje - dle standardu provozovatele</t>
  </si>
  <si>
    <t>399251884</t>
  </si>
  <si>
    <t>119</t>
  </si>
  <si>
    <t>R222</t>
  </si>
  <si>
    <t>Indukční smyčka v ose koleje - dle standardu provozovatele</t>
  </si>
  <si>
    <t>1326841771</t>
  </si>
  <si>
    <t>120</t>
  </si>
  <si>
    <t>R230</t>
  </si>
  <si>
    <t>Topná tyč ke kolejnici - 750V/800W, délka 2,8m, průměr 9mm</t>
  </si>
  <si>
    <t>-2138375478</t>
  </si>
  <si>
    <t>121</t>
  </si>
  <si>
    <t>210800411</t>
  </si>
  <si>
    <t>Montáž vodiče Cu izolovaný plný a laněný s PVC pláštěm do 1 kV žíla 0,15 až 16 mm2 zatažený (CY, CHAH-R(V))</t>
  </si>
  <si>
    <t>-463443583</t>
  </si>
  <si>
    <t>122</t>
  </si>
  <si>
    <t>341421550</t>
  </si>
  <si>
    <t>vodič silový s Cu jádrem NSGAFOU 1x2,50 mm2 nebo ekvivalent</t>
  </si>
  <si>
    <t>-1489450758</t>
  </si>
  <si>
    <t>123</t>
  </si>
  <si>
    <t>-899541782</t>
  </si>
  <si>
    <t>124</t>
  </si>
  <si>
    <t>341421580</t>
  </si>
  <si>
    <t>vodič silový s Cu jádrem CYA H07 V-K 10 mm2 nebo ekvivalent</t>
  </si>
  <si>
    <t>-718643754</t>
  </si>
  <si>
    <t>125</t>
  </si>
  <si>
    <t>009</t>
  </si>
  <si>
    <t xml:space="preserve">Kabel jednožilový měděný slaněný 1x6mm2 </t>
  </si>
  <si>
    <t>-2055879594</t>
  </si>
  <si>
    <t>126</t>
  </si>
  <si>
    <t>34111006</t>
  </si>
  <si>
    <t>kabel silový s Cu jádrem 1 kV 2x2,5mm2</t>
  </si>
  <si>
    <t>-1148352313</t>
  </si>
  <si>
    <t>127</t>
  </si>
  <si>
    <t>1578965299</t>
  </si>
  <si>
    <t>0002</t>
  </si>
  <si>
    <t>Montáž kabelové spojky</t>
  </si>
  <si>
    <t>1540834083</t>
  </si>
  <si>
    <t>129</t>
  </si>
  <si>
    <t>00001</t>
  </si>
  <si>
    <t>Kabelová spojka 03/1x500mm2</t>
  </si>
  <si>
    <t>902996054</t>
  </si>
  <si>
    <t>130</t>
  </si>
  <si>
    <t>R0002</t>
  </si>
  <si>
    <t>Kabelová spojka 1x240mm2</t>
  </si>
  <si>
    <t>1921276283</t>
  </si>
  <si>
    <t>131</t>
  </si>
  <si>
    <t>R0003</t>
  </si>
  <si>
    <t>Kabelová spojka 1x185mm2</t>
  </si>
  <si>
    <t>1324291697</t>
  </si>
  <si>
    <t>132</t>
  </si>
  <si>
    <t>210100297</t>
  </si>
  <si>
    <t>Ukončení vodičů izolovaných nastřelením kabelového oka s páskou průřezu žíly do 500 mm2</t>
  </si>
  <si>
    <t>78523830</t>
  </si>
  <si>
    <t>133</t>
  </si>
  <si>
    <t>34567340</t>
  </si>
  <si>
    <t>oko kabelové Al 1 - 10 kV lisovací plná 500 x 16</t>
  </si>
  <si>
    <t>853560234</t>
  </si>
  <si>
    <t>134</t>
  </si>
  <si>
    <t>590711190</t>
  </si>
  <si>
    <t>pěna pistolová Maxx FM343 nízkoexpanzní celoroční 850 ml</t>
  </si>
  <si>
    <t>2142130522</t>
  </si>
  <si>
    <t>135</t>
  </si>
  <si>
    <t>R96</t>
  </si>
  <si>
    <t>Demontáž Al kabelů jednožilových 500mm2</t>
  </si>
  <si>
    <t>1907595217</t>
  </si>
  <si>
    <t>136</t>
  </si>
  <si>
    <t>210900607</t>
  </si>
  <si>
    <t>Montáž vodičů Al izolovaných plných a laněných žíla 500 mm2 uložených volně (AY, AYY)</t>
  </si>
  <si>
    <t>-104465235</t>
  </si>
  <si>
    <t>137</t>
  </si>
  <si>
    <t>R98</t>
  </si>
  <si>
    <t>Vyvedení kabelů napájecího bodu na trakční stožár, včetně chrániček a upevnění na stožár</t>
  </si>
  <si>
    <t>-846861684</t>
  </si>
  <si>
    <t>138</t>
  </si>
  <si>
    <t>341150201</t>
  </si>
  <si>
    <t>kabel silový s Al jádrem 6-AYKCY 1x500mm2</t>
  </si>
  <si>
    <t>168984029</t>
  </si>
  <si>
    <t>139</t>
  </si>
  <si>
    <t>210800423</t>
  </si>
  <si>
    <t>Montáž vodiče Cu izolovaný plný a laněný s PVC pláštěm do 1 kV žíla 240 až 300 mm2 zatažený (CY, CHAH-R(V))</t>
  </si>
  <si>
    <t>-282700138</t>
  </si>
  <si>
    <t>140</t>
  </si>
  <si>
    <t>34111206</t>
  </si>
  <si>
    <t>kabel silový jednožilový s Cu jádrem 1x240mm2</t>
  </si>
  <si>
    <t>1119194977</t>
  </si>
  <si>
    <t>141</t>
  </si>
  <si>
    <t>210800421</t>
  </si>
  <si>
    <t>Montáž vodiče Cu izolovaný plný a laněný s PVC pláštěm do 1 kV žíla 150 až 185 mm2 zatažený (CY, CHAH-R(V))</t>
  </si>
  <si>
    <t>2094885681</t>
  </si>
  <si>
    <t>142</t>
  </si>
  <si>
    <t>34111204</t>
  </si>
  <si>
    <t>kabel silový jednožilový s Cu jádrem 1x185mm2</t>
  </si>
  <si>
    <t>765246181</t>
  </si>
  <si>
    <t>143</t>
  </si>
  <si>
    <t>-483590364</t>
  </si>
  <si>
    <t>34140842</t>
  </si>
  <si>
    <t>vodič izolovaný s Cu jádrem 4mm2</t>
  </si>
  <si>
    <t>160847740</t>
  </si>
  <si>
    <t>145</t>
  </si>
  <si>
    <t>210100295</t>
  </si>
  <si>
    <t>Ukončení vodičů izolovaných nastřelením kabelového oka s páskou průřezu žíly do 300 mm2</t>
  </si>
  <si>
    <t>103797841</t>
  </si>
  <si>
    <t>146</t>
  </si>
  <si>
    <t>345670140</t>
  </si>
  <si>
    <t>oko kabelové Cu lisovací lehčené 1,5 x 3 KU-L</t>
  </si>
  <si>
    <t>1651311232</t>
  </si>
  <si>
    <t>147</t>
  </si>
  <si>
    <t>343432410</t>
  </si>
  <si>
    <t>trubka smršťovací tenkostěnná tl bez lepidla GTI102,0/51,0</t>
  </si>
  <si>
    <t>-1967684498</t>
  </si>
  <si>
    <t>148</t>
  </si>
  <si>
    <t>R95</t>
  </si>
  <si>
    <t>Demontáž trakční skříně se 6 odpojovači</t>
  </si>
  <si>
    <t>1987085395</t>
  </si>
  <si>
    <t>149</t>
  </si>
  <si>
    <t>R166</t>
  </si>
  <si>
    <t>Montáž trakční skříně se 6 odpojovači</t>
  </si>
  <si>
    <t>1146275272</t>
  </si>
  <si>
    <t>150</t>
  </si>
  <si>
    <t>R444</t>
  </si>
  <si>
    <t>Trakční kabelová skříň napájecí 600V DC, 6 odpojovačů, včetně základku, š. 1120, hl. 320, v. 1140 + základový díl</t>
  </si>
  <si>
    <t>-1990148441</t>
  </si>
  <si>
    <t>151</t>
  </si>
  <si>
    <t>R99</t>
  </si>
  <si>
    <t xml:space="preserve">Demontáž a zpětná montáž zachovaných kabelů odsávacího bodu </t>
  </si>
  <si>
    <t>277607660</t>
  </si>
  <si>
    <t>152</t>
  </si>
  <si>
    <t>R202</t>
  </si>
  <si>
    <t>Montáž skříňky připojení kabelu na kolejnici, včetně připojení kabelu</t>
  </si>
  <si>
    <t>368401283</t>
  </si>
  <si>
    <t>153</t>
  </si>
  <si>
    <t>R105</t>
  </si>
  <si>
    <t>Skříňka pro připojení kabelu ke kolejnici dle standardu provozovatele</t>
  </si>
  <si>
    <t>372894049</t>
  </si>
  <si>
    <t>154</t>
  </si>
  <si>
    <t>154255401</t>
  </si>
  <si>
    <t>ochranný profil ocelový U ohýbaný  60x60mm</t>
  </si>
  <si>
    <t>-1007991698</t>
  </si>
  <si>
    <t>46-M</t>
  </si>
  <si>
    <t>Zemní práce při extr.mont.pracích</t>
  </si>
  <si>
    <t>155</t>
  </si>
  <si>
    <t>460010022</t>
  </si>
  <si>
    <t>Vytyčení trasy vedení kabelového podzemního podél silnice</t>
  </si>
  <si>
    <t>1324796045</t>
  </si>
  <si>
    <t>156</t>
  </si>
  <si>
    <t>460030001</t>
  </si>
  <si>
    <t>Sejmutí ornice ručně v hornině třídy 1, vrstva tloušťky do 15 cm</t>
  </si>
  <si>
    <t>2085494007</t>
  </si>
  <si>
    <t>157</t>
  </si>
  <si>
    <t>460030011</t>
  </si>
  <si>
    <t>Sejmutí drnu jakékoliv tloušťky</t>
  </si>
  <si>
    <t>-1824097021</t>
  </si>
  <si>
    <t>158</t>
  </si>
  <si>
    <t>460050804</t>
  </si>
  <si>
    <t>Hloubení nezapažených jam pro stožáry ostatních typů ručně v hornině tř 4</t>
  </si>
  <si>
    <t>1486627489</t>
  </si>
  <si>
    <t>((1,4*2*2)*6)+((1,4*1,4*2)*9)+(19*1)</t>
  </si>
  <si>
    <t>159</t>
  </si>
  <si>
    <t>460150234</t>
  </si>
  <si>
    <t>Hloubení kabelových zapažených i nezapažených rýh ručně š 50 cm, hl 50 cm, v hornině tř 4</t>
  </si>
  <si>
    <t>-1307947235</t>
  </si>
  <si>
    <t>160</t>
  </si>
  <si>
    <t>460300001</t>
  </si>
  <si>
    <t>Zásyp jam nebo rýh strojně včetně zhutnění v zástavbě</t>
  </si>
  <si>
    <t>1786255130</t>
  </si>
  <si>
    <t>161</t>
  </si>
  <si>
    <t>460400071</t>
  </si>
  <si>
    <t>Pažení příložné plné výkopů jam hloubky do 4 m</t>
  </si>
  <si>
    <t>-458763644</t>
  </si>
  <si>
    <t>(2*2*4)*19</t>
  </si>
  <si>
    <t>162</t>
  </si>
  <si>
    <t>460400091</t>
  </si>
  <si>
    <t>Pažení stěn rýh nebo jam - rozepření</t>
  </si>
  <si>
    <t>-1776602015</t>
  </si>
  <si>
    <t>163</t>
  </si>
  <si>
    <t>460400171</t>
  </si>
  <si>
    <t>Odstranění pažení příložného výkopů jam hloubky do 4 m</t>
  </si>
  <si>
    <t>-506146509</t>
  </si>
  <si>
    <t>164</t>
  </si>
  <si>
    <t>460400191</t>
  </si>
  <si>
    <t>Odstranění rozepření stěn rýh nebo jam</t>
  </si>
  <si>
    <t>-865175952</t>
  </si>
  <si>
    <t>165</t>
  </si>
  <si>
    <t>460421014</t>
  </si>
  <si>
    <t>Lože kabelů z písku nebo štěrkopísku tl 5 cm nad kabel, zakryté cihlami, š lože do 60 cm</t>
  </si>
  <si>
    <t>755084179</t>
  </si>
  <si>
    <t>166</t>
  </si>
  <si>
    <t>460510054</t>
  </si>
  <si>
    <t>Kabelové prostupy z trub plastových do rýhy bez obsypu, průměru do 10 cm</t>
  </si>
  <si>
    <t>-2028955781</t>
  </si>
  <si>
    <t>167</t>
  </si>
  <si>
    <t>460520174</t>
  </si>
  <si>
    <t>Montáž trubek ochranných plastových ohebných do 110 mm uložených do rýhy</t>
  </si>
  <si>
    <t>1467854185</t>
  </si>
  <si>
    <t>168</t>
  </si>
  <si>
    <t>34571355</t>
  </si>
  <si>
    <t>trubka elektroinstalační ohebná dvouplášťová korugovaná D 94/110 mm, HDPE+LDPE</t>
  </si>
  <si>
    <t>537990053</t>
  </si>
  <si>
    <t>169</t>
  </si>
  <si>
    <t>34571354</t>
  </si>
  <si>
    <t>trubka elektroinstalační ohebná dvouplášťová korugovaná D 75/90 mm, HDPE+LDPE</t>
  </si>
  <si>
    <t>-155591339</t>
  </si>
  <si>
    <t>170</t>
  </si>
  <si>
    <t>34571352</t>
  </si>
  <si>
    <t>trubka elektroinstalační ohebná dvouplášťová korugovaná D 52/63 mm, HDPE+LDPE</t>
  </si>
  <si>
    <t>785036344</t>
  </si>
  <si>
    <t>171</t>
  </si>
  <si>
    <t>34571110</t>
  </si>
  <si>
    <t>trubka elektroinstalační pancéřová pevná z PH D 35/40 mm, délka 3m</t>
  </si>
  <si>
    <t>1498497475</t>
  </si>
  <si>
    <t>172</t>
  </si>
  <si>
    <t>460510104</t>
  </si>
  <si>
    <t>Kabelové prostupy z trub plastových pod koleje do pískového lože, průměru do 10 cm</t>
  </si>
  <si>
    <t>-1426991484</t>
  </si>
  <si>
    <t>173</t>
  </si>
  <si>
    <t>460521111</t>
  </si>
  <si>
    <t>Těleso trubkového kabelovodu z prostého betonu C16/20 v otevřeném výkopu</t>
  </si>
  <si>
    <t>-1285507736</t>
  </si>
  <si>
    <t>174</t>
  </si>
  <si>
    <t>460560234</t>
  </si>
  <si>
    <t>Zásyp rýh ručně šířky 50 cm, hloubky 50 cm, z horniny třídy 4</t>
  </si>
  <si>
    <t>-171017563</t>
  </si>
  <si>
    <t>175</t>
  </si>
  <si>
    <t>460600021</t>
  </si>
  <si>
    <t>Vodorovné přemístění horniny jakékoliv třídy do 50 m</t>
  </si>
  <si>
    <t>-274294007</t>
  </si>
  <si>
    <t>176</t>
  </si>
  <si>
    <t>460600061</t>
  </si>
  <si>
    <t>Odvoz suti a vybouraných hmot do 1 km</t>
  </si>
  <si>
    <t>1211245287</t>
  </si>
  <si>
    <t>177</t>
  </si>
  <si>
    <t>460600071</t>
  </si>
  <si>
    <t>Příplatek k odvozu suti a vybouraných hmot za každý další 1 km</t>
  </si>
  <si>
    <t>1986187471</t>
  </si>
  <si>
    <t>178</t>
  </si>
  <si>
    <t>460620007</t>
  </si>
  <si>
    <t>Zatravnění včetně zalití vodou na rovině</t>
  </si>
  <si>
    <t>1822091897</t>
  </si>
  <si>
    <t>179</t>
  </si>
  <si>
    <t>460620014</t>
  </si>
  <si>
    <t>Provizorní úprava terénu se zhutněním, v hornině tř 4</t>
  </si>
  <si>
    <t>1374848015</t>
  </si>
  <si>
    <t>HZS</t>
  </si>
  <si>
    <t>Hodinové zúčtovací sazby</t>
  </si>
  <si>
    <t>180</t>
  </si>
  <si>
    <t>HZS02</t>
  </si>
  <si>
    <t>Hodinová zúčtovací sazba technik odborný - manipulace, zajištění, přepnutí veřejného osvětlení</t>
  </si>
  <si>
    <t>1001973632</t>
  </si>
  <si>
    <t>181</t>
  </si>
  <si>
    <t>HZS4212</t>
  </si>
  <si>
    <t>Hodinová zúčtovací sazba revizní technik specialista</t>
  </si>
  <si>
    <t>-154865562</t>
  </si>
  <si>
    <t>182</t>
  </si>
  <si>
    <t>HZS01</t>
  </si>
  <si>
    <t>Hodinová zúčtovací sazba technik odborný - manipulace na síti, zajištění, přepnutí vedení</t>
  </si>
  <si>
    <t>-623092717</t>
  </si>
  <si>
    <t>183</t>
  </si>
  <si>
    <t>HZS4222</t>
  </si>
  <si>
    <t>Hodinová zúčtovací sazba geodet specialista</t>
  </si>
  <si>
    <t>-95258455</t>
  </si>
  <si>
    <t>184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</si>
  <si>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</si>
  <si>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</si>
  <si>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</si>
  <si>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-283580173</t>
  </si>
  <si>
    <t>185</t>
  </si>
  <si>
    <t>R901</t>
  </si>
  <si>
    <t>Zpracování statického posudku</t>
  </si>
  <si>
    <t>1817558777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</si>
  <si>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</si>
  <si>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</si>
  <si>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</si>
  <si>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</si>
  <si>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</si>
  <si>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</si>
  <si>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-1492064819</t>
  </si>
  <si>
    <t>217,00</t>
  </si>
  <si>
    <t>113107222</t>
  </si>
  <si>
    <t>Odstranění podkladu z kameniva drceného tl 200 mm strojně pl přes 200 m2</t>
  </si>
  <si>
    <t>1328694915</t>
  </si>
  <si>
    <t>217,00+252,00</t>
  </si>
  <si>
    <t>113107242</t>
  </si>
  <si>
    <t>Odstranění podkladu živičného tl 100 mm strojně pl přes 200 m2</t>
  </si>
  <si>
    <t>1071759467</t>
  </si>
  <si>
    <t>252,00</t>
  </si>
  <si>
    <t>122311101</t>
  </si>
  <si>
    <t>Odkopávky a prokopávky v hornině třídy těžitelnosti II, skupiny 4 ručně</t>
  </si>
  <si>
    <t>1611163142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</si>
  <si>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</si>
  <si>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</si>
  <si>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</si>
  <si>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</si>
  <si>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</si>
  <si>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746022476</t>
  </si>
  <si>
    <t>(217,00+252,00)*0,05</t>
  </si>
  <si>
    <t>122351104-1</t>
  </si>
  <si>
    <t>Odkopávky a prokopávky nezapažené v hornině třídy těžitelnosti II, skupiny 4 objem do 500 m3 strojně - výmenná vrstva</t>
  </si>
  <si>
    <t>-1641411447</t>
  </si>
  <si>
    <t>(217,00+214,00)*0,30</t>
  </si>
  <si>
    <t>-657775854</t>
  </si>
  <si>
    <t>8,19+23,45</t>
  </si>
  <si>
    <t>309724777</t>
  </si>
  <si>
    <t>-441957888</t>
  </si>
  <si>
    <t>31,64*1,80</t>
  </si>
  <si>
    <t>1799372511</t>
  </si>
  <si>
    <t>129,30*1,80</t>
  </si>
  <si>
    <t>181951114</t>
  </si>
  <si>
    <t>Úprava pláně v hornině třídy těžitelnosti II, skupiny 4 a 5 se zhutněním</t>
  </si>
  <si>
    <t>-203652214</t>
  </si>
  <si>
    <t>271572211</t>
  </si>
  <si>
    <t>Podsyp pod základové konstrukce se zhutněním z netříděného štěrkopísku</t>
  </si>
  <si>
    <t>-821969520</t>
  </si>
  <si>
    <t>0,75*1,10*0,10*4*2</t>
  </si>
  <si>
    <t>0,50*0,50*0,10*5*2</t>
  </si>
  <si>
    <t>Základové patky z betonu tř. C 25/30 - XC2, XF2</t>
  </si>
  <si>
    <t>1344046716</t>
  </si>
  <si>
    <t>0,75*1,10*0,60*4*2</t>
  </si>
  <si>
    <t>0,50*0,50*0,60*5*2</t>
  </si>
  <si>
    <t>-501771401</t>
  </si>
  <si>
    <t>(0,75+1,10)*2*0,60*4*2</t>
  </si>
  <si>
    <t>0,50*4*0,60*5*2</t>
  </si>
  <si>
    <t>-1637091821</t>
  </si>
  <si>
    <t>Podklad ze štěrkodrtě ŠD tl 200 mm</t>
  </si>
  <si>
    <t>1262800963</t>
  </si>
  <si>
    <t>564871116-1</t>
  </si>
  <si>
    <t>Podklad ze štěrkodrtě ŠD tl. 300 mm - výměnná vrstva</t>
  </si>
  <si>
    <t>1430176091</t>
  </si>
  <si>
    <t>217,00+214,00</t>
  </si>
  <si>
    <t>1672917683</t>
  </si>
  <si>
    <t>-1870955585</t>
  </si>
  <si>
    <t>217,00+214,00-40,00-13,80</t>
  </si>
  <si>
    <t>59245203</t>
  </si>
  <si>
    <t>dlažba zámková červené barvy tl. 80mm</t>
  </si>
  <si>
    <t>-856733799</t>
  </si>
  <si>
    <t>20,00+20,00</t>
  </si>
  <si>
    <t>2035575046</t>
  </si>
  <si>
    <t>1,60+5,30+1,30+5,60</t>
  </si>
  <si>
    <t>596546135</t>
  </si>
  <si>
    <t>zábradlí s výplní (dle PD)</t>
  </si>
  <si>
    <t>636229580</t>
  </si>
  <si>
    <t>67,00+71,00-70</t>
  </si>
  <si>
    <t>9-06</t>
  </si>
  <si>
    <t>zábradlí se skleněnou výplní</t>
  </si>
  <si>
    <t>1529998123</t>
  </si>
  <si>
    <t>35,00*2</t>
  </si>
  <si>
    <t>914511112</t>
  </si>
  <si>
    <t>Montáž sloupku dopravních značek délky do 3,5 m s betonovým základem a patkou</t>
  </si>
  <si>
    <t>600250228</t>
  </si>
  <si>
    <t>9-20</t>
  </si>
  <si>
    <t>označník dle standardu DPO</t>
  </si>
  <si>
    <t>2097565093</t>
  </si>
  <si>
    <t>-169862766</t>
  </si>
  <si>
    <t>3,00+20,00</t>
  </si>
  <si>
    <t>59217031</t>
  </si>
  <si>
    <t>obrubník betonový silniční 1000x150x250mm</t>
  </si>
  <si>
    <t>-634869290</t>
  </si>
  <si>
    <t>1561553546</t>
  </si>
  <si>
    <t>69,00+77,00</t>
  </si>
  <si>
    <t>-1375968258</t>
  </si>
  <si>
    <t>916431111</t>
  </si>
  <si>
    <t>Osazení bezbariérového betonového obrubníku do betonového lože tl 150 mm</t>
  </si>
  <si>
    <t>1033770896</t>
  </si>
  <si>
    <t>66,00+67,00</t>
  </si>
  <si>
    <t>59217041</t>
  </si>
  <si>
    <t>blok nástupištní tvaru L pro spodní stavbu nástupišť betonový 640x240mm, dl. 1000mm</t>
  </si>
  <si>
    <t>24285711</t>
  </si>
  <si>
    <t>9-30</t>
  </si>
  <si>
    <t>Přístřešek šestimodulový DPO dle PD, vč. dopravy a montáže</t>
  </si>
  <si>
    <t>1914433173</t>
  </si>
  <si>
    <t>9-32</t>
  </si>
  <si>
    <t>Panel pro inteligentní zastávku dle standardů DPO, D+M</t>
  </si>
  <si>
    <t>-1018642048</t>
  </si>
  <si>
    <t>9-33</t>
  </si>
  <si>
    <t>Demontáž a zpětná montáž panelu pro inteligentní zastávku</t>
  </si>
  <si>
    <t>1034250785</t>
  </si>
  <si>
    <t>936104213</t>
  </si>
  <si>
    <t>Montáž odpadkového koše kotevními šrouby na pevný podklad</t>
  </si>
  <si>
    <t>-333939371</t>
  </si>
  <si>
    <t>749101301</t>
  </si>
  <si>
    <t>koš odpadkový kovový dle standardu DPO</t>
  </si>
  <si>
    <t>-1861636788</t>
  </si>
  <si>
    <t>-1017084949</t>
  </si>
  <si>
    <t>136,00</t>
  </si>
  <si>
    <t>-1206117194</t>
  </si>
  <si>
    <t>-111651535</t>
  </si>
  <si>
    <t>252,63*9 'Přepočtené koeficientem množství</t>
  </si>
  <si>
    <t>-2081458972</t>
  </si>
  <si>
    <t>-1129981549</t>
  </si>
  <si>
    <t>-1278046591</t>
  </si>
  <si>
    <t>-203214306</t>
  </si>
  <si>
    <t>-1126017029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</si>
  <si>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</si>
  <si>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</si>
  <si>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</si>
  <si>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</si>
  <si>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</si>
  <si>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</si>
  <si>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-22043479</t>
  </si>
  <si>
    <t>-273431680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</si>
  <si>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</si>
  <si>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</si>
  <si>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-381983391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</si>
  <si>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</si>
  <si>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</si>
  <si>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</si>
  <si>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</si>
  <si>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1473129874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</si>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</sst>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b - SO 101 - Úpravy poze..."/>
      <sheetName val="2b - SO 301 - Zavlažovací..."/>
      <sheetName val="3b - SO 302 - Přípojky vo..."/>
      <sheetName val="4.1b - Lokalita A"/>
      <sheetName val="5b.1 - Tramvajový svršek"/>
      <sheetName val="5b.2 - Tramvajový spodek"/>
      <sheetName val="6b - SO 652 - Úpravy trak..."/>
      <sheetName val="7b - SO 653 - Úprava tram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2317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2318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2319</v>
      </c>
      <c r="C27" s="328"/>
      <c r="D27" s="328" t="s">
        <v>2320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2321</v>
      </c>
      <c r="C29" s="328"/>
      <c r="D29" s="328" t="s">
        <v>2322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2323</v>
      </c>
      <c r="C31" s="328"/>
      <c r="D31" s="328" t="s">
        <v>2324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2325</v>
      </c>
      <c r="C33" s="328"/>
      <c r="D33" s="328" t="s">
        <v>2326</v>
      </c>
      <c r="E33" s="329"/>
      <c r="F33" s="329"/>
      <c r="G33" s="329"/>
    </row>
    <row r="44" spans="2:7" ht="15">
      <c r="B44" s="330" t="s">
        <v>2327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2328</v>
      </c>
      <c r="C46" s="330"/>
      <c r="D46" s="330" t="s">
        <v>2329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2330</v>
      </c>
      <c r="C48" s="330"/>
      <c r="D48" s="330" t="s">
        <v>2331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2332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2333</v>
      </c>
      <c r="C54" s="330"/>
      <c r="D54" s="334" t="s">
        <v>2334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1527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ROUND((SUM(BE129:BE338)),  2)</f>
        <v>0</v>
      </c>
      <c r="G35" s="35"/>
      <c r="H35" s="35"/>
      <c r="I35" s="131">
        <v>0.21</v>
      </c>
      <c r="J35" s="130">
        <f>ROUND(((SUM(BE129:BE338))*I35),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ROUND((SUM(BF129:BF338)),  2)</f>
        <v>0</v>
      </c>
      <c r="G36" s="35"/>
      <c r="H36" s="35"/>
      <c r="I36" s="131">
        <v>0.15</v>
      </c>
      <c r="J36" s="130">
        <f>ROUND(((SUM(BF129:BF338))*I36),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ROUND((SUM(BG129:BG338)),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ROUND((SUM(BH129:BH338)),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ROUND((SUM(BI129:BI338)),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6b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923</v>
      </c>
      <c r="E100" s="229"/>
      <c r="F100" s="229"/>
      <c r="G100" s="229"/>
      <c r="H100" s="229"/>
      <c r="I100" s="229"/>
      <c r="J100" s="230">
        <f>J131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265</v>
      </c>
      <c r="E101" s="229"/>
      <c r="F101" s="229"/>
      <c r="G101" s="229"/>
      <c r="H101" s="229"/>
      <c r="I101" s="229"/>
      <c r="J101" s="230">
        <f>J144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266</v>
      </c>
      <c r="E102" s="229"/>
      <c r="F102" s="229"/>
      <c r="G102" s="229"/>
      <c r="H102" s="229"/>
      <c r="I102" s="229"/>
      <c r="J102" s="230">
        <f>J147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1528</v>
      </c>
      <c r="E103" s="157"/>
      <c r="F103" s="157"/>
      <c r="G103" s="157"/>
      <c r="H103" s="157"/>
      <c r="I103" s="157"/>
      <c r="J103" s="158">
        <f>J158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1529</v>
      </c>
      <c r="E104" s="229"/>
      <c r="F104" s="229"/>
      <c r="G104" s="229"/>
      <c r="H104" s="229"/>
      <c r="I104" s="229"/>
      <c r="J104" s="230">
        <f>J159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1530</v>
      </c>
      <c r="E105" s="229"/>
      <c r="F105" s="229"/>
      <c r="G105" s="229"/>
      <c r="H105" s="229"/>
      <c r="I105" s="229"/>
      <c r="J105" s="230">
        <f>J300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1531</v>
      </c>
      <c r="E106" s="157"/>
      <c r="F106" s="157"/>
      <c r="G106" s="157"/>
      <c r="H106" s="157"/>
      <c r="I106" s="157"/>
      <c r="J106" s="158">
        <f>J331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132</v>
      </c>
      <c r="E107" s="157"/>
      <c r="F107" s="157"/>
      <c r="G107" s="157"/>
      <c r="H107" s="157"/>
      <c r="I107" s="157"/>
      <c r="J107" s="158">
        <f>J336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0" t="s">
        <v>123</v>
      </c>
      <c r="F119" s="322"/>
      <c r="G119" s="322"/>
      <c r="H119" s="322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72" t="str">
        <f>E11</f>
        <v>6b - SO 652 - Úpravy trakčního vedení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0" customFormat="1" ht="29.25" customHeight="1">
      <c r="A128" s="160"/>
      <c r="B128" s="161"/>
      <c r="C128" s="162" t="s">
        <v>134</v>
      </c>
      <c r="D128" s="163" t="s">
        <v>61</v>
      </c>
      <c r="E128" s="163" t="s">
        <v>57</v>
      </c>
      <c r="F128" s="163" t="s">
        <v>58</v>
      </c>
      <c r="G128" s="163" t="s">
        <v>135</v>
      </c>
      <c r="H128" s="163" t="s">
        <v>136</v>
      </c>
      <c r="I128" s="163" t="s">
        <v>137</v>
      </c>
      <c r="J128" s="164" t="s">
        <v>128</v>
      </c>
      <c r="K128" s="165" t="s">
        <v>138</v>
      </c>
      <c r="L128" s="166"/>
      <c r="M128" s="76" t="s">
        <v>1</v>
      </c>
      <c r="N128" s="77" t="s">
        <v>40</v>
      </c>
      <c r="O128" s="77" t="s">
        <v>139</v>
      </c>
      <c r="P128" s="77" t="s">
        <v>140</v>
      </c>
      <c r="Q128" s="77" t="s">
        <v>141</v>
      </c>
      <c r="R128" s="77" t="s">
        <v>142</v>
      </c>
      <c r="S128" s="77" t="s">
        <v>143</v>
      </c>
      <c r="T128" s="78" t="s">
        <v>144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5"/>
      <c r="B129" s="36"/>
      <c r="C129" s="83" t="s">
        <v>145</v>
      </c>
      <c r="D129" s="37"/>
      <c r="E129" s="37"/>
      <c r="F129" s="37"/>
      <c r="G129" s="37"/>
      <c r="H129" s="37"/>
      <c r="I129" s="37"/>
      <c r="J129" s="167">
        <f>BK129</f>
        <v>0</v>
      </c>
      <c r="K129" s="37"/>
      <c r="L129" s="40"/>
      <c r="M129" s="79"/>
      <c r="N129" s="168"/>
      <c r="O129" s="80"/>
      <c r="P129" s="169">
        <f>P130+P158+P331+P336</f>
        <v>0</v>
      </c>
      <c r="Q129" s="80"/>
      <c r="R129" s="169">
        <f>R130+R158+R331+R336</f>
        <v>912.79388587462392</v>
      </c>
      <c r="S129" s="80"/>
      <c r="T129" s="170">
        <f>T130+T158+T331+T336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130</v>
      </c>
      <c r="BK129" s="171">
        <f>BK130+BK158+BK331+BK336</f>
        <v>0</v>
      </c>
    </row>
    <row r="130" spans="1:65" s="11" customFormat="1" ht="25.9" customHeight="1">
      <c r="B130" s="172"/>
      <c r="C130" s="173"/>
      <c r="D130" s="174" t="s">
        <v>75</v>
      </c>
      <c r="E130" s="175" t="s">
        <v>268</v>
      </c>
      <c r="F130" s="175" t="s">
        <v>269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P131+P144+P147</f>
        <v>0</v>
      </c>
      <c r="Q130" s="180"/>
      <c r="R130" s="181">
        <f>R131+R144+R147</f>
        <v>724.44899159462398</v>
      </c>
      <c r="S130" s="180"/>
      <c r="T130" s="182">
        <f>T131+T144+T147</f>
        <v>440.64</v>
      </c>
      <c r="AR130" s="183" t="s">
        <v>83</v>
      </c>
      <c r="AT130" s="184" t="s">
        <v>75</v>
      </c>
      <c r="AU130" s="184" t="s">
        <v>76</v>
      </c>
      <c r="AY130" s="183" t="s">
        <v>149</v>
      </c>
      <c r="BK130" s="185">
        <f>BK131+BK144+BK147</f>
        <v>0</v>
      </c>
    </row>
    <row r="131" spans="1:65" s="11" customFormat="1" ht="22.9" customHeight="1">
      <c r="B131" s="172"/>
      <c r="C131" s="173"/>
      <c r="D131" s="174" t="s">
        <v>75</v>
      </c>
      <c r="E131" s="232" t="s">
        <v>85</v>
      </c>
      <c r="F131" s="232" t="s">
        <v>967</v>
      </c>
      <c r="G131" s="173"/>
      <c r="H131" s="173"/>
      <c r="I131" s="176"/>
      <c r="J131" s="233">
        <f>BK131</f>
        <v>0</v>
      </c>
      <c r="K131" s="173"/>
      <c r="L131" s="178"/>
      <c r="M131" s="179"/>
      <c r="N131" s="180"/>
      <c r="O131" s="180"/>
      <c r="P131" s="181">
        <f>SUM(P132:P143)</f>
        <v>0</v>
      </c>
      <c r="Q131" s="180"/>
      <c r="R131" s="181">
        <f>SUM(R132:R143)</f>
        <v>724.44899159462398</v>
      </c>
      <c r="S131" s="180"/>
      <c r="T131" s="182">
        <f>SUM(T132:T143)</f>
        <v>0</v>
      </c>
      <c r="AR131" s="183" t="s">
        <v>83</v>
      </c>
      <c r="AT131" s="184" t="s">
        <v>75</v>
      </c>
      <c r="AU131" s="184" t="s">
        <v>83</v>
      </c>
      <c r="AY131" s="183" t="s">
        <v>149</v>
      </c>
      <c r="BK131" s="185">
        <f>SUM(BK132:BK143)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1532</v>
      </c>
      <c r="F132" s="188" t="s">
        <v>1533</v>
      </c>
      <c r="G132" s="189" t="s">
        <v>288</v>
      </c>
      <c r="H132" s="190">
        <v>49.64</v>
      </c>
      <c r="I132" s="191"/>
      <c r="J132" s="192">
        <f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>O132*H132</f>
        <v>0</v>
      </c>
      <c r="Q132" s="196">
        <v>2.16</v>
      </c>
      <c r="R132" s="196">
        <f>Q132*H132</f>
        <v>107.22240000000001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85</v>
      </c>
      <c r="AY132" s="18" t="s">
        <v>149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83</v>
      </c>
      <c r="BK132" s="199">
        <f>ROUND(I132*H132,2)</f>
        <v>0</v>
      </c>
      <c r="BL132" s="18" t="s">
        <v>168</v>
      </c>
      <c r="BM132" s="198" t="s">
        <v>1534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1535</v>
      </c>
      <c r="G133" s="201"/>
      <c r="H133" s="205">
        <v>49.64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1536</v>
      </c>
      <c r="F134" s="188" t="s">
        <v>1537</v>
      </c>
      <c r="G134" s="189" t="s">
        <v>288</v>
      </c>
      <c r="H134" s="190">
        <v>6.8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1538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1539</v>
      </c>
      <c r="G135" s="201"/>
      <c r="H135" s="205">
        <v>6.8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2" customFormat="1" ht="16.5" customHeight="1">
      <c r="A136" s="35"/>
      <c r="B136" s="36"/>
      <c r="C136" s="186" t="s">
        <v>104</v>
      </c>
      <c r="D136" s="186" t="s">
        <v>150</v>
      </c>
      <c r="E136" s="187" t="s">
        <v>1540</v>
      </c>
      <c r="F136" s="188" t="s">
        <v>1541</v>
      </c>
      <c r="G136" s="189" t="s">
        <v>288</v>
      </c>
      <c r="H136" s="190">
        <v>249.85599999999999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2.4532922039999998</v>
      </c>
      <c r="R136" s="196">
        <f>Q136*H136</f>
        <v>612.96977692262396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1542</v>
      </c>
    </row>
    <row r="137" spans="1:65" s="12" customFormat="1" ht="11.25">
      <c r="B137" s="200"/>
      <c r="C137" s="201"/>
      <c r="D137" s="202" t="s">
        <v>156</v>
      </c>
      <c r="E137" s="203" t="s">
        <v>1</v>
      </c>
      <c r="F137" s="204" t="s">
        <v>1543</v>
      </c>
      <c r="G137" s="201"/>
      <c r="H137" s="205">
        <v>249.85599999999999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149</v>
      </c>
    </row>
    <row r="138" spans="1:65" s="2" customFormat="1" ht="16.5" customHeight="1">
      <c r="A138" s="35"/>
      <c r="B138" s="36"/>
      <c r="C138" s="245" t="s">
        <v>168</v>
      </c>
      <c r="D138" s="245" t="s">
        <v>305</v>
      </c>
      <c r="E138" s="246" t="s">
        <v>1544</v>
      </c>
      <c r="F138" s="247" t="s">
        <v>1545</v>
      </c>
      <c r="G138" s="248" t="s">
        <v>357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196">
        <f>O138*H138</f>
        <v>0</v>
      </c>
      <c r="Q138" s="196">
        <v>4.3290000000000002E-2</v>
      </c>
      <c r="R138" s="196">
        <f>Q138*H138</f>
        <v>3.6796500000000001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192</v>
      </c>
      <c r="AT138" s="198" t="s">
        <v>305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1546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1547</v>
      </c>
      <c r="G139" s="201"/>
      <c r="H139" s="205">
        <v>85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16.5" customHeight="1">
      <c r="A140" s="35"/>
      <c r="B140" s="36"/>
      <c r="C140" s="186" t="s">
        <v>148</v>
      </c>
      <c r="D140" s="186" t="s">
        <v>150</v>
      </c>
      <c r="E140" s="187" t="s">
        <v>1548</v>
      </c>
      <c r="F140" s="188" t="s">
        <v>1549</v>
      </c>
      <c r="G140" s="189" t="s">
        <v>273</v>
      </c>
      <c r="H140" s="190">
        <v>218.88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2.6369000000000002E-3</v>
      </c>
      <c r="R140" s="196">
        <f>Q140*H140</f>
        <v>0.57716467199999999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1550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1551</v>
      </c>
      <c r="G141" s="201"/>
      <c r="H141" s="205">
        <v>218.88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16.5" customHeight="1">
      <c r="A142" s="35"/>
      <c r="B142" s="36"/>
      <c r="C142" s="186" t="s">
        <v>180</v>
      </c>
      <c r="D142" s="186" t="s">
        <v>150</v>
      </c>
      <c r="E142" s="187" t="s">
        <v>1552</v>
      </c>
      <c r="F142" s="188" t="s">
        <v>1553</v>
      </c>
      <c r="G142" s="189" t="s">
        <v>273</v>
      </c>
      <c r="H142" s="190">
        <v>218.88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1554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1551</v>
      </c>
      <c r="G143" s="201"/>
      <c r="H143" s="205">
        <v>218.88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11" customFormat="1" ht="22.9" customHeight="1">
      <c r="B144" s="172"/>
      <c r="C144" s="173"/>
      <c r="D144" s="174" t="s">
        <v>75</v>
      </c>
      <c r="E144" s="232" t="s">
        <v>202</v>
      </c>
      <c r="F144" s="232" t="s">
        <v>360</v>
      </c>
      <c r="G144" s="173"/>
      <c r="H144" s="173"/>
      <c r="I144" s="176"/>
      <c r="J144" s="233">
        <f>BK144</f>
        <v>0</v>
      </c>
      <c r="K144" s="173"/>
      <c r="L144" s="178"/>
      <c r="M144" s="179"/>
      <c r="N144" s="180"/>
      <c r="O144" s="180"/>
      <c r="P144" s="181">
        <f>SUM(P145:P146)</f>
        <v>0</v>
      </c>
      <c r="Q144" s="180"/>
      <c r="R144" s="181">
        <f>SUM(R145:R146)</f>
        <v>0</v>
      </c>
      <c r="S144" s="180"/>
      <c r="T144" s="182">
        <f>SUM(T145:T146)</f>
        <v>440.64</v>
      </c>
      <c r="AR144" s="183" t="s">
        <v>83</v>
      </c>
      <c r="AT144" s="184" t="s">
        <v>75</v>
      </c>
      <c r="AU144" s="184" t="s">
        <v>83</v>
      </c>
      <c r="AY144" s="183" t="s">
        <v>149</v>
      </c>
      <c r="BK144" s="185">
        <f>SUM(BK145:BK146)</f>
        <v>0</v>
      </c>
    </row>
    <row r="145" spans="1:65" s="2" customFormat="1" ht="16.5" customHeight="1">
      <c r="A145" s="35"/>
      <c r="B145" s="36"/>
      <c r="C145" s="186" t="s">
        <v>186</v>
      </c>
      <c r="D145" s="186" t="s">
        <v>150</v>
      </c>
      <c r="E145" s="187" t="s">
        <v>1555</v>
      </c>
      <c r="F145" s="188" t="s">
        <v>1556</v>
      </c>
      <c r="G145" s="189" t="s">
        <v>288</v>
      </c>
      <c r="H145" s="190">
        <v>220.32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2</v>
      </c>
      <c r="T145" s="197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1557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1558</v>
      </c>
      <c r="G146" s="201"/>
      <c r="H146" s="205">
        <v>220.32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11" customFormat="1" ht="22.9" customHeight="1">
      <c r="B147" s="172"/>
      <c r="C147" s="173"/>
      <c r="D147" s="174" t="s">
        <v>75</v>
      </c>
      <c r="E147" s="232" t="s">
        <v>381</v>
      </c>
      <c r="F147" s="232" t="s">
        <v>382</v>
      </c>
      <c r="G147" s="173"/>
      <c r="H147" s="173"/>
      <c r="I147" s="176"/>
      <c r="J147" s="233">
        <f>BK147</f>
        <v>0</v>
      </c>
      <c r="K147" s="173"/>
      <c r="L147" s="178"/>
      <c r="M147" s="179"/>
      <c r="N147" s="180"/>
      <c r="O147" s="180"/>
      <c r="P147" s="181">
        <f>SUM(P148:P157)</f>
        <v>0</v>
      </c>
      <c r="Q147" s="180"/>
      <c r="R147" s="181">
        <f>SUM(R148:R157)</f>
        <v>0</v>
      </c>
      <c r="S147" s="180"/>
      <c r="T147" s="182">
        <f>SUM(T148:T157)</f>
        <v>0</v>
      </c>
      <c r="AR147" s="183" t="s">
        <v>83</v>
      </c>
      <c r="AT147" s="184" t="s">
        <v>75</v>
      </c>
      <c r="AU147" s="184" t="s">
        <v>83</v>
      </c>
      <c r="AY147" s="183" t="s">
        <v>149</v>
      </c>
      <c r="BK147" s="185">
        <f>SUM(BK148:BK157)</f>
        <v>0</v>
      </c>
    </row>
    <row r="148" spans="1:65" s="2" customFormat="1" ht="24.2" customHeight="1">
      <c r="A148" s="35"/>
      <c r="B148" s="36"/>
      <c r="C148" s="186" t="s">
        <v>192</v>
      </c>
      <c r="D148" s="186" t="s">
        <v>150</v>
      </c>
      <c r="E148" s="187" t="s">
        <v>1559</v>
      </c>
      <c r="F148" s="188" t="s">
        <v>1560</v>
      </c>
      <c r="G148" s="189" t="s">
        <v>298</v>
      </c>
      <c r="H148" s="190">
        <v>440.64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1561</v>
      </c>
    </row>
    <row r="149" spans="1:65" s="2" customFormat="1" ht="24.2" customHeight="1">
      <c r="A149" s="35"/>
      <c r="B149" s="36"/>
      <c r="C149" s="186" t="s">
        <v>202</v>
      </c>
      <c r="D149" s="186" t="s">
        <v>150</v>
      </c>
      <c r="E149" s="187" t="s">
        <v>1562</v>
      </c>
      <c r="F149" s="188" t="s">
        <v>1563</v>
      </c>
      <c r="G149" s="189" t="s">
        <v>298</v>
      </c>
      <c r="H149" s="190">
        <v>4406.3999999999996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85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168</v>
      </c>
      <c r="BM149" s="198" t="s">
        <v>1564</v>
      </c>
    </row>
    <row r="150" spans="1:65" s="12" customFormat="1" ht="11.25">
      <c r="B150" s="200"/>
      <c r="C150" s="201"/>
      <c r="D150" s="202" t="s">
        <v>156</v>
      </c>
      <c r="E150" s="201"/>
      <c r="F150" s="204" t="s">
        <v>1565</v>
      </c>
      <c r="G150" s="201"/>
      <c r="H150" s="205">
        <v>4406.3999999999996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4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186" t="s">
        <v>208</v>
      </c>
      <c r="D151" s="186" t="s">
        <v>150</v>
      </c>
      <c r="E151" s="187" t="s">
        <v>1566</v>
      </c>
      <c r="F151" s="188" t="s">
        <v>1567</v>
      </c>
      <c r="G151" s="189" t="s">
        <v>298</v>
      </c>
      <c r="H151" s="190">
        <v>400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1568</v>
      </c>
    </row>
    <row r="152" spans="1:65" s="2" customFormat="1" ht="44.25" customHeight="1">
      <c r="A152" s="35"/>
      <c r="B152" s="36"/>
      <c r="C152" s="186" t="s">
        <v>215</v>
      </c>
      <c r="D152" s="186" t="s">
        <v>150</v>
      </c>
      <c r="E152" s="187" t="s">
        <v>1569</v>
      </c>
      <c r="F152" s="188" t="s">
        <v>1570</v>
      </c>
      <c r="G152" s="189" t="s">
        <v>298</v>
      </c>
      <c r="H152" s="190">
        <v>40.64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1571</v>
      </c>
    </row>
    <row r="153" spans="1:65" s="2" customFormat="1" ht="44.25" customHeight="1">
      <c r="A153" s="35"/>
      <c r="B153" s="36"/>
      <c r="C153" s="186" t="s">
        <v>222</v>
      </c>
      <c r="D153" s="186" t="s">
        <v>150</v>
      </c>
      <c r="E153" s="187" t="s">
        <v>1572</v>
      </c>
      <c r="F153" s="188" t="s">
        <v>1573</v>
      </c>
      <c r="G153" s="189" t="s">
        <v>298</v>
      </c>
      <c r="H153" s="190">
        <v>175.76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1574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1575</v>
      </c>
      <c r="G154" s="201"/>
      <c r="H154" s="205">
        <v>175.76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228</v>
      </c>
      <c r="D155" s="186" t="s">
        <v>150</v>
      </c>
      <c r="E155" s="187" t="s">
        <v>1576</v>
      </c>
      <c r="F155" s="188" t="s">
        <v>1577</v>
      </c>
      <c r="G155" s="189" t="s">
        <v>298</v>
      </c>
      <c r="H155" s="190">
        <v>175.76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1578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1575</v>
      </c>
      <c r="G156" s="201"/>
      <c r="H156" s="205">
        <v>175.76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236</v>
      </c>
      <c r="D157" s="186" t="s">
        <v>150</v>
      </c>
      <c r="E157" s="187" t="s">
        <v>1579</v>
      </c>
      <c r="F157" s="188" t="s">
        <v>1577</v>
      </c>
      <c r="G157" s="189" t="s">
        <v>298</v>
      </c>
      <c r="H157" s="190">
        <v>440.64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1580</v>
      </c>
    </row>
    <row r="158" spans="1:65" s="11" customFormat="1" ht="25.9" customHeight="1">
      <c r="B158" s="172"/>
      <c r="C158" s="173"/>
      <c r="D158" s="174" t="s">
        <v>75</v>
      </c>
      <c r="E158" s="175" t="s">
        <v>305</v>
      </c>
      <c r="F158" s="175" t="s">
        <v>1581</v>
      </c>
      <c r="G158" s="173"/>
      <c r="H158" s="173"/>
      <c r="I158" s="176"/>
      <c r="J158" s="177">
        <f>BK158</f>
        <v>0</v>
      </c>
      <c r="K158" s="173"/>
      <c r="L158" s="178"/>
      <c r="M158" s="179"/>
      <c r="N158" s="180"/>
      <c r="O158" s="180"/>
      <c r="P158" s="181">
        <f>P159+P300</f>
        <v>0</v>
      </c>
      <c r="Q158" s="180"/>
      <c r="R158" s="181">
        <f>R159+R300</f>
        <v>188.34489427999998</v>
      </c>
      <c r="S158" s="180"/>
      <c r="T158" s="182">
        <f>T159+T300</f>
        <v>0</v>
      </c>
      <c r="AR158" s="183" t="s">
        <v>104</v>
      </c>
      <c r="AT158" s="184" t="s">
        <v>75</v>
      </c>
      <c r="AU158" s="184" t="s">
        <v>76</v>
      </c>
      <c r="AY158" s="183" t="s">
        <v>149</v>
      </c>
      <c r="BK158" s="185">
        <f>BK159+BK300</f>
        <v>0</v>
      </c>
    </row>
    <row r="159" spans="1:65" s="11" customFormat="1" ht="22.9" customHeight="1">
      <c r="B159" s="172"/>
      <c r="C159" s="173"/>
      <c r="D159" s="174" t="s">
        <v>75</v>
      </c>
      <c r="E159" s="232" t="s">
        <v>1582</v>
      </c>
      <c r="F159" s="232" t="s">
        <v>1583</v>
      </c>
      <c r="G159" s="173"/>
      <c r="H159" s="173"/>
      <c r="I159" s="176"/>
      <c r="J159" s="233">
        <f>BK159</f>
        <v>0</v>
      </c>
      <c r="K159" s="173"/>
      <c r="L159" s="178"/>
      <c r="M159" s="179"/>
      <c r="N159" s="180"/>
      <c r="O159" s="180"/>
      <c r="P159" s="181">
        <f>SUM(P160:P299)</f>
        <v>0</v>
      </c>
      <c r="Q159" s="180"/>
      <c r="R159" s="181">
        <f>SUM(R160:R299)</f>
        <v>3.1751899999999997</v>
      </c>
      <c r="S159" s="180"/>
      <c r="T159" s="182">
        <f>SUM(T160:T299)</f>
        <v>0</v>
      </c>
      <c r="AR159" s="183" t="s">
        <v>104</v>
      </c>
      <c r="AT159" s="184" t="s">
        <v>75</v>
      </c>
      <c r="AU159" s="184" t="s">
        <v>83</v>
      </c>
      <c r="AY159" s="183" t="s">
        <v>149</v>
      </c>
      <c r="BK159" s="185">
        <f>SUM(BK160:BK299)</f>
        <v>0</v>
      </c>
    </row>
    <row r="160" spans="1:65" s="2" customFormat="1" ht="33" customHeight="1">
      <c r="A160" s="35"/>
      <c r="B160" s="36"/>
      <c r="C160" s="186" t="s">
        <v>8</v>
      </c>
      <c r="D160" s="186" t="s">
        <v>150</v>
      </c>
      <c r="E160" s="187" t="s">
        <v>1584</v>
      </c>
      <c r="F160" s="188" t="s">
        <v>1585</v>
      </c>
      <c r="G160" s="189" t="s">
        <v>183</v>
      </c>
      <c r="H160" s="190">
        <v>6</v>
      </c>
      <c r="I160" s="191"/>
      <c r="J160" s="192">
        <f t="shared" ref="J160:J191" si="0"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ref="P160:P191" si="1">O160*H160</f>
        <v>0</v>
      </c>
      <c r="Q160" s="196">
        <v>0</v>
      </c>
      <c r="R160" s="196">
        <f t="shared" ref="R160:R191" si="2">Q160*H160</f>
        <v>0</v>
      </c>
      <c r="S160" s="196">
        <v>0</v>
      </c>
      <c r="T160" s="197">
        <f t="shared" ref="T160:T191" si="3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83</v>
      </c>
      <c r="AT160" s="198" t="s">
        <v>150</v>
      </c>
      <c r="AU160" s="198" t="s">
        <v>85</v>
      </c>
      <c r="AY160" s="18" t="s">
        <v>149</v>
      </c>
      <c r="BE160" s="199">
        <f t="shared" ref="BE160:BE191" si="4">IF(N160="základní",J160,0)</f>
        <v>0</v>
      </c>
      <c r="BF160" s="199">
        <f t="shared" ref="BF160:BF191" si="5">IF(N160="snížená",J160,0)</f>
        <v>0</v>
      </c>
      <c r="BG160" s="199">
        <f t="shared" ref="BG160:BG191" si="6">IF(N160="zákl. přenesená",J160,0)</f>
        <v>0</v>
      </c>
      <c r="BH160" s="199">
        <f t="shared" ref="BH160:BH191" si="7">IF(N160="sníž. přenesená",J160,0)</f>
        <v>0</v>
      </c>
      <c r="BI160" s="199">
        <f t="shared" ref="BI160:BI191" si="8">IF(N160="nulová",J160,0)</f>
        <v>0</v>
      </c>
      <c r="BJ160" s="18" t="s">
        <v>83</v>
      </c>
      <c r="BK160" s="199">
        <f t="shared" ref="BK160:BK191" si="9">ROUND(I160*H160,2)</f>
        <v>0</v>
      </c>
      <c r="BL160" s="18" t="s">
        <v>83</v>
      </c>
      <c r="BM160" s="198" t="s">
        <v>1586</v>
      </c>
    </row>
    <row r="161" spans="1:65" s="2" customFormat="1" ht="24.2" customHeight="1">
      <c r="A161" s="35"/>
      <c r="B161" s="36"/>
      <c r="C161" s="186" t="s">
        <v>244</v>
      </c>
      <c r="D161" s="186" t="s">
        <v>150</v>
      </c>
      <c r="E161" s="187" t="s">
        <v>160</v>
      </c>
      <c r="F161" s="188" t="s">
        <v>1587</v>
      </c>
      <c r="G161" s="189" t="s">
        <v>183</v>
      </c>
      <c r="H161" s="190">
        <v>34</v>
      </c>
      <c r="I161" s="191"/>
      <c r="J161" s="192">
        <f t="shared" si="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83</v>
      </c>
      <c r="AT161" s="198" t="s">
        <v>150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83</v>
      </c>
      <c r="BM161" s="198" t="s">
        <v>1588</v>
      </c>
    </row>
    <row r="162" spans="1:65" s="2" customFormat="1" ht="44.25" customHeight="1">
      <c r="A162" s="35"/>
      <c r="B162" s="36"/>
      <c r="C162" s="245" t="s">
        <v>250</v>
      </c>
      <c r="D162" s="245" t="s">
        <v>305</v>
      </c>
      <c r="E162" s="246" t="s">
        <v>1589</v>
      </c>
      <c r="F162" s="247" t="s">
        <v>1590</v>
      </c>
      <c r="G162" s="248" t="s">
        <v>183</v>
      </c>
      <c r="H162" s="249">
        <v>19</v>
      </c>
      <c r="I162" s="250"/>
      <c r="J162" s="251">
        <f t="shared" si="0"/>
        <v>0</v>
      </c>
      <c r="K162" s="252"/>
      <c r="L162" s="253"/>
      <c r="M162" s="254" t="s">
        <v>1</v>
      </c>
      <c r="N162" s="25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1591</v>
      </c>
      <c r="AT162" s="198" t="s">
        <v>305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658</v>
      </c>
      <c r="BM162" s="198" t="s">
        <v>1592</v>
      </c>
    </row>
    <row r="163" spans="1:65" s="2" customFormat="1" ht="49.15" customHeight="1">
      <c r="A163" s="35"/>
      <c r="B163" s="36"/>
      <c r="C163" s="245" t="s">
        <v>257</v>
      </c>
      <c r="D163" s="245" t="s">
        <v>305</v>
      </c>
      <c r="E163" s="246" t="s">
        <v>1584</v>
      </c>
      <c r="F163" s="247" t="s">
        <v>1593</v>
      </c>
      <c r="G163" s="248" t="s">
        <v>183</v>
      </c>
      <c r="H163" s="249">
        <v>6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1591</v>
      </c>
      <c r="AT163" s="198" t="s">
        <v>305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658</v>
      </c>
      <c r="BM163" s="198" t="s">
        <v>1594</v>
      </c>
    </row>
    <row r="164" spans="1:65" s="2" customFormat="1" ht="49.15" customHeight="1">
      <c r="A164" s="35"/>
      <c r="B164" s="36"/>
      <c r="C164" s="245" t="s">
        <v>345</v>
      </c>
      <c r="D164" s="245" t="s">
        <v>305</v>
      </c>
      <c r="E164" s="246" t="s">
        <v>209</v>
      </c>
      <c r="F164" s="247" t="s">
        <v>1595</v>
      </c>
      <c r="G164" s="248" t="s">
        <v>183</v>
      </c>
      <c r="H164" s="249">
        <v>9</v>
      </c>
      <c r="I164" s="250"/>
      <c r="J164" s="251">
        <f t="shared" si="0"/>
        <v>0</v>
      </c>
      <c r="K164" s="252"/>
      <c r="L164" s="253"/>
      <c r="M164" s="254" t="s">
        <v>1</v>
      </c>
      <c r="N164" s="25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1591</v>
      </c>
      <c r="AT164" s="198" t="s">
        <v>305</v>
      </c>
      <c r="AU164" s="198" t="s">
        <v>85</v>
      </c>
      <c r="AY164" s="18" t="s">
        <v>149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658</v>
      </c>
      <c r="BM164" s="198" t="s">
        <v>1596</v>
      </c>
    </row>
    <row r="165" spans="1:65" s="2" customFormat="1" ht="16.5" customHeight="1">
      <c r="A165" s="35"/>
      <c r="B165" s="36"/>
      <c r="C165" s="186" t="s">
        <v>350</v>
      </c>
      <c r="D165" s="186" t="s">
        <v>150</v>
      </c>
      <c r="E165" s="187" t="s">
        <v>216</v>
      </c>
      <c r="F165" s="188" t="s">
        <v>1597</v>
      </c>
      <c r="G165" s="189" t="s">
        <v>183</v>
      </c>
      <c r="H165" s="190">
        <v>34</v>
      </c>
      <c r="I165" s="191"/>
      <c r="J165" s="192">
        <f t="shared" si="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1"/>
        <v>0</v>
      </c>
      <c r="Q165" s="196">
        <v>0</v>
      </c>
      <c r="R165" s="196">
        <f t="shared" si="2"/>
        <v>0</v>
      </c>
      <c r="S165" s="196">
        <v>0</v>
      </c>
      <c r="T165" s="19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83</v>
      </c>
      <c r="AT165" s="198" t="s">
        <v>150</v>
      </c>
      <c r="AU165" s="198" t="s">
        <v>85</v>
      </c>
      <c r="AY165" s="18" t="s">
        <v>149</v>
      </c>
      <c r="BE165" s="199">
        <f t="shared" si="4"/>
        <v>0</v>
      </c>
      <c r="BF165" s="199">
        <f t="shared" si="5"/>
        <v>0</v>
      </c>
      <c r="BG165" s="199">
        <f t="shared" si="6"/>
        <v>0</v>
      </c>
      <c r="BH165" s="199">
        <f t="shared" si="7"/>
        <v>0</v>
      </c>
      <c r="BI165" s="199">
        <f t="shared" si="8"/>
        <v>0</v>
      </c>
      <c r="BJ165" s="18" t="s">
        <v>83</v>
      </c>
      <c r="BK165" s="199">
        <f t="shared" si="9"/>
        <v>0</v>
      </c>
      <c r="BL165" s="18" t="s">
        <v>83</v>
      </c>
      <c r="BM165" s="198" t="s">
        <v>1598</v>
      </c>
    </row>
    <row r="166" spans="1:65" s="2" customFormat="1" ht="44.25" customHeight="1">
      <c r="A166" s="35"/>
      <c r="B166" s="36"/>
      <c r="C166" s="245" t="s">
        <v>7</v>
      </c>
      <c r="D166" s="245" t="s">
        <v>305</v>
      </c>
      <c r="E166" s="246" t="s">
        <v>160</v>
      </c>
      <c r="F166" s="247" t="s">
        <v>1599</v>
      </c>
      <c r="G166" s="248" t="s">
        <v>183</v>
      </c>
      <c r="H166" s="249">
        <v>6</v>
      </c>
      <c r="I166" s="250"/>
      <c r="J166" s="251">
        <f t="shared" si="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"/>
        <v>0</v>
      </c>
      <c r="Q166" s="196">
        <v>0</v>
      </c>
      <c r="R166" s="196">
        <f t="shared" si="2"/>
        <v>0</v>
      </c>
      <c r="S166" s="196">
        <v>0</v>
      </c>
      <c r="T166" s="19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85</v>
      </c>
      <c r="AT166" s="198" t="s">
        <v>305</v>
      </c>
      <c r="AU166" s="198" t="s">
        <v>85</v>
      </c>
      <c r="AY166" s="18" t="s">
        <v>149</v>
      </c>
      <c r="BE166" s="199">
        <f t="shared" si="4"/>
        <v>0</v>
      </c>
      <c r="BF166" s="199">
        <f t="shared" si="5"/>
        <v>0</v>
      </c>
      <c r="BG166" s="199">
        <f t="shared" si="6"/>
        <v>0</v>
      </c>
      <c r="BH166" s="199">
        <f t="shared" si="7"/>
        <v>0</v>
      </c>
      <c r="BI166" s="199">
        <f t="shared" si="8"/>
        <v>0</v>
      </c>
      <c r="BJ166" s="18" t="s">
        <v>83</v>
      </c>
      <c r="BK166" s="199">
        <f t="shared" si="9"/>
        <v>0</v>
      </c>
      <c r="BL166" s="18" t="s">
        <v>83</v>
      </c>
      <c r="BM166" s="198" t="s">
        <v>1600</v>
      </c>
    </row>
    <row r="167" spans="1:65" s="2" customFormat="1" ht="24.2" customHeight="1">
      <c r="A167" s="35"/>
      <c r="B167" s="36"/>
      <c r="C167" s="186" t="s">
        <v>361</v>
      </c>
      <c r="D167" s="186" t="s">
        <v>150</v>
      </c>
      <c r="E167" s="187" t="s">
        <v>1601</v>
      </c>
      <c r="F167" s="188" t="s">
        <v>1602</v>
      </c>
      <c r="G167" s="189" t="s">
        <v>183</v>
      </c>
      <c r="H167" s="190">
        <v>18</v>
      </c>
      <c r="I167" s="191"/>
      <c r="J167" s="192">
        <f t="shared" si="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"/>
        <v>0</v>
      </c>
      <c r="Q167" s="196">
        <v>0</v>
      </c>
      <c r="R167" s="196">
        <f t="shared" si="2"/>
        <v>0</v>
      </c>
      <c r="S167" s="196">
        <v>0</v>
      </c>
      <c r="T167" s="197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83</v>
      </c>
      <c r="AT167" s="198" t="s">
        <v>150</v>
      </c>
      <c r="AU167" s="198" t="s">
        <v>85</v>
      </c>
      <c r="AY167" s="18" t="s">
        <v>149</v>
      </c>
      <c r="BE167" s="199">
        <f t="shared" si="4"/>
        <v>0</v>
      </c>
      <c r="BF167" s="199">
        <f t="shared" si="5"/>
        <v>0</v>
      </c>
      <c r="BG167" s="199">
        <f t="shared" si="6"/>
        <v>0</v>
      </c>
      <c r="BH167" s="199">
        <f t="shared" si="7"/>
        <v>0</v>
      </c>
      <c r="BI167" s="199">
        <f t="shared" si="8"/>
        <v>0</v>
      </c>
      <c r="BJ167" s="18" t="s">
        <v>83</v>
      </c>
      <c r="BK167" s="199">
        <f t="shared" si="9"/>
        <v>0</v>
      </c>
      <c r="BL167" s="18" t="s">
        <v>83</v>
      </c>
      <c r="BM167" s="198" t="s">
        <v>1603</v>
      </c>
    </row>
    <row r="168" spans="1:65" s="2" customFormat="1" ht="16.5" customHeight="1">
      <c r="A168" s="35"/>
      <c r="B168" s="36"/>
      <c r="C168" s="186" t="s">
        <v>367</v>
      </c>
      <c r="D168" s="186" t="s">
        <v>150</v>
      </c>
      <c r="E168" s="187" t="s">
        <v>1604</v>
      </c>
      <c r="F168" s="188" t="s">
        <v>1605</v>
      </c>
      <c r="G168" s="189" t="s">
        <v>183</v>
      </c>
      <c r="H168" s="190">
        <v>180</v>
      </c>
      <c r="I168" s="191"/>
      <c r="J168" s="192">
        <f t="shared" si="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"/>
        <v>0</v>
      </c>
      <c r="Q168" s="196">
        <v>0</v>
      </c>
      <c r="R168" s="196">
        <f t="shared" si="2"/>
        <v>0</v>
      </c>
      <c r="S168" s="196">
        <v>0</v>
      </c>
      <c r="T168" s="197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658</v>
      </c>
      <c r="AT168" s="198" t="s">
        <v>150</v>
      </c>
      <c r="AU168" s="198" t="s">
        <v>85</v>
      </c>
      <c r="AY168" s="18" t="s">
        <v>149</v>
      </c>
      <c r="BE168" s="199">
        <f t="shared" si="4"/>
        <v>0</v>
      </c>
      <c r="BF168" s="199">
        <f t="shared" si="5"/>
        <v>0</v>
      </c>
      <c r="BG168" s="199">
        <f t="shared" si="6"/>
        <v>0</v>
      </c>
      <c r="BH168" s="199">
        <f t="shared" si="7"/>
        <v>0</v>
      </c>
      <c r="BI168" s="199">
        <f t="shared" si="8"/>
        <v>0</v>
      </c>
      <c r="BJ168" s="18" t="s">
        <v>83</v>
      </c>
      <c r="BK168" s="199">
        <f t="shared" si="9"/>
        <v>0</v>
      </c>
      <c r="BL168" s="18" t="s">
        <v>658</v>
      </c>
      <c r="BM168" s="198" t="s">
        <v>1606</v>
      </c>
    </row>
    <row r="169" spans="1:65" s="2" customFormat="1" ht="16.5" customHeight="1">
      <c r="A169" s="35"/>
      <c r="B169" s="36"/>
      <c r="C169" s="245" t="s">
        <v>372</v>
      </c>
      <c r="D169" s="245" t="s">
        <v>305</v>
      </c>
      <c r="E169" s="246" t="s">
        <v>1607</v>
      </c>
      <c r="F169" s="247" t="s">
        <v>1608</v>
      </c>
      <c r="G169" s="248" t="s">
        <v>183</v>
      </c>
      <c r="H169" s="249">
        <v>80</v>
      </c>
      <c r="I169" s="250"/>
      <c r="J169" s="251">
        <f t="shared" si="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"/>
        <v>0</v>
      </c>
      <c r="Q169" s="196">
        <v>0</v>
      </c>
      <c r="R169" s="196">
        <f t="shared" si="2"/>
        <v>0</v>
      </c>
      <c r="S169" s="196">
        <v>0</v>
      </c>
      <c r="T169" s="197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1591</v>
      </c>
      <c r="AT169" s="198" t="s">
        <v>305</v>
      </c>
      <c r="AU169" s="198" t="s">
        <v>85</v>
      </c>
      <c r="AY169" s="18" t="s">
        <v>149</v>
      </c>
      <c r="BE169" s="199">
        <f t="shared" si="4"/>
        <v>0</v>
      </c>
      <c r="BF169" s="199">
        <f t="shared" si="5"/>
        <v>0</v>
      </c>
      <c r="BG169" s="199">
        <f t="shared" si="6"/>
        <v>0</v>
      </c>
      <c r="BH169" s="199">
        <f t="shared" si="7"/>
        <v>0</v>
      </c>
      <c r="BI169" s="199">
        <f t="shared" si="8"/>
        <v>0</v>
      </c>
      <c r="BJ169" s="18" t="s">
        <v>83</v>
      </c>
      <c r="BK169" s="199">
        <f t="shared" si="9"/>
        <v>0</v>
      </c>
      <c r="BL169" s="18" t="s">
        <v>658</v>
      </c>
      <c r="BM169" s="198" t="s">
        <v>1609</v>
      </c>
    </row>
    <row r="170" spans="1:65" s="2" customFormat="1" ht="21.75" customHeight="1">
      <c r="A170" s="35"/>
      <c r="B170" s="36"/>
      <c r="C170" s="245" t="s">
        <v>377</v>
      </c>
      <c r="D170" s="245" t="s">
        <v>305</v>
      </c>
      <c r="E170" s="246" t="s">
        <v>1610</v>
      </c>
      <c r="F170" s="247" t="s">
        <v>1611</v>
      </c>
      <c r="G170" s="248" t="s">
        <v>183</v>
      </c>
      <c r="H170" s="249">
        <v>70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196">
        <f t="shared" si="1"/>
        <v>0</v>
      </c>
      <c r="Q170" s="196">
        <v>0</v>
      </c>
      <c r="R170" s="196">
        <f t="shared" si="2"/>
        <v>0</v>
      </c>
      <c r="S170" s="196">
        <v>0</v>
      </c>
      <c r="T170" s="197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1591</v>
      </c>
      <c r="AT170" s="198" t="s">
        <v>305</v>
      </c>
      <c r="AU170" s="198" t="s">
        <v>85</v>
      </c>
      <c r="AY170" s="18" t="s">
        <v>149</v>
      </c>
      <c r="BE170" s="199">
        <f t="shared" si="4"/>
        <v>0</v>
      </c>
      <c r="BF170" s="199">
        <f t="shared" si="5"/>
        <v>0</v>
      </c>
      <c r="BG170" s="199">
        <f t="shared" si="6"/>
        <v>0</v>
      </c>
      <c r="BH170" s="199">
        <f t="shared" si="7"/>
        <v>0</v>
      </c>
      <c r="BI170" s="199">
        <f t="shared" si="8"/>
        <v>0</v>
      </c>
      <c r="BJ170" s="18" t="s">
        <v>83</v>
      </c>
      <c r="BK170" s="199">
        <f t="shared" si="9"/>
        <v>0</v>
      </c>
      <c r="BL170" s="18" t="s">
        <v>658</v>
      </c>
      <c r="BM170" s="198" t="s">
        <v>1612</v>
      </c>
    </row>
    <row r="171" spans="1:65" s="2" customFormat="1" ht="24.2" customHeight="1">
      <c r="A171" s="35"/>
      <c r="B171" s="36"/>
      <c r="C171" s="245" t="s">
        <v>383</v>
      </c>
      <c r="D171" s="245" t="s">
        <v>305</v>
      </c>
      <c r="E171" s="246" t="s">
        <v>1613</v>
      </c>
      <c r="F171" s="247" t="s">
        <v>1614</v>
      </c>
      <c r="G171" s="248" t="s">
        <v>183</v>
      </c>
      <c r="H171" s="249">
        <v>30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"/>
        <v>0</v>
      </c>
      <c r="Q171" s="196">
        <v>0</v>
      </c>
      <c r="R171" s="196">
        <f t="shared" si="2"/>
        <v>0</v>
      </c>
      <c r="S171" s="196">
        <v>0</v>
      </c>
      <c r="T171" s="197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1591</v>
      </c>
      <c r="AT171" s="198" t="s">
        <v>305</v>
      </c>
      <c r="AU171" s="198" t="s">
        <v>85</v>
      </c>
      <c r="AY171" s="18" t="s">
        <v>149</v>
      </c>
      <c r="BE171" s="199">
        <f t="shared" si="4"/>
        <v>0</v>
      </c>
      <c r="BF171" s="199">
        <f t="shared" si="5"/>
        <v>0</v>
      </c>
      <c r="BG171" s="199">
        <f t="shared" si="6"/>
        <v>0</v>
      </c>
      <c r="BH171" s="199">
        <f t="shared" si="7"/>
        <v>0</v>
      </c>
      <c r="BI171" s="199">
        <f t="shared" si="8"/>
        <v>0</v>
      </c>
      <c r="BJ171" s="18" t="s">
        <v>83</v>
      </c>
      <c r="BK171" s="199">
        <f t="shared" si="9"/>
        <v>0</v>
      </c>
      <c r="BL171" s="18" t="s">
        <v>658</v>
      </c>
      <c r="BM171" s="198" t="s">
        <v>1615</v>
      </c>
    </row>
    <row r="172" spans="1:65" s="2" customFormat="1" ht="16.5" customHeight="1">
      <c r="A172" s="35"/>
      <c r="B172" s="36"/>
      <c r="C172" s="245" t="s">
        <v>387</v>
      </c>
      <c r="D172" s="245" t="s">
        <v>305</v>
      </c>
      <c r="E172" s="246" t="s">
        <v>1616</v>
      </c>
      <c r="F172" s="247" t="s">
        <v>1617</v>
      </c>
      <c r="G172" s="248" t="s">
        <v>357</v>
      </c>
      <c r="H172" s="249">
        <v>400</v>
      </c>
      <c r="I172" s="250"/>
      <c r="J172" s="251">
        <f t="shared" si="0"/>
        <v>0</v>
      </c>
      <c r="K172" s="252"/>
      <c r="L172" s="253"/>
      <c r="M172" s="254" t="s">
        <v>1</v>
      </c>
      <c r="N172" s="255" t="s">
        <v>41</v>
      </c>
      <c r="O172" s="72"/>
      <c r="P172" s="196">
        <f t="shared" si="1"/>
        <v>0</v>
      </c>
      <c r="Q172" s="196">
        <v>8.0000000000000007E-5</v>
      </c>
      <c r="R172" s="196">
        <f t="shared" si="2"/>
        <v>3.2000000000000001E-2</v>
      </c>
      <c r="S172" s="196">
        <v>0</v>
      </c>
      <c r="T172" s="19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1591</v>
      </c>
      <c r="AT172" s="198" t="s">
        <v>305</v>
      </c>
      <c r="AU172" s="198" t="s">
        <v>85</v>
      </c>
      <c r="AY172" s="18" t="s">
        <v>149</v>
      </c>
      <c r="BE172" s="199">
        <f t="shared" si="4"/>
        <v>0</v>
      </c>
      <c r="BF172" s="199">
        <f t="shared" si="5"/>
        <v>0</v>
      </c>
      <c r="BG172" s="199">
        <f t="shared" si="6"/>
        <v>0</v>
      </c>
      <c r="BH172" s="199">
        <f t="shared" si="7"/>
        <v>0</v>
      </c>
      <c r="BI172" s="199">
        <f t="shared" si="8"/>
        <v>0</v>
      </c>
      <c r="BJ172" s="18" t="s">
        <v>83</v>
      </c>
      <c r="BK172" s="199">
        <f t="shared" si="9"/>
        <v>0</v>
      </c>
      <c r="BL172" s="18" t="s">
        <v>658</v>
      </c>
      <c r="BM172" s="198" t="s">
        <v>1618</v>
      </c>
    </row>
    <row r="173" spans="1:65" s="2" customFormat="1" ht="24.2" customHeight="1">
      <c r="A173" s="35"/>
      <c r="B173" s="36"/>
      <c r="C173" s="245" t="s">
        <v>392</v>
      </c>
      <c r="D173" s="245" t="s">
        <v>305</v>
      </c>
      <c r="E173" s="246" t="s">
        <v>1619</v>
      </c>
      <c r="F173" s="247" t="s">
        <v>1620</v>
      </c>
      <c r="G173" s="248" t="s">
        <v>1621</v>
      </c>
      <c r="H173" s="249">
        <v>4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196">
        <f t="shared" si="1"/>
        <v>0</v>
      </c>
      <c r="Q173" s="196">
        <v>5.0000000000000001E-4</v>
      </c>
      <c r="R173" s="196">
        <f t="shared" si="2"/>
        <v>2E-3</v>
      </c>
      <c r="S173" s="196">
        <v>0</v>
      </c>
      <c r="T173" s="19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1591</v>
      </c>
      <c r="AT173" s="198" t="s">
        <v>305</v>
      </c>
      <c r="AU173" s="198" t="s">
        <v>85</v>
      </c>
      <c r="AY173" s="18" t="s">
        <v>149</v>
      </c>
      <c r="BE173" s="199">
        <f t="shared" si="4"/>
        <v>0</v>
      </c>
      <c r="BF173" s="199">
        <f t="shared" si="5"/>
        <v>0</v>
      </c>
      <c r="BG173" s="199">
        <f t="shared" si="6"/>
        <v>0</v>
      </c>
      <c r="BH173" s="199">
        <f t="shared" si="7"/>
        <v>0</v>
      </c>
      <c r="BI173" s="199">
        <f t="shared" si="8"/>
        <v>0</v>
      </c>
      <c r="BJ173" s="18" t="s">
        <v>83</v>
      </c>
      <c r="BK173" s="199">
        <f t="shared" si="9"/>
        <v>0</v>
      </c>
      <c r="BL173" s="18" t="s">
        <v>658</v>
      </c>
      <c r="BM173" s="198" t="s">
        <v>1622</v>
      </c>
    </row>
    <row r="174" spans="1:65" s="2" customFormat="1" ht="21.75" customHeight="1">
      <c r="A174" s="35"/>
      <c r="B174" s="36"/>
      <c r="C174" s="186" t="s">
        <v>396</v>
      </c>
      <c r="D174" s="186" t="s">
        <v>150</v>
      </c>
      <c r="E174" s="187" t="s">
        <v>1623</v>
      </c>
      <c r="F174" s="188" t="s">
        <v>1624</v>
      </c>
      <c r="G174" s="189" t="s">
        <v>183</v>
      </c>
      <c r="H174" s="190">
        <v>30</v>
      </c>
      <c r="I174" s="191"/>
      <c r="J174" s="192">
        <f t="shared" si="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"/>
        <v>0</v>
      </c>
      <c r="Q174" s="196">
        <v>0</v>
      </c>
      <c r="R174" s="196">
        <f t="shared" si="2"/>
        <v>0</v>
      </c>
      <c r="S174" s="196">
        <v>0</v>
      </c>
      <c r="T174" s="19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658</v>
      </c>
      <c r="AT174" s="198" t="s">
        <v>150</v>
      </c>
      <c r="AU174" s="198" t="s">
        <v>85</v>
      </c>
      <c r="AY174" s="18" t="s">
        <v>149</v>
      </c>
      <c r="BE174" s="199">
        <f t="shared" si="4"/>
        <v>0</v>
      </c>
      <c r="BF174" s="199">
        <f t="shared" si="5"/>
        <v>0</v>
      </c>
      <c r="BG174" s="199">
        <f t="shared" si="6"/>
        <v>0</v>
      </c>
      <c r="BH174" s="199">
        <f t="shared" si="7"/>
        <v>0</v>
      </c>
      <c r="BI174" s="199">
        <f t="shared" si="8"/>
        <v>0</v>
      </c>
      <c r="BJ174" s="18" t="s">
        <v>83</v>
      </c>
      <c r="BK174" s="199">
        <f t="shared" si="9"/>
        <v>0</v>
      </c>
      <c r="BL174" s="18" t="s">
        <v>658</v>
      </c>
      <c r="BM174" s="198" t="s">
        <v>1625</v>
      </c>
    </row>
    <row r="175" spans="1:65" s="2" customFormat="1" ht="37.9" customHeight="1">
      <c r="A175" s="35"/>
      <c r="B175" s="36"/>
      <c r="C175" s="245" t="s">
        <v>402</v>
      </c>
      <c r="D175" s="245" t="s">
        <v>305</v>
      </c>
      <c r="E175" s="246" t="s">
        <v>1626</v>
      </c>
      <c r="F175" s="247" t="s">
        <v>1627</v>
      </c>
      <c r="G175" s="248" t="s">
        <v>183</v>
      </c>
      <c r="H175" s="249">
        <v>30</v>
      </c>
      <c r="I175" s="250"/>
      <c r="J175" s="251">
        <f t="shared" si="0"/>
        <v>0</v>
      </c>
      <c r="K175" s="252"/>
      <c r="L175" s="253"/>
      <c r="M175" s="254" t="s">
        <v>1</v>
      </c>
      <c r="N175" s="255" t="s">
        <v>41</v>
      </c>
      <c r="O175" s="72"/>
      <c r="P175" s="196">
        <f t="shared" si="1"/>
        <v>0</v>
      </c>
      <c r="Q175" s="196">
        <v>0</v>
      </c>
      <c r="R175" s="196">
        <f t="shared" si="2"/>
        <v>0</v>
      </c>
      <c r="S175" s="196">
        <v>0</v>
      </c>
      <c r="T175" s="19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1591</v>
      </c>
      <c r="AT175" s="198" t="s">
        <v>305</v>
      </c>
      <c r="AU175" s="198" t="s">
        <v>85</v>
      </c>
      <c r="AY175" s="18" t="s">
        <v>149</v>
      </c>
      <c r="BE175" s="199">
        <f t="shared" si="4"/>
        <v>0</v>
      </c>
      <c r="BF175" s="199">
        <f t="shared" si="5"/>
        <v>0</v>
      </c>
      <c r="BG175" s="199">
        <f t="shared" si="6"/>
        <v>0</v>
      </c>
      <c r="BH175" s="199">
        <f t="shared" si="7"/>
        <v>0</v>
      </c>
      <c r="BI175" s="199">
        <f t="shared" si="8"/>
        <v>0</v>
      </c>
      <c r="BJ175" s="18" t="s">
        <v>83</v>
      </c>
      <c r="BK175" s="199">
        <f t="shared" si="9"/>
        <v>0</v>
      </c>
      <c r="BL175" s="18" t="s">
        <v>658</v>
      </c>
      <c r="BM175" s="198" t="s">
        <v>1628</v>
      </c>
    </row>
    <row r="176" spans="1:65" s="2" customFormat="1" ht="16.5" customHeight="1">
      <c r="A176" s="35"/>
      <c r="B176" s="36"/>
      <c r="C176" s="245" t="s">
        <v>516</v>
      </c>
      <c r="D176" s="245" t="s">
        <v>305</v>
      </c>
      <c r="E176" s="246" t="s">
        <v>1629</v>
      </c>
      <c r="F176" s="247" t="s">
        <v>1630</v>
      </c>
      <c r="G176" s="248" t="s">
        <v>183</v>
      </c>
      <c r="H176" s="249">
        <v>60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196">
        <f t="shared" si="1"/>
        <v>0</v>
      </c>
      <c r="Q176" s="196">
        <v>0</v>
      </c>
      <c r="R176" s="196">
        <f t="shared" si="2"/>
        <v>0</v>
      </c>
      <c r="S176" s="196">
        <v>0</v>
      </c>
      <c r="T176" s="19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1591</v>
      </c>
      <c r="AT176" s="198" t="s">
        <v>305</v>
      </c>
      <c r="AU176" s="198" t="s">
        <v>85</v>
      </c>
      <c r="AY176" s="18" t="s">
        <v>149</v>
      </c>
      <c r="BE176" s="199">
        <f t="shared" si="4"/>
        <v>0</v>
      </c>
      <c r="BF176" s="199">
        <f t="shared" si="5"/>
        <v>0</v>
      </c>
      <c r="BG176" s="199">
        <f t="shared" si="6"/>
        <v>0</v>
      </c>
      <c r="BH176" s="199">
        <f t="shared" si="7"/>
        <v>0</v>
      </c>
      <c r="BI176" s="199">
        <f t="shared" si="8"/>
        <v>0</v>
      </c>
      <c r="BJ176" s="18" t="s">
        <v>83</v>
      </c>
      <c r="BK176" s="199">
        <f t="shared" si="9"/>
        <v>0</v>
      </c>
      <c r="BL176" s="18" t="s">
        <v>658</v>
      </c>
      <c r="BM176" s="198" t="s">
        <v>1631</v>
      </c>
    </row>
    <row r="177" spans="1:65" s="2" customFormat="1" ht="24.2" customHeight="1">
      <c r="A177" s="35"/>
      <c r="B177" s="36"/>
      <c r="C177" s="186" t="s">
        <v>520</v>
      </c>
      <c r="D177" s="186" t="s">
        <v>150</v>
      </c>
      <c r="E177" s="187" t="s">
        <v>1632</v>
      </c>
      <c r="F177" s="188" t="s">
        <v>1633</v>
      </c>
      <c r="G177" s="189" t="s">
        <v>183</v>
      </c>
      <c r="H177" s="190">
        <v>45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658</v>
      </c>
      <c r="AT177" s="198" t="s">
        <v>150</v>
      </c>
      <c r="AU177" s="198" t="s">
        <v>85</v>
      </c>
      <c r="AY177" s="18" t="s">
        <v>149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658</v>
      </c>
      <c r="BM177" s="198" t="s">
        <v>1634</v>
      </c>
    </row>
    <row r="178" spans="1:65" s="2" customFormat="1" ht="24.2" customHeight="1">
      <c r="A178" s="35"/>
      <c r="B178" s="36"/>
      <c r="C178" s="245" t="s">
        <v>524</v>
      </c>
      <c r="D178" s="245" t="s">
        <v>305</v>
      </c>
      <c r="E178" s="246" t="s">
        <v>1635</v>
      </c>
      <c r="F178" s="247" t="s">
        <v>1636</v>
      </c>
      <c r="G178" s="248" t="s">
        <v>183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1591</v>
      </c>
      <c r="AT178" s="198" t="s">
        <v>305</v>
      </c>
      <c r="AU178" s="198" t="s">
        <v>85</v>
      </c>
      <c r="AY178" s="18" t="s">
        <v>149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658</v>
      </c>
      <c r="BM178" s="198" t="s">
        <v>1637</v>
      </c>
    </row>
    <row r="179" spans="1:65" s="2" customFormat="1" ht="24.2" customHeight="1">
      <c r="A179" s="35"/>
      <c r="B179" s="36"/>
      <c r="C179" s="245" t="s">
        <v>528</v>
      </c>
      <c r="D179" s="245" t="s">
        <v>305</v>
      </c>
      <c r="E179" s="246" t="s">
        <v>1638</v>
      </c>
      <c r="F179" s="247" t="s">
        <v>1639</v>
      </c>
      <c r="G179" s="248" t="s">
        <v>183</v>
      </c>
      <c r="H179" s="249">
        <v>11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1591</v>
      </c>
      <c r="AT179" s="198" t="s">
        <v>305</v>
      </c>
      <c r="AU179" s="198" t="s">
        <v>85</v>
      </c>
      <c r="AY179" s="18" t="s">
        <v>149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658</v>
      </c>
      <c r="BM179" s="198" t="s">
        <v>1640</v>
      </c>
    </row>
    <row r="180" spans="1:65" s="2" customFormat="1" ht="16.5" customHeight="1">
      <c r="A180" s="35"/>
      <c r="B180" s="36"/>
      <c r="C180" s="245" t="s">
        <v>532</v>
      </c>
      <c r="D180" s="245" t="s">
        <v>305</v>
      </c>
      <c r="E180" s="246" t="s">
        <v>1641</v>
      </c>
      <c r="F180" s="247" t="s">
        <v>1642</v>
      </c>
      <c r="G180" s="248" t="s">
        <v>183</v>
      </c>
      <c r="H180" s="249">
        <v>4</v>
      </c>
      <c r="I180" s="250"/>
      <c r="J180" s="251">
        <f t="shared" si="0"/>
        <v>0</v>
      </c>
      <c r="K180" s="252"/>
      <c r="L180" s="253"/>
      <c r="M180" s="254" t="s">
        <v>1</v>
      </c>
      <c r="N180" s="25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1591</v>
      </c>
      <c r="AT180" s="198" t="s">
        <v>305</v>
      </c>
      <c r="AU180" s="198" t="s">
        <v>85</v>
      </c>
      <c r="AY180" s="18" t="s">
        <v>149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658</v>
      </c>
      <c r="BM180" s="198" t="s">
        <v>1643</v>
      </c>
    </row>
    <row r="181" spans="1:65" s="2" customFormat="1" ht="37.9" customHeight="1">
      <c r="A181" s="35"/>
      <c r="B181" s="36"/>
      <c r="C181" s="186" t="s">
        <v>536</v>
      </c>
      <c r="D181" s="186" t="s">
        <v>150</v>
      </c>
      <c r="E181" s="187" t="s">
        <v>1644</v>
      </c>
      <c r="F181" s="188" t="s">
        <v>1645</v>
      </c>
      <c r="G181" s="189" t="s">
        <v>183</v>
      </c>
      <c r="H181" s="190">
        <v>29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658</v>
      </c>
      <c r="AT181" s="198" t="s">
        <v>150</v>
      </c>
      <c r="AU181" s="198" t="s">
        <v>85</v>
      </c>
      <c r="AY181" s="18" t="s">
        <v>149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658</v>
      </c>
      <c r="BM181" s="198" t="s">
        <v>1646</v>
      </c>
    </row>
    <row r="182" spans="1:65" s="2" customFormat="1" ht="16.5" customHeight="1">
      <c r="A182" s="35"/>
      <c r="B182" s="36"/>
      <c r="C182" s="245" t="s">
        <v>540</v>
      </c>
      <c r="D182" s="245" t="s">
        <v>305</v>
      </c>
      <c r="E182" s="246" t="s">
        <v>1647</v>
      </c>
      <c r="F182" s="247" t="s">
        <v>1648</v>
      </c>
      <c r="G182" s="248" t="s">
        <v>183</v>
      </c>
      <c r="H182" s="249">
        <v>19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192</v>
      </c>
      <c r="AT182" s="198" t="s">
        <v>305</v>
      </c>
      <c r="AU182" s="198" t="s">
        <v>85</v>
      </c>
      <c r="AY182" s="18" t="s">
        <v>149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168</v>
      </c>
      <c r="BM182" s="198" t="s">
        <v>1649</v>
      </c>
    </row>
    <row r="183" spans="1:65" s="2" customFormat="1" ht="16.5" customHeight="1">
      <c r="A183" s="35"/>
      <c r="B183" s="36"/>
      <c r="C183" s="245" t="s">
        <v>544</v>
      </c>
      <c r="D183" s="245" t="s">
        <v>305</v>
      </c>
      <c r="E183" s="246" t="s">
        <v>1650</v>
      </c>
      <c r="F183" s="247" t="s">
        <v>1651</v>
      </c>
      <c r="G183" s="248" t="s">
        <v>183</v>
      </c>
      <c r="H183" s="249">
        <v>10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192</v>
      </c>
      <c r="AT183" s="198" t="s">
        <v>305</v>
      </c>
      <c r="AU183" s="198" t="s">
        <v>85</v>
      </c>
      <c r="AY183" s="18" t="s">
        <v>149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168</v>
      </c>
      <c r="BM183" s="198" t="s">
        <v>1652</v>
      </c>
    </row>
    <row r="184" spans="1:65" s="2" customFormat="1" ht="16.5" customHeight="1">
      <c r="A184" s="35"/>
      <c r="B184" s="36"/>
      <c r="C184" s="186" t="s">
        <v>550</v>
      </c>
      <c r="D184" s="186" t="s">
        <v>150</v>
      </c>
      <c r="E184" s="187" t="s">
        <v>1653</v>
      </c>
      <c r="F184" s="188" t="s">
        <v>1654</v>
      </c>
      <c r="G184" s="189" t="s">
        <v>183</v>
      </c>
      <c r="H184" s="190">
        <v>34</v>
      </c>
      <c r="I184" s="191"/>
      <c r="J184" s="192">
        <f t="shared" si="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168</v>
      </c>
      <c r="BM184" s="198" t="s">
        <v>1655</v>
      </c>
    </row>
    <row r="185" spans="1:65" s="2" customFormat="1" ht="16.5" customHeight="1">
      <c r="A185" s="35"/>
      <c r="B185" s="36"/>
      <c r="C185" s="245" t="s">
        <v>554</v>
      </c>
      <c r="D185" s="245" t="s">
        <v>305</v>
      </c>
      <c r="E185" s="246" t="s">
        <v>1656</v>
      </c>
      <c r="F185" s="247" t="s">
        <v>1657</v>
      </c>
      <c r="G185" s="248" t="s">
        <v>183</v>
      </c>
      <c r="H185" s="249">
        <v>30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0</v>
      </c>
      <c r="R185" s="196">
        <f t="shared" si="2"/>
        <v>0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192</v>
      </c>
      <c r="AT185" s="198" t="s">
        <v>305</v>
      </c>
      <c r="AU185" s="198" t="s">
        <v>85</v>
      </c>
      <c r="AY185" s="18" t="s">
        <v>149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168</v>
      </c>
      <c r="BM185" s="198" t="s">
        <v>1658</v>
      </c>
    </row>
    <row r="186" spans="1:65" s="2" customFormat="1" ht="24.2" customHeight="1">
      <c r="A186" s="35"/>
      <c r="B186" s="36"/>
      <c r="C186" s="245" t="s">
        <v>558</v>
      </c>
      <c r="D186" s="245" t="s">
        <v>305</v>
      </c>
      <c r="E186" s="246" t="s">
        <v>1659</v>
      </c>
      <c r="F186" s="247" t="s">
        <v>1660</v>
      </c>
      <c r="G186" s="248" t="s">
        <v>183</v>
      </c>
      <c r="H186" s="249">
        <v>4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0</v>
      </c>
      <c r="R186" s="196">
        <f t="shared" si="2"/>
        <v>0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192</v>
      </c>
      <c r="AT186" s="198" t="s">
        <v>305</v>
      </c>
      <c r="AU186" s="198" t="s">
        <v>85</v>
      </c>
      <c r="AY186" s="18" t="s">
        <v>149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168</v>
      </c>
      <c r="BM186" s="198" t="s">
        <v>1661</v>
      </c>
    </row>
    <row r="187" spans="1:65" s="2" customFormat="1" ht="16.5" customHeight="1">
      <c r="A187" s="35"/>
      <c r="B187" s="36"/>
      <c r="C187" s="186" t="s">
        <v>562</v>
      </c>
      <c r="D187" s="186" t="s">
        <v>150</v>
      </c>
      <c r="E187" s="187" t="s">
        <v>1662</v>
      </c>
      <c r="F187" s="188" t="s">
        <v>1663</v>
      </c>
      <c r="G187" s="189" t="s">
        <v>183</v>
      </c>
      <c r="H187" s="190">
        <v>120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658</v>
      </c>
      <c r="AT187" s="198" t="s">
        <v>150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658</v>
      </c>
      <c r="BM187" s="198" t="s">
        <v>1664</v>
      </c>
    </row>
    <row r="188" spans="1:65" s="2" customFormat="1" ht="24.2" customHeight="1">
      <c r="A188" s="35"/>
      <c r="B188" s="36"/>
      <c r="C188" s="245" t="s">
        <v>568</v>
      </c>
      <c r="D188" s="245" t="s">
        <v>305</v>
      </c>
      <c r="E188" s="246" t="s">
        <v>1665</v>
      </c>
      <c r="F188" s="247" t="s">
        <v>1666</v>
      </c>
      <c r="G188" s="248" t="s">
        <v>183</v>
      </c>
      <c r="H188" s="249">
        <v>60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1591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658</v>
      </c>
      <c r="BM188" s="198" t="s">
        <v>1667</v>
      </c>
    </row>
    <row r="189" spans="1:65" s="2" customFormat="1" ht="16.5" customHeight="1">
      <c r="A189" s="35"/>
      <c r="B189" s="36"/>
      <c r="C189" s="245" t="s">
        <v>572</v>
      </c>
      <c r="D189" s="245" t="s">
        <v>305</v>
      </c>
      <c r="E189" s="246" t="s">
        <v>1668</v>
      </c>
      <c r="F189" s="247" t="s">
        <v>1669</v>
      </c>
      <c r="G189" s="248" t="s">
        <v>183</v>
      </c>
      <c r="H189" s="249">
        <v>30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1591</v>
      </c>
      <c r="AT189" s="198" t="s">
        <v>305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658</v>
      </c>
      <c r="BM189" s="198" t="s">
        <v>1670</v>
      </c>
    </row>
    <row r="190" spans="1:65" s="2" customFormat="1" ht="21.75" customHeight="1">
      <c r="A190" s="35"/>
      <c r="B190" s="36"/>
      <c r="C190" s="245" t="s">
        <v>576</v>
      </c>
      <c r="D190" s="245" t="s">
        <v>305</v>
      </c>
      <c r="E190" s="246" t="s">
        <v>1671</v>
      </c>
      <c r="F190" s="247" t="s">
        <v>1672</v>
      </c>
      <c r="G190" s="248" t="s">
        <v>183</v>
      </c>
      <c r="H190" s="249">
        <v>30</v>
      </c>
      <c r="I190" s="250"/>
      <c r="J190" s="251">
        <f t="shared" si="0"/>
        <v>0</v>
      </c>
      <c r="K190" s="252"/>
      <c r="L190" s="253"/>
      <c r="M190" s="254" t="s">
        <v>1</v>
      </c>
      <c r="N190" s="25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1591</v>
      </c>
      <c r="AT190" s="198" t="s">
        <v>305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658</v>
      </c>
      <c r="BM190" s="198" t="s">
        <v>1673</v>
      </c>
    </row>
    <row r="191" spans="1:65" s="2" customFormat="1" ht="21.75" customHeight="1">
      <c r="A191" s="35"/>
      <c r="B191" s="36"/>
      <c r="C191" s="186" t="s">
        <v>580</v>
      </c>
      <c r="D191" s="186" t="s">
        <v>150</v>
      </c>
      <c r="E191" s="187" t="s">
        <v>1674</v>
      </c>
      <c r="F191" s="188" t="s">
        <v>1675</v>
      </c>
      <c r="G191" s="189" t="s">
        <v>183</v>
      </c>
      <c r="H191" s="190">
        <v>12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658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658</v>
      </c>
      <c r="BM191" s="198" t="s">
        <v>1676</v>
      </c>
    </row>
    <row r="192" spans="1:65" s="2" customFormat="1" ht="21.75" customHeight="1">
      <c r="A192" s="35"/>
      <c r="B192" s="36"/>
      <c r="C192" s="245" t="s">
        <v>584</v>
      </c>
      <c r="D192" s="245" t="s">
        <v>305</v>
      </c>
      <c r="E192" s="246" t="s">
        <v>1677</v>
      </c>
      <c r="F192" s="247" t="s">
        <v>1678</v>
      </c>
      <c r="G192" s="248" t="s">
        <v>183</v>
      </c>
      <c r="H192" s="249">
        <v>12</v>
      </c>
      <c r="I192" s="250"/>
      <c r="J192" s="251">
        <f t="shared" ref="J192:J223" si="10">ROUND(I192*H192,2)</f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ref="P192:P223" si="11">O192*H192</f>
        <v>0</v>
      </c>
      <c r="Q192" s="196">
        <v>0</v>
      </c>
      <c r="R192" s="196">
        <f t="shared" ref="R192:R223" si="12">Q192*H192</f>
        <v>0</v>
      </c>
      <c r="S192" s="196">
        <v>0</v>
      </c>
      <c r="T192" s="197">
        <f t="shared" ref="T192:T223" si="13"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1591</v>
      </c>
      <c r="AT192" s="198" t="s">
        <v>305</v>
      </c>
      <c r="AU192" s="198" t="s">
        <v>85</v>
      </c>
      <c r="AY192" s="18" t="s">
        <v>149</v>
      </c>
      <c r="BE192" s="199">
        <f t="shared" ref="BE192:BE223" si="14">IF(N192="základní",J192,0)</f>
        <v>0</v>
      </c>
      <c r="BF192" s="199">
        <f t="shared" ref="BF192:BF223" si="15">IF(N192="snížená",J192,0)</f>
        <v>0</v>
      </c>
      <c r="BG192" s="199">
        <f t="shared" ref="BG192:BG223" si="16">IF(N192="zákl. přenesená",J192,0)</f>
        <v>0</v>
      </c>
      <c r="BH192" s="199">
        <f t="shared" ref="BH192:BH223" si="17">IF(N192="sníž. přenesená",J192,0)</f>
        <v>0</v>
      </c>
      <c r="BI192" s="199">
        <f t="shared" ref="BI192:BI223" si="18">IF(N192="nulová",J192,0)</f>
        <v>0</v>
      </c>
      <c r="BJ192" s="18" t="s">
        <v>83</v>
      </c>
      <c r="BK192" s="199">
        <f t="shared" ref="BK192:BK223" si="19">ROUND(I192*H192,2)</f>
        <v>0</v>
      </c>
      <c r="BL192" s="18" t="s">
        <v>658</v>
      </c>
      <c r="BM192" s="198" t="s">
        <v>1679</v>
      </c>
    </row>
    <row r="193" spans="1:65" s="2" customFormat="1" ht="16.5" customHeight="1">
      <c r="A193" s="35"/>
      <c r="B193" s="36"/>
      <c r="C193" s="186" t="s">
        <v>588</v>
      </c>
      <c r="D193" s="186" t="s">
        <v>150</v>
      </c>
      <c r="E193" s="187" t="s">
        <v>1680</v>
      </c>
      <c r="F193" s="188" t="s">
        <v>1681</v>
      </c>
      <c r="G193" s="189" t="s">
        <v>183</v>
      </c>
      <c r="H193" s="190">
        <v>2</v>
      </c>
      <c r="I193" s="191"/>
      <c r="J193" s="192">
        <f t="shared" si="1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1"/>
        <v>0</v>
      </c>
      <c r="Q193" s="196">
        <v>0</v>
      </c>
      <c r="R193" s="196">
        <f t="shared" si="12"/>
        <v>0</v>
      </c>
      <c r="S193" s="196">
        <v>0</v>
      </c>
      <c r="T193" s="197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658</v>
      </c>
      <c r="AT193" s="198" t="s">
        <v>150</v>
      </c>
      <c r="AU193" s="198" t="s">
        <v>85</v>
      </c>
      <c r="AY193" s="18" t="s">
        <v>149</v>
      </c>
      <c r="BE193" s="199">
        <f t="shared" si="14"/>
        <v>0</v>
      </c>
      <c r="BF193" s="199">
        <f t="shared" si="15"/>
        <v>0</v>
      </c>
      <c r="BG193" s="199">
        <f t="shared" si="16"/>
        <v>0</v>
      </c>
      <c r="BH193" s="199">
        <f t="shared" si="17"/>
        <v>0</v>
      </c>
      <c r="BI193" s="199">
        <f t="shared" si="18"/>
        <v>0</v>
      </c>
      <c r="BJ193" s="18" t="s">
        <v>83</v>
      </c>
      <c r="BK193" s="199">
        <f t="shared" si="19"/>
        <v>0</v>
      </c>
      <c r="BL193" s="18" t="s">
        <v>658</v>
      </c>
      <c r="BM193" s="198" t="s">
        <v>1682</v>
      </c>
    </row>
    <row r="194" spans="1:65" s="2" customFormat="1" ht="33" customHeight="1">
      <c r="A194" s="35"/>
      <c r="B194" s="36"/>
      <c r="C194" s="245" t="s">
        <v>592</v>
      </c>
      <c r="D194" s="245" t="s">
        <v>305</v>
      </c>
      <c r="E194" s="246" t="s">
        <v>1683</v>
      </c>
      <c r="F194" s="247" t="s">
        <v>1684</v>
      </c>
      <c r="G194" s="248" t="s">
        <v>183</v>
      </c>
      <c r="H194" s="249">
        <v>2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1"/>
        <v>0</v>
      </c>
      <c r="Q194" s="196">
        <v>0</v>
      </c>
      <c r="R194" s="196">
        <f t="shared" si="12"/>
        <v>0</v>
      </c>
      <c r="S194" s="196">
        <v>0</v>
      </c>
      <c r="T194" s="197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1591</v>
      </c>
      <c r="AT194" s="198" t="s">
        <v>305</v>
      </c>
      <c r="AU194" s="198" t="s">
        <v>85</v>
      </c>
      <c r="AY194" s="18" t="s">
        <v>149</v>
      </c>
      <c r="BE194" s="199">
        <f t="shared" si="14"/>
        <v>0</v>
      </c>
      <c r="BF194" s="199">
        <f t="shared" si="15"/>
        <v>0</v>
      </c>
      <c r="BG194" s="199">
        <f t="shared" si="16"/>
        <v>0</v>
      </c>
      <c r="BH194" s="199">
        <f t="shared" si="17"/>
        <v>0</v>
      </c>
      <c r="BI194" s="199">
        <f t="shared" si="18"/>
        <v>0</v>
      </c>
      <c r="BJ194" s="18" t="s">
        <v>83</v>
      </c>
      <c r="BK194" s="199">
        <f t="shared" si="19"/>
        <v>0</v>
      </c>
      <c r="BL194" s="18" t="s">
        <v>658</v>
      </c>
      <c r="BM194" s="198" t="s">
        <v>1685</v>
      </c>
    </row>
    <row r="195" spans="1:65" s="2" customFormat="1" ht="16.5" customHeight="1">
      <c r="A195" s="35"/>
      <c r="B195" s="36"/>
      <c r="C195" s="186" t="s">
        <v>596</v>
      </c>
      <c r="D195" s="186" t="s">
        <v>150</v>
      </c>
      <c r="E195" s="187" t="s">
        <v>1686</v>
      </c>
      <c r="F195" s="188" t="s">
        <v>1687</v>
      </c>
      <c r="G195" s="189" t="s">
        <v>183</v>
      </c>
      <c r="H195" s="190">
        <v>12</v>
      </c>
      <c r="I195" s="191"/>
      <c r="J195" s="192">
        <f t="shared" si="1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1"/>
        <v>0</v>
      </c>
      <c r="Q195" s="196">
        <v>0</v>
      </c>
      <c r="R195" s="196">
        <f t="shared" si="12"/>
        <v>0</v>
      </c>
      <c r="S195" s="196">
        <v>0</v>
      </c>
      <c r="T195" s="197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658</v>
      </c>
      <c r="AT195" s="198" t="s">
        <v>150</v>
      </c>
      <c r="AU195" s="198" t="s">
        <v>85</v>
      </c>
      <c r="AY195" s="18" t="s">
        <v>149</v>
      </c>
      <c r="BE195" s="199">
        <f t="shared" si="14"/>
        <v>0</v>
      </c>
      <c r="BF195" s="199">
        <f t="shared" si="15"/>
        <v>0</v>
      </c>
      <c r="BG195" s="199">
        <f t="shared" si="16"/>
        <v>0</v>
      </c>
      <c r="BH195" s="199">
        <f t="shared" si="17"/>
        <v>0</v>
      </c>
      <c r="BI195" s="199">
        <f t="shared" si="18"/>
        <v>0</v>
      </c>
      <c r="BJ195" s="18" t="s">
        <v>83</v>
      </c>
      <c r="BK195" s="199">
        <f t="shared" si="19"/>
        <v>0</v>
      </c>
      <c r="BL195" s="18" t="s">
        <v>658</v>
      </c>
      <c r="BM195" s="198" t="s">
        <v>1688</v>
      </c>
    </row>
    <row r="196" spans="1:65" s="2" customFormat="1" ht="16.5" customHeight="1">
      <c r="A196" s="35"/>
      <c r="B196" s="36"/>
      <c r="C196" s="245" t="s">
        <v>600</v>
      </c>
      <c r="D196" s="245" t="s">
        <v>305</v>
      </c>
      <c r="E196" s="246" t="s">
        <v>1689</v>
      </c>
      <c r="F196" s="247" t="s">
        <v>1690</v>
      </c>
      <c r="G196" s="248" t="s">
        <v>183</v>
      </c>
      <c r="H196" s="249">
        <v>2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1"/>
        <v>0</v>
      </c>
      <c r="Q196" s="196">
        <v>0</v>
      </c>
      <c r="R196" s="196">
        <f t="shared" si="12"/>
        <v>0</v>
      </c>
      <c r="S196" s="196">
        <v>0</v>
      </c>
      <c r="T196" s="197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1591</v>
      </c>
      <c r="AT196" s="198" t="s">
        <v>305</v>
      </c>
      <c r="AU196" s="198" t="s">
        <v>85</v>
      </c>
      <c r="AY196" s="18" t="s">
        <v>149</v>
      </c>
      <c r="BE196" s="199">
        <f t="shared" si="14"/>
        <v>0</v>
      </c>
      <c r="BF196" s="199">
        <f t="shared" si="15"/>
        <v>0</v>
      </c>
      <c r="BG196" s="199">
        <f t="shared" si="16"/>
        <v>0</v>
      </c>
      <c r="BH196" s="199">
        <f t="shared" si="17"/>
        <v>0</v>
      </c>
      <c r="BI196" s="199">
        <f t="shared" si="18"/>
        <v>0</v>
      </c>
      <c r="BJ196" s="18" t="s">
        <v>83</v>
      </c>
      <c r="BK196" s="199">
        <f t="shared" si="19"/>
        <v>0</v>
      </c>
      <c r="BL196" s="18" t="s">
        <v>658</v>
      </c>
      <c r="BM196" s="198" t="s">
        <v>1691</v>
      </c>
    </row>
    <row r="197" spans="1:65" s="2" customFormat="1" ht="16.5" customHeight="1">
      <c r="A197" s="35"/>
      <c r="B197" s="36"/>
      <c r="C197" s="245" t="s">
        <v>606</v>
      </c>
      <c r="D197" s="245" t="s">
        <v>305</v>
      </c>
      <c r="E197" s="246" t="s">
        <v>1692</v>
      </c>
      <c r="F197" s="247" t="s">
        <v>1693</v>
      </c>
      <c r="G197" s="248" t="s">
        <v>183</v>
      </c>
      <c r="H197" s="249">
        <v>12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1"/>
        <v>0</v>
      </c>
      <c r="Q197" s="196">
        <v>0</v>
      </c>
      <c r="R197" s="196">
        <f t="shared" si="12"/>
        <v>0</v>
      </c>
      <c r="S197" s="196">
        <v>0</v>
      </c>
      <c r="T197" s="197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1591</v>
      </c>
      <c r="AT197" s="198" t="s">
        <v>305</v>
      </c>
      <c r="AU197" s="198" t="s">
        <v>85</v>
      </c>
      <c r="AY197" s="18" t="s">
        <v>149</v>
      </c>
      <c r="BE197" s="199">
        <f t="shared" si="14"/>
        <v>0</v>
      </c>
      <c r="BF197" s="199">
        <f t="shared" si="15"/>
        <v>0</v>
      </c>
      <c r="BG197" s="199">
        <f t="shared" si="16"/>
        <v>0</v>
      </c>
      <c r="BH197" s="199">
        <f t="shared" si="17"/>
        <v>0</v>
      </c>
      <c r="BI197" s="199">
        <f t="shared" si="18"/>
        <v>0</v>
      </c>
      <c r="BJ197" s="18" t="s">
        <v>83</v>
      </c>
      <c r="BK197" s="199">
        <f t="shared" si="19"/>
        <v>0</v>
      </c>
      <c r="BL197" s="18" t="s">
        <v>658</v>
      </c>
      <c r="BM197" s="198" t="s">
        <v>1694</v>
      </c>
    </row>
    <row r="198" spans="1:65" s="2" customFormat="1" ht="21.75" customHeight="1">
      <c r="A198" s="35"/>
      <c r="B198" s="36"/>
      <c r="C198" s="186" t="s">
        <v>610</v>
      </c>
      <c r="D198" s="186" t="s">
        <v>150</v>
      </c>
      <c r="E198" s="187" t="s">
        <v>1695</v>
      </c>
      <c r="F198" s="188" t="s">
        <v>1696</v>
      </c>
      <c r="G198" s="189" t="s">
        <v>183</v>
      </c>
      <c r="H198" s="190">
        <v>6</v>
      </c>
      <c r="I198" s="191"/>
      <c r="J198" s="192">
        <f t="shared" si="1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1"/>
        <v>0</v>
      </c>
      <c r="Q198" s="196">
        <v>0</v>
      </c>
      <c r="R198" s="196">
        <f t="shared" si="12"/>
        <v>0</v>
      </c>
      <c r="S198" s="196">
        <v>0</v>
      </c>
      <c r="T198" s="197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658</v>
      </c>
      <c r="AT198" s="198" t="s">
        <v>150</v>
      </c>
      <c r="AU198" s="198" t="s">
        <v>85</v>
      </c>
      <c r="AY198" s="18" t="s">
        <v>149</v>
      </c>
      <c r="BE198" s="199">
        <f t="shared" si="14"/>
        <v>0</v>
      </c>
      <c r="BF198" s="199">
        <f t="shared" si="15"/>
        <v>0</v>
      </c>
      <c r="BG198" s="199">
        <f t="shared" si="16"/>
        <v>0</v>
      </c>
      <c r="BH198" s="199">
        <f t="shared" si="17"/>
        <v>0</v>
      </c>
      <c r="BI198" s="199">
        <f t="shared" si="18"/>
        <v>0</v>
      </c>
      <c r="BJ198" s="18" t="s">
        <v>83</v>
      </c>
      <c r="BK198" s="199">
        <f t="shared" si="19"/>
        <v>0</v>
      </c>
      <c r="BL198" s="18" t="s">
        <v>658</v>
      </c>
      <c r="BM198" s="198" t="s">
        <v>1697</v>
      </c>
    </row>
    <row r="199" spans="1:65" s="2" customFormat="1" ht="24.2" customHeight="1">
      <c r="A199" s="35"/>
      <c r="B199" s="36"/>
      <c r="C199" s="245" t="s">
        <v>614</v>
      </c>
      <c r="D199" s="245" t="s">
        <v>305</v>
      </c>
      <c r="E199" s="246" t="s">
        <v>1698</v>
      </c>
      <c r="F199" s="247" t="s">
        <v>1699</v>
      </c>
      <c r="G199" s="248" t="s">
        <v>183</v>
      </c>
      <c r="H199" s="249">
        <v>2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1"/>
        <v>0</v>
      </c>
      <c r="Q199" s="196">
        <v>0</v>
      </c>
      <c r="R199" s="196">
        <f t="shared" si="12"/>
        <v>0</v>
      </c>
      <c r="S199" s="196">
        <v>0</v>
      </c>
      <c r="T199" s="197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1591</v>
      </c>
      <c r="AT199" s="198" t="s">
        <v>305</v>
      </c>
      <c r="AU199" s="198" t="s">
        <v>85</v>
      </c>
      <c r="AY199" s="18" t="s">
        <v>149</v>
      </c>
      <c r="BE199" s="199">
        <f t="shared" si="14"/>
        <v>0</v>
      </c>
      <c r="BF199" s="199">
        <f t="shared" si="15"/>
        <v>0</v>
      </c>
      <c r="BG199" s="199">
        <f t="shared" si="16"/>
        <v>0</v>
      </c>
      <c r="BH199" s="199">
        <f t="shared" si="17"/>
        <v>0</v>
      </c>
      <c r="BI199" s="199">
        <f t="shared" si="18"/>
        <v>0</v>
      </c>
      <c r="BJ199" s="18" t="s">
        <v>83</v>
      </c>
      <c r="BK199" s="199">
        <f t="shared" si="19"/>
        <v>0</v>
      </c>
      <c r="BL199" s="18" t="s">
        <v>658</v>
      </c>
      <c r="BM199" s="198" t="s">
        <v>1700</v>
      </c>
    </row>
    <row r="200" spans="1:65" s="2" customFormat="1" ht="24.2" customHeight="1">
      <c r="A200" s="35"/>
      <c r="B200" s="36"/>
      <c r="C200" s="245" t="s">
        <v>618</v>
      </c>
      <c r="D200" s="245" t="s">
        <v>305</v>
      </c>
      <c r="E200" s="246" t="s">
        <v>1701</v>
      </c>
      <c r="F200" s="247" t="s">
        <v>1702</v>
      </c>
      <c r="G200" s="248" t="s">
        <v>183</v>
      </c>
      <c r="H200" s="249">
        <v>4</v>
      </c>
      <c r="I200" s="250"/>
      <c r="J200" s="251">
        <f t="shared" si="1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1"/>
        <v>0</v>
      </c>
      <c r="Q200" s="196">
        <v>0</v>
      </c>
      <c r="R200" s="196">
        <f t="shared" si="12"/>
        <v>0</v>
      </c>
      <c r="S200" s="196">
        <v>0</v>
      </c>
      <c r="T200" s="197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1591</v>
      </c>
      <c r="AT200" s="198" t="s">
        <v>305</v>
      </c>
      <c r="AU200" s="198" t="s">
        <v>85</v>
      </c>
      <c r="AY200" s="18" t="s">
        <v>149</v>
      </c>
      <c r="BE200" s="199">
        <f t="shared" si="14"/>
        <v>0</v>
      </c>
      <c r="BF200" s="199">
        <f t="shared" si="15"/>
        <v>0</v>
      </c>
      <c r="BG200" s="199">
        <f t="shared" si="16"/>
        <v>0</v>
      </c>
      <c r="BH200" s="199">
        <f t="shared" si="17"/>
        <v>0</v>
      </c>
      <c r="BI200" s="199">
        <f t="shared" si="18"/>
        <v>0</v>
      </c>
      <c r="BJ200" s="18" t="s">
        <v>83</v>
      </c>
      <c r="BK200" s="199">
        <f t="shared" si="19"/>
        <v>0</v>
      </c>
      <c r="BL200" s="18" t="s">
        <v>658</v>
      </c>
      <c r="BM200" s="198" t="s">
        <v>1703</v>
      </c>
    </row>
    <row r="201" spans="1:65" s="2" customFormat="1" ht="16.5" customHeight="1">
      <c r="A201" s="35"/>
      <c r="B201" s="36"/>
      <c r="C201" s="186" t="s">
        <v>622</v>
      </c>
      <c r="D201" s="186" t="s">
        <v>150</v>
      </c>
      <c r="E201" s="187" t="s">
        <v>1704</v>
      </c>
      <c r="F201" s="188" t="s">
        <v>1705</v>
      </c>
      <c r="G201" s="189" t="s">
        <v>183</v>
      </c>
      <c r="H201" s="190">
        <v>5</v>
      </c>
      <c r="I201" s="191"/>
      <c r="J201" s="192">
        <f t="shared" si="1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11"/>
        <v>0</v>
      </c>
      <c r="Q201" s="196">
        <v>0</v>
      </c>
      <c r="R201" s="196">
        <f t="shared" si="12"/>
        <v>0</v>
      </c>
      <c r="S201" s="196">
        <v>0</v>
      </c>
      <c r="T201" s="197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658</v>
      </c>
      <c r="AT201" s="198" t="s">
        <v>150</v>
      </c>
      <c r="AU201" s="198" t="s">
        <v>85</v>
      </c>
      <c r="AY201" s="18" t="s">
        <v>149</v>
      </c>
      <c r="BE201" s="199">
        <f t="shared" si="14"/>
        <v>0</v>
      </c>
      <c r="BF201" s="199">
        <f t="shared" si="15"/>
        <v>0</v>
      </c>
      <c r="BG201" s="199">
        <f t="shared" si="16"/>
        <v>0</v>
      </c>
      <c r="BH201" s="199">
        <f t="shared" si="17"/>
        <v>0</v>
      </c>
      <c r="BI201" s="199">
        <f t="shared" si="18"/>
        <v>0</v>
      </c>
      <c r="BJ201" s="18" t="s">
        <v>83</v>
      </c>
      <c r="BK201" s="199">
        <f t="shared" si="19"/>
        <v>0</v>
      </c>
      <c r="BL201" s="18" t="s">
        <v>658</v>
      </c>
      <c r="BM201" s="198" t="s">
        <v>1706</v>
      </c>
    </row>
    <row r="202" spans="1:65" s="2" customFormat="1" ht="24.2" customHeight="1">
      <c r="A202" s="35"/>
      <c r="B202" s="36"/>
      <c r="C202" s="245" t="s">
        <v>626</v>
      </c>
      <c r="D202" s="245" t="s">
        <v>305</v>
      </c>
      <c r="E202" s="246" t="s">
        <v>1707</v>
      </c>
      <c r="F202" s="247" t="s">
        <v>1708</v>
      </c>
      <c r="G202" s="248" t="s">
        <v>183</v>
      </c>
      <c r="H202" s="249">
        <v>3</v>
      </c>
      <c r="I202" s="250"/>
      <c r="J202" s="251">
        <f t="shared" si="10"/>
        <v>0</v>
      </c>
      <c r="K202" s="252"/>
      <c r="L202" s="253"/>
      <c r="M202" s="254" t="s">
        <v>1</v>
      </c>
      <c r="N202" s="255" t="s">
        <v>41</v>
      </c>
      <c r="O202" s="72"/>
      <c r="P202" s="196">
        <f t="shared" si="11"/>
        <v>0</v>
      </c>
      <c r="Q202" s="196">
        <v>0</v>
      </c>
      <c r="R202" s="196">
        <f t="shared" si="12"/>
        <v>0</v>
      </c>
      <c r="S202" s="196">
        <v>0</v>
      </c>
      <c r="T202" s="197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1591</v>
      </c>
      <c r="AT202" s="198" t="s">
        <v>305</v>
      </c>
      <c r="AU202" s="198" t="s">
        <v>85</v>
      </c>
      <c r="AY202" s="18" t="s">
        <v>149</v>
      </c>
      <c r="BE202" s="199">
        <f t="shared" si="14"/>
        <v>0</v>
      </c>
      <c r="BF202" s="199">
        <f t="shared" si="15"/>
        <v>0</v>
      </c>
      <c r="BG202" s="199">
        <f t="shared" si="16"/>
        <v>0</v>
      </c>
      <c r="BH202" s="199">
        <f t="shared" si="17"/>
        <v>0</v>
      </c>
      <c r="BI202" s="199">
        <f t="shared" si="18"/>
        <v>0</v>
      </c>
      <c r="BJ202" s="18" t="s">
        <v>83</v>
      </c>
      <c r="BK202" s="199">
        <f t="shared" si="19"/>
        <v>0</v>
      </c>
      <c r="BL202" s="18" t="s">
        <v>658</v>
      </c>
      <c r="BM202" s="198" t="s">
        <v>1709</v>
      </c>
    </row>
    <row r="203" spans="1:65" s="2" customFormat="1" ht="24.2" customHeight="1">
      <c r="A203" s="35"/>
      <c r="B203" s="36"/>
      <c r="C203" s="245" t="s">
        <v>630</v>
      </c>
      <c r="D203" s="245" t="s">
        <v>305</v>
      </c>
      <c r="E203" s="246" t="s">
        <v>1710</v>
      </c>
      <c r="F203" s="247" t="s">
        <v>1711</v>
      </c>
      <c r="G203" s="248" t="s">
        <v>183</v>
      </c>
      <c r="H203" s="249">
        <v>2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1"/>
        <v>0</v>
      </c>
      <c r="Q203" s="196">
        <v>0</v>
      </c>
      <c r="R203" s="196">
        <f t="shared" si="12"/>
        <v>0</v>
      </c>
      <c r="S203" s="196">
        <v>0</v>
      </c>
      <c r="T203" s="197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1591</v>
      </c>
      <c r="AT203" s="198" t="s">
        <v>305</v>
      </c>
      <c r="AU203" s="198" t="s">
        <v>85</v>
      </c>
      <c r="AY203" s="18" t="s">
        <v>149</v>
      </c>
      <c r="BE203" s="199">
        <f t="shared" si="14"/>
        <v>0</v>
      </c>
      <c r="BF203" s="199">
        <f t="shared" si="15"/>
        <v>0</v>
      </c>
      <c r="BG203" s="199">
        <f t="shared" si="16"/>
        <v>0</v>
      </c>
      <c r="BH203" s="199">
        <f t="shared" si="17"/>
        <v>0</v>
      </c>
      <c r="BI203" s="199">
        <f t="shared" si="18"/>
        <v>0</v>
      </c>
      <c r="BJ203" s="18" t="s">
        <v>83</v>
      </c>
      <c r="BK203" s="199">
        <f t="shared" si="19"/>
        <v>0</v>
      </c>
      <c r="BL203" s="18" t="s">
        <v>658</v>
      </c>
      <c r="BM203" s="198" t="s">
        <v>1712</v>
      </c>
    </row>
    <row r="204" spans="1:65" s="2" customFormat="1" ht="16.5" customHeight="1">
      <c r="A204" s="35"/>
      <c r="B204" s="36"/>
      <c r="C204" s="186" t="s">
        <v>636</v>
      </c>
      <c r="D204" s="186" t="s">
        <v>150</v>
      </c>
      <c r="E204" s="187" t="s">
        <v>1713</v>
      </c>
      <c r="F204" s="188" t="s">
        <v>1714</v>
      </c>
      <c r="G204" s="189" t="s">
        <v>183</v>
      </c>
      <c r="H204" s="190">
        <v>2</v>
      </c>
      <c r="I204" s="191"/>
      <c r="J204" s="192">
        <f t="shared" si="1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1"/>
        <v>0</v>
      </c>
      <c r="Q204" s="196">
        <v>0</v>
      </c>
      <c r="R204" s="196">
        <f t="shared" si="12"/>
        <v>0</v>
      </c>
      <c r="S204" s="196">
        <v>0</v>
      </c>
      <c r="T204" s="197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658</v>
      </c>
      <c r="AT204" s="198" t="s">
        <v>150</v>
      </c>
      <c r="AU204" s="198" t="s">
        <v>85</v>
      </c>
      <c r="AY204" s="18" t="s">
        <v>149</v>
      </c>
      <c r="BE204" s="199">
        <f t="shared" si="14"/>
        <v>0</v>
      </c>
      <c r="BF204" s="199">
        <f t="shared" si="15"/>
        <v>0</v>
      </c>
      <c r="BG204" s="199">
        <f t="shared" si="16"/>
        <v>0</v>
      </c>
      <c r="BH204" s="199">
        <f t="shared" si="17"/>
        <v>0</v>
      </c>
      <c r="BI204" s="199">
        <f t="shared" si="18"/>
        <v>0</v>
      </c>
      <c r="BJ204" s="18" t="s">
        <v>83</v>
      </c>
      <c r="BK204" s="199">
        <f t="shared" si="19"/>
        <v>0</v>
      </c>
      <c r="BL204" s="18" t="s">
        <v>658</v>
      </c>
      <c r="BM204" s="198" t="s">
        <v>1715</v>
      </c>
    </row>
    <row r="205" spans="1:65" s="2" customFormat="1" ht="24.2" customHeight="1">
      <c r="A205" s="35"/>
      <c r="B205" s="36"/>
      <c r="C205" s="245" t="s">
        <v>640</v>
      </c>
      <c r="D205" s="245" t="s">
        <v>305</v>
      </c>
      <c r="E205" s="246" t="s">
        <v>1716</v>
      </c>
      <c r="F205" s="247" t="s">
        <v>1717</v>
      </c>
      <c r="G205" s="248" t="s">
        <v>183</v>
      </c>
      <c r="H205" s="249">
        <v>2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1"/>
        <v>0</v>
      </c>
      <c r="Q205" s="196">
        <v>0</v>
      </c>
      <c r="R205" s="196">
        <f t="shared" si="12"/>
        <v>0</v>
      </c>
      <c r="S205" s="196">
        <v>0</v>
      </c>
      <c r="T205" s="197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1591</v>
      </c>
      <c r="AT205" s="198" t="s">
        <v>305</v>
      </c>
      <c r="AU205" s="198" t="s">
        <v>85</v>
      </c>
      <c r="AY205" s="18" t="s">
        <v>149</v>
      </c>
      <c r="BE205" s="199">
        <f t="shared" si="14"/>
        <v>0</v>
      </c>
      <c r="BF205" s="199">
        <f t="shared" si="15"/>
        <v>0</v>
      </c>
      <c r="BG205" s="199">
        <f t="shared" si="16"/>
        <v>0</v>
      </c>
      <c r="BH205" s="199">
        <f t="shared" si="17"/>
        <v>0</v>
      </c>
      <c r="BI205" s="199">
        <f t="shared" si="18"/>
        <v>0</v>
      </c>
      <c r="BJ205" s="18" t="s">
        <v>83</v>
      </c>
      <c r="BK205" s="199">
        <f t="shared" si="19"/>
        <v>0</v>
      </c>
      <c r="BL205" s="18" t="s">
        <v>658</v>
      </c>
      <c r="BM205" s="198" t="s">
        <v>1718</v>
      </c>
    </row>
    <row r="206" spans="1:65" s="2" customFormat="1" ht="16.5" customHeight="1">
      <c r="A206" s="35"/>
      <c r="B206" s="36"/>
      <c r="C206" s="186" t="s">
        <v>646</v>
      </c>
      <c r="D206" s="186" t="s">
        <v>150</v>
      </c>
      <c r="E206" s="187" t="s">
        <v>1719</v>
      </c>
      <c r="F206" s="188" t="s">
        <v>1720</v>
      </c>
      <c r="G206" s="189" t="s">
        <v>183</v>
      </c>
      <c r="H206" s="190">
        <v>3</v>
      </c>
      <c r="I206" s="191"/>
      <c r="J206" s="192">
        <f t="shared" si="1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1"/>
        <v>0</v>
      </c>
      <c r="Q206" s="196">
        <v>0</v>
      </c>
      <c r="R206" s="196">
        <f t="shared" si="12"/>
        <v>0</v>
      </c>
      <c r="S206" s="196">
        <v>0</v>
      </c>
      <c r="T206" s="197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658</v>
      </c>
      <c r="AT206" s="198" t="s">
        <v>150</v>
      </c>
      <c r="AU206" s="198" t="s">
        <v>85</v>
      </c>
      <c r="AY206" s="18" t="s">
        <v>149</v>
      </c>
      <c r="BE206" s="199">
        <f t="shared" si="14"/>
        <v>0</v>
      </c>
      <c r="BF206" s="199">
        <f t="shared" si="15"/>
        <v>0</v>
      </c>
      <c r="BG206" s="199">
        <f t="shared" si="16"/>
        <v>0</v>
      </c>
      <c r="BH206" s="199">
        <f t="shared" si="17"/>
        <v>0</v>
      </c>
      <c r="BI206" s="199">
        <f t="shared" si="18"/>
        <v>0</v>
      </c>
      <c r="BJ206" s="18" t="s">
        <v>83</v>
      </c>
      <c r="BK206" s="199">
        <f t="shared" si="19"/>
        <v>0</v>
      </c>
      <c r="BL206" s="18" t="s">
        <v>658</v>
      </c>
      <c r="BM206" s="198" t="s">
        <v>1721</v>
      </c>
    </row>
    <row r="207" spans="1:65" s="2" customFormat="1" ht="21.75" customHeight="1">
      <c r="A207" s="35"/>
      <c r="B207" s="36"/>
      <c r="C207" s="245" t="s">
        <v>650</v>
      </c>
      <c r="D207" s="245" t="s">
        <v>305</v>
      </c>
      <c r="E207" s="246" t="s">
        <v>1722</v>
      </c>
      <c r="F207" s="247" t="s">
        <v>1723</v>
      </c>
      <c r="G207" s="248" t="s">
        <v>183</v>
      </c>
      <c r="H207" s="249">
        <v>3</v>
      </c>
      <c r="I207" s="250"/>
      <c r="J207" s="251">
        <f t="shared" si="1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1"/>
        <v>0</v>
      </c>
      <c r="Q207" s="196">
        <v>0</v>
      </c>
      <c r="R207" s="196">
        <f t="shared" si="12"/>
        <v>0</v>
      </c>
      <c r="S207" s="196">
        <v>0</v>
      </c>
      <c r="T207" s="197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1591</v>
      </c>
      <c r="AT207" s="198" t="s">
        <v>305</v>
      </c>
      <c r="AU207" s="198" t="s">
        <v>85</v>
      </c>
      <c r="AY207" s="18" t="s">
        <v>149</v>
      </c>
      <c r="BE207" s="199">
        <f t="shared" si="14"/>
        <v>0</v>
      </c>
      <c r="BF207" s="199">
        <f t="shared" si="15"/>
        <v>0</v>
      </c>
      <c r="BG207" s="199">
        <f t="shared" si="16"/>
        <v>0</v>
      </c>
      <c r="BH207" s="199">
        <f t="shared" si="17"/>
        <v>0</v>
      </c>
      <c r="BI207" s="199">
        <f t="shared" si="18"/>
        <v>0</v>
      </c>
      <c r="BJ207" s="18" t="s">
        <v>83</v>
      </c>
      <c r="BK207" s="199">
        <f t="shared" si="19"/>
        <v>0</v>
      </c>
      <c r="BL207" s="18" t="s">
        <v>658</v>
      </c>
      <c r="BM207" s="198" t="s">
        <v>1724</v>
      </c>
    </row>
    <row r="208" spans="1:65" s="2" customFormat="1" ht="16.5" customHeight="1">
      <c r="A208" s="35"/>
      <c r="B208" s="36"/>
      <c r="C208" s="186" t="s">
        <v>654</v>
      </c>
      <c r="D208" s="186" t="s">
        <v>150</v>
      </c>
      <c r="E208" s="187" t="s">
        <v>1725</v>
      </c>
      <c r="F208" s="188" t="s">
        <v>1726</v>
      </c>
      <c r="G208" s="189" t="s">
        <v>183</v>
      </c>
      <c r="H208" s="190">
        <v>12</v>
      </c>
      <c r="I208" s="191"/>
      <c r="J208" s="192">
        <f t="shared" si="1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11"/>
        <v>0</v>
      </c>
      <c r="Q208" s="196">
        <v>0</v>
      </c>
      <c r="R208" s="196">
        <f t="shared" si="12"/>
        <v>0</v>
      </c>
      <c r="S208" s="196">
        <v>0</v>
      </c>
      <c r="T208" s="197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658</v>
      </c>
      <c r="AT208" s="198" t="s">
        <v>150</v>
      </c>
      <c r="AU208" s="198" t="s">
        <v>85</v>
      </c>
      <c r="AY208" s="18" t="s">
        <v>149</v>
      </c>
      <c r="BE208" s="199">
        <f t="shared" si="14"/>
        <v>0</v>
      </c>
      <c r="BF208" s="199">
        <f t="shared" si="15"/>
        <v>0</v>
      </c>
      <c r="BG208" s="199">
        <f t="shared" si="16"/>
        <v>0</v>
      </c>
      <c r="BH208" s="199">
        <f t="shared" si="17"/>
        <v>0</v>
      </c>
      <c r="BI208" s="199">
        <f t="shared" si="18"/>
        <v>0</v>
      </c>
      <c r="BJ208" s="18" t="s">
        <v>83</v>
      </c>
      <c r="BK208" s="199">
        <f t="shared" si="19"/>
        <v>0</v>
      </c>
      <c r="BL208" s="18" t="s">
        <v>658</v>
      </c>
      <c r="BM208" s="198" t="s">
        <v>1727</v>
      </c>
    </row>
    <row r="209" spans="1:65" s="2" customFormat="1" ht="16.5" customHeight="1">
      <c r="A209" s="35"/>
      <c r="B209" s="36"/>
      <c r="C209" s="245" t="s">
        <v>658</v>
      </c>
      <c r="D209" s="245" t="s">
        <v>305</v>
      </c>
      <c r="E209" s="246" t="s">
        <v>1728</v>
      </c>
      <c r="F209" s="247" t="s">
        <v>1729</v>
      </c>
      <c r="G209" s="248" t="s">
        <v>183</v>
      </c>
      <c r="H209" s="249">
        <v>12</v>
      </c>
      <c r="I209" s="250"/>
      <c r="J209" s="251">
        <f t="shared" si="10"/>
        <v>0</v>
      </c>
      <c r="K209" s="252"/>
      <c r="L209" s="253"/>
      <c r="M209" s="254" t="s">
        <v>1</v>
      </c>
      <c r="N209" s="25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1591</v>
      </c>
      <c r="AT209" s="198" t="s">
        <v>305</v>
      </c>
      <c r="AU209" s="198" t="s">
        <v>85</v>
      </c>
      <c r="AY209" s="18" t="s">
        <v>149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658</v>
      </c>
      <c r="BM209" s="198" t="s">
        <v>1730</v>
      </c>
    </row>
    <row r="210" spans="1:65" s="2" customFormat="1" ht="16.5" customHeight="1">
      <c r="A210" s="35"/>
      <c r="B210" s="36"/>
      <c r="C210" s="186" t="s">
        <v>662</v>
      </c>
      <c r="D210" s="186" t="s">
        <v>150</v>
      </c>
      <c r="E210" s="187" t="s">
        <v>1731</v>
      </c>
      <c r="F210" s="188" t="s">
        <v>1732</v>
      </c>
      <c r="G210" s="189" t="s">
        <v>183</v>
      </c>
      <c r="H210" s="190">
        <v>12</v>
      </c>
      <c r="I210" s="191"/>
      <c r="J210" s="192">
        <f t="shared" si="10"/>
        <v>0</v>
      </c>
      <c r="K210" s="193"/>
      <c r="L210" s="40"/>
      <c r="M210" s="194" t="s">
        <v>1</v>
      </c>
      <c r="N210" s="19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658</v>
      </c>
      <c r="AT210" s="198" t="s">
        <v>150</v>
      </c>
      <c r="AU210" s="198" t="s">
        <v>85</v>
      </c>
      <c r="AY210" s="18" t="s">
        <v>149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658</v>
      </c>
      <c r="BM210" s="198" t="s">
        <v>1733</v>
      </c>
    </row>
    <row r="211" spans="1:65" s="2" customFormat="1" ht="16.5" customHeight="1">
      <c r="A211" s="35"/>
      <c r="B211" s="36"/>
      <c r="C211" s="245" t="s">
        <v>666</v>
      </c>
      <c r="D211" s="245" t="s">
        <v>305</v>
      </c>
      <c r="E211" s="246" t="s">
        <v>1653</v>
      </c>
      <c r="F211" s="247" t="s">
        <v>1734</v>
      </c>
      <c r="G211" s="248" t="s">
        <v>183</v>
      </c>
      <c r="H211" s="249">
        <v>12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1591</v>
      </c>
      <c r="AT211" s="198" t="s">
        <v>305</v>
      </c>
      <c r="AU211" s="198" t="s">
        <v>85</v>
      </c>
      <c r="AY211" s="18" t="s">
        <v>149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658</v>
      </c>
      <c r="BM211" s="198" t="s">
        <v>1735</v>
      </c>
    </row>
    <row r="212" spans="1:65" s="2" customFormat="1" ht="33" customHeight="1">
      <c r="A212" s="35"/>
      <c r="B212" s="36"/>
      <c r="C212" s="186" t="s">
        <v>670</v>
      </c>
      <c r="D212" s="186" t="s">
        <v>150</v>
      </c>
      <c r="E212" s="187" t="s">
        <v>1736</v>
      </c>
      <c r="F212" s="188" t="s">
        <v>1737</v>
      </c>
      <c r="G212" s="189" t="s">
        <v>357</v>
      </c>
      <c r="H212" s="190">
        <v>240</v>
      </c>
      <c r="I212" s="191"/>
      <c r="J212" s="192">
        <f t="shared" si="10"/>
        <v>0</v>
      </c>
      <c r="K212" s="193"/>
      <c r="L212" s="40"/>
      <c r="M212" s="194" t="s">
        <v>1</v>
      </c>
      <c r="N212" s="19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658</v>
      </c>
      <c r="AT212" s="198" t="s">
        <v>150</v>
      </c>
      <c r="AU212" s="198" t="s">
        <v>85</v>
      </c>
      <c r="AY212" s="18" t="s">
        <v>149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658</v>
      </c>
      <c r="BM212" s="198" t="s">
        <v>1738</v>
      </c>
    </row>
    <row r="213" spans="1:65" s="2" customFormat="1" ht="16.5" customHeight="1">
      <c r="A213" s="35"/>
      <c r="B213" s="36"/>
      <c r="C213" s="245" t="s">
        <v>674</v>
      </c>
      <c r="D213" s="245" t="s">
        <v>305</v>
      </c>
      <c r="E213" s="246" t="s">
        <v>1739</v>
      </c>
      <c r="F213" s="247" t="s">
        <v>1740</v>
      </c>
      <c r="G213" s="248" t="s">
        <v>357</v>
      </c>
      <c r="H213" s="249">
        <v>240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196">
        <f t="shared" si="11"/>
        <v>0</v>
      </c>
      <c r="Q213" s="196">
        <v>4.8000000000000001E-4</v>
      </c>
      <c r="R213" s="196">
        <f t="shared" si="12"/>
        <v>0.1152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1591</v>
      </c>
      <c r="AT213" s="198" t="s">
        <v>305</v>
      </c>
      <c r="AU213" s="198" t="s">
        <v>85</v>
      </c>
      <c r="AY213" s="18" t="s">
        <v>149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658</v>
      </c>
      <c r="BM213" s="198" t="s">
        <v>1741</v>
      </c>
    </row>
    <row r="214" spans="1:65" s="2" customFormat="1" ht="21.75" customHeight="1">
      <c r="A214" s="35"/>
      <c r="B214" s="36"/>
      <c r="C214" s="186" t="s">
        <v>678</v>
      </c>
      <c r="D214" s="186" t="s">
        <v>150</v>
      </c>
      <c r="E214" s="187" t="s">
        <v>1742</v>
      </c>
      <c r="F214" s="188" t="s">
        <v>1743</v>
      </c>
      <c r="G214" s="189" t="s">
        <v>183</v>
      </c>
      <c r="H214" s="190">
        <v>1</v>
      </c>
      <c r="I214" s="191"/>
      <c r="J214" s="192">
        <f t="shared" si="10"/>
        <v>0</v>
      </c>
      <c r="K214" s="193"/>
      <c r="L214" s="40"/>
      <c r="M214" s="194" t="s">
        <v>1</v>
      </c>
      <c r="N214" s="19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658</v>
      </c>
      <c r="AT214" s="198" t="s">
        <v>150</v>
      </c>
      <c r="AU214" s="198" t="s">
        <v>85</v>
      </c>
      <c r="AY214" s="18" t="s">
        <v>149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658</v>
      </c>
      <c r="BM214" s="198" t="s">
        <v>1744</v>
      </c>
    </row>
    <row r="215" spans="1:65" s="2" customFormat="1" ht="21.75" customHeight="1">
      <c r="A215" s="35"/>
      <c r="B215" s="36"/>
      <c r="C215" s="245" t="s">
        <v>682</v>
      </c>
      <c r="D215" s="245" t="s">
        <v>305</v>
      </c>
      <c r="E215" s="246" t="s">
        <v>1745</v>
      </c>
      <c r="F215" s="247" t="s">
        <v>1746</v>
      </c>
      <c r="G215" s="248" t="s">
        <v>183</v>
      </c>
      <c r="H215" s="249">
        <v>1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1591</v>
      </c>
      <c r="AT215" s="198" t="s">
        <v>305</v>
      </c>
      <c r="AU215" s="198" t="s">
        <v>85</v>
      </c>
      <c r="AY215" s="18" t="s">
        <v>149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658</v>
      </c>
      <c r="BM215" s="198" t="s">
        <v>1747</v>
      </c>
    </row>
    <row r="216" spans="1:65" s="2" customFormat="1" ht="24.2" customHeight="1">
      <c r="A216" s="35"/>
      <c r="B216" s="36"/>
      <c r="C216" s="186" t="s">
        <v>688</v>
      </c>
      <c r="D216" s="186" t="s">
        <v>150</v>
      </c>
      <c r="E216" s="187" t="s">
        <v>1748</v>
      </c>
      <c r="F216" s="188" t="s">
        <v>1749</v>
      </c>
      <c r="G216" s="189" t="s">
        <v>183</v>
      </c>
      <c r="H216" s="190">
        <v>14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658</v>
      </c>
      <c r="AT216" s="198" t="s">
        <v>150</v>
      </c>
      <c r="AU216" s="198" t="s">
        <v>85</v>
      </c>
      <c r="AY216" s="18" t="s">
        <v>149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658</v>
      </c>
      <c r="BM216" s="198" t="s">
        <v>1750</v>
      </c>
    </row>
    <row r="217" spans="1:65" s="2" customFormat="1" ht="33" customHeight="1">
      <c r="A217" s="35"/>
      <c r="B217" s="36"/>
      <c r="C217" s="245" t="s">
        <v>694</v>
      </c>
      <c r="D217" s="245" t="s">
        <v>305</v>
      </c>
      <c r="E217" s="246" t="s">
        <v>1751</v>
      </c>
      <c r="F217" s="247" t="s">
        <v>1752</v>
      </c>
      <c r="G217" s="248" t="s">
        <v>183</v>
      </c>
      <c r="H217" s="249">
        <v>14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1591</v>
      </c>
      <c r="AT217" s="198" t="s">
        <v>305</v>
      </c>
      <c r="AU217" s="198" t="s">
        <v>85</v>
      </c>
      <c r="AY217" s="18" t="s">
        <v>149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658</v>
      </c>
      <c r="BM217" s="198" t="s">
        <v>1753</v>
      </c>
    </row>
    <row r="218" spans="1:65" s="2" customFormat="1" ht="16.5" customHeight="1">
      <c r="A218" s="35"/>
      <c r="B218" s="36"/>
      <c r="C218" s="186" t="s">
        <v>698</v>
      </c>
      <c r="D218" s="186" t="s">
        <v>150</v>
      </c>
      <c r="E218" s="187" t="s">
        <v>1754</v>
      </c>
      <c r="F218" s="188" t="s">
        <v>1755</v>
      </c>
      <c r="G218" s="189" t="s">
        <v>357</v>
      </c>
      <c r="H218" s="190">
        <v>1200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658</v>
      </c>
      <c r="AT218" s="198" t="s">
        <v>150</v>
      </c>
      <c r="AU218" s="198" t="s">
        <v>85</v>
      </c>
      <c r="AY218" s="18" t="s">
        <v>149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658</v>
      </c>
      <c r="BM218" s="198" t="s">
        <v>1756</v>
      </c>
    </row>
    <row r="219" spans="1:65" s="2" customFormat="1" ht="16.5" customHeight="1">
      <c r="A219" s="35"/>
      <c r="B219" s="36"/>
      <c r="C219" s="245" t="s">
        <v>702</v>
      </c>
      <c r="D219" s="245" t="s">
        <v>305</v>
      </c>
      <c r="E219" s="246" t="s">
        <v>1757</v>
      </c>
      <c r="F219" s="247" t="s">
        <v>1758</v>
      </c>
      <c r="G219" s="248" t="s">
        <v>357</v>
      </c>
      <c r="H219" s="249">
        <v>1200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1591</v>
      </c>
      <c r="AT219" s="198" t="s">
        <v>305</v>
      </c>
      <c r="AU219" s="198" t="s">
        <v>85</v>
      </c>
      <c r="AY219" s="18" t="s">
        <v>149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658</v>
      </c>
      <c r="BM219" s="198" t="s">
        <v>1759</v>
      </c>
    </row>
    <row r="220" spans="1:65" s="2" customFormat="1" ht="16.5" customHeight="1">
      <c r="A220" s="35"/>
      <c r="B220" s="36"/>
      <c r="C220" s="186" t="s">
        <v>706</v>
      </c>
      <c r="D220" s="186" t="s">
        <v>150</v>
      </c>
      <c r="E220" s="187" t="s">
        <v>1760</v>
      </c>
      <c r="F220" s="188" t="s">
        <v>1761</v>
      </c>
      <c r="G220" s="189" t="s">
        <v>357</v>
      </c>
      <c r="H220" s="190">
        <v>2250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658</v>
      </c>
      <c r="AT220" s="198" t="s">
        <v>150</v>
      </c>
      <c r="AU220" s="198" t="s">
        <v>85</v>
      </c>
      <c r="AY220" s="18" t="s">
        <v>149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658</v>
      </c>
      <c r="BM220" s="198" t="s">
        <v>1762</v>
      </c>
    </row>
    <row r="221" spans="1:65" s="2" customFormat="1" ht="16.5" customHeight="1">
      <c r="A221" s="35"/>
      <c r="B221" s="36"/>
      <c r="C221" s="245" t="s">
        <v>710</v>
      </c>
      <c r="D221" s="245" t="s">
        <v>305</v>
      </c>
      <c r="E221" s="246" t="s">
        <v>1763</v>
      </c>
      <c r="F221" s="247" t="s">
        <v>1764</v>
      </c>
      <c r="G221" s="248" t="s">
        <v>357</v>
      </c>
      <c r="H221" s="249">
        <v>2250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1591</v>
      </c>
      <c r="AT221" s="198" t="s">
        <v>305</v>
      </c>
      <c r="AU221" s="198" t="s">
        <v>85</v>
      </c>
      <c r="AY221" s="18" t="s">
        <v>149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658</v>
      </c>
      <c r="BM221" s="198" t="s">
        <v>1765</v>
      </c>
    </row>
    <row r="222" spans="1:65" s="2" customFormat="1" ht="24.2" customHeight="1">
      <c r="A222" s="35"/>
      <c r="B222" s="36"/>
      <c r="C222" s="186" t="s">
        <v>1222</v>
      </c>
      <c r="D222" s="186" t="s">
        <v>150</v>
      </c>
      <c r="E222" s="187" t="s">
        <v>1766</v>
      </c>
      <c r="F222" s="188" t="s">
        <v>1767</v>
      </c>
      <c r="G222" s="189" t="s">
        <v>183</v>
      </c>
      <c r="H222" s="190">
        <v>150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658</v>
      </c>
      <c r="AT222" s="198" t="s">
        <v>150</v>
      </c>
      <c r="AU222" s="198" t="s">
        <v>85</v>
      </c>
      <c r="AY222" s="18" t="s">
        <v>149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658</v>
      </c>
      <c r="BM222" s="198" t="s">
        <v>1768</v>
      </c>
    </row>
    <row r="223" spans="1:65" s="2" customFormat="1" ht="16.5" customHeight="1">
      <c r="A223" s="35"/>
      <c r="B223" s="36"/>
      <c r="C223" s="245" t="s">
        <v>1225</v>
      </c>
      <c r="D223" s="245" t="s">
        <v>305</v>
      </c>
      <c r="E223" s="246" t="s">
        <v>1769</v>
      </c>
      <c r="F223" s="247" t="s">
        <v>1770</v>
      </c>
      <c r="G223" s="248" t="s">
        <v>183</v>
      </c>
      <c r="H223" s="249">
        <v>150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1591</v>
      </c>
      <c r="AT223" s="198" t="s">
        <v>305</v>
      </c>
      <c r="AU223" s="198" t="s">
        <v>85</v>
      </c>
      <c r="AY223" s="18" t="s">
        <v>149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658</v>
      </c>
      <c r="BM223" s="198" t="s">
        <v>1771</v>
      </c>
    </row>
    <row r="224" spans="1:65" s="2" customFormat="1" ht="16.5" customHeight="1">
      <c r="A224" s="35"/>
      <c r="B224" s="36"/>
      <c r="C224" s="245" t="s">
        <v>1230</v>
      </c>
      <c r="D224" s="245" t="s">
        <v>305</v>
      </c>
      <c r="E224" s="246" t="s">
        <v>1772</v>
      </c>
      <c r="F224" s="247" t="s">
        <v>1773</v>
      </c>
      <c r="G224" s="248" t="s">
        <v>1774</v>
      </c>
      <c r="H224" s="249">
        <v>25000</v>
      </c>
      <c r="I224" s="250"/>
      <c r="J224" s="251">
        <f t="shared" ref="J224:J255" si="20">ROUND(I224*H224,2)</f>
        <v>0</v>
      </c>
      <c r="K224" s="252"/>
      <c r="L224" s="253"/>
      <c r="M224" s="254" t="s">
        <v>1</v>
      </c>
      <c r="N224" s="255" t="s">
        <v>41</v>
      </c>
      <c r="O224" s="72"/>
      <c r="P224" s="196">
        <f t="shared" ref="P224:P255" si="21">O224*H224</f>
        <v>0</v>
      </c>
      <c r="Q224" s="196">
        <v>0</v>
      </c>
      <c r="R224" s="196">
        <f t="shared" ref="R224:R255" si="22">Q224*H224</f>
        <v>0</v>
      </c>
      <c r="S224" s="196">
        <v>0</v>
      </c>
      <c r="T224" s="197">
        <f t="shared" ref="T224:T255" si="23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1591</v>
      </c>
      <c r="AT224" s="198" t="s">
        <v>305</v>
      </c>
      <c r="AU224" s="198" t="s">
        <v>85</v>
      </c>
      <c r="AY224" s="18" t="s">
        <v>149</v>
      </c>
      <c r="BE224" s="199">
        <f t="shared" ref="BE224:BE255" si="24">IF(N224="základní",J224,0)</f>
        <v>0</v>
      </c>
      <c r="BF224" s="199">
        <f t="shared" ref="BF224:BF255" si="25">IF(N224="snížená",J224,0)</f>
        <v>0</v>
      </c>
      <c r="BG224" s="199">
        <f t="shared" ref="BG224:BG255" si="26">IF(N224="zákl. přenesená",J224,0)</f>
        <v>0</v>
      </c>
      <c r="BH224" s="199">
        <f t="shared" ref="BH224:BH255" si="27">IF(N224="sníž. přenesená",J224,0)</f>
        <v>0</v>
      </c>
      <c r="BI224" s="199">
        <f t="shared" ref="BI224:BI255" si="28">IF(N224="nulová",J224,0)</f>
        <v>0</v>
      </c>
      <c r="BJ224" s="18" t="s">
        <v>83</v>
      </c>
      <c r="BK224" s="199">
        <f t="shared" ref="BK224:BK255" si="29">ROUND(I224*H224,2)</f>
        <v>0</v>
      </c>
      <c r="BL224" s="18" t="s">
        <v>658</v>
      </c>
      <c r="BM224" s="198" t="s">
        <v>1775</v>
      </c>
    </row>
    <row r="225" spans="1:65" s="2" customFormat="1" ht="24.2" customHeight="1">
      <c r="A225" s="35"/>
      <c r="B225" s="36"/>
      <c r="C225" s="245" t="s">
        <v>1234</v>
      </c>
      <c r="D225" s="245" t="s">
        <v>305</v>
      </c>
      <c r="E225" s="246" t="s">
        <v>1776</v>
      </c>
      <c r="F225" s="247" t="s">
        <v>1777</v>
      </c>
      <c r="G225" s="248" t="s">
        <v>183</v>
      </c>
      <c r="H225" s="249">
        <v>2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21"/>
        <v>0</v>
      </c>
      <c r="Q225" s="196">
        <v>0</v>
      </c>
      <c r="R225" s="196">
        <f t="shared" si="22"/>
        <v>0</v>
      </c>
      <c r="S225" s="196">
        <v>0</v>
      </c>
      <c r="T225" s="197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1591</v>
      </c>
      <c r="AT225" s="198" t="s">
        <v>305</v>
      </c>
      <c r="AU225" s="198" t="s">
        <v>85</v>
      </c>
      <c r="AY225" s="18" t="s">
        <v>149</v>
      </c>
      <c r="BE225" s="199">
        <f t="shared" si="24"/>
        <v>0</v>
      </c>
      <c r="BF225" s="199">
        <f t="shared" si="25"/>
        <v>0</v>
      </c>
      <c r="BG225" s="199">
        <f t="shared" si="26"/>
        <v>0</v>
      </c>
      <c r="BH225" s="199">
        <f t="shared" si="27"/>
        <v>0</v>
      </c>
      <c r="BI225" s="199">
        <f t="shared" si="28"/>
        <v>0</v>
      </c>
      <c r="BJ225" s="18" t="s">
        <v>83</v>
      </c>
      <c r="BK225" s="199">
        <f t="shared" si="29"/>
        <v>0</v>
      </c>
      <c r="BL225" s="18" t="s">
        <v>658</v>
      </c>
      <c r="BM225" s="198" t="s">
        <v>1778</v>
      </c>
    </row>
    <row r="226" spans="1:65" s="2" customFormat="1" ht="24.2" customHeight="1">
      <c r="A226" s="35"/>
      <c r="B226" s="36"/>
      <c r="C226" s="186" t="s">
        <v>1239</v>
      </c>
      <c r="D226" s="186" t="s">
        <v>150</v>
      </c>
      <c r="E226" s="187" t="s">
        <v>1779</v>
      </c>
      <c r="F226" s="188" t="s">
        <v>1780</v>
      </c>
      <c r="G226" s="189" t="s">
        <v>895</v>
      </c>
      <c r="H226" s="190">
        <v>100</v>
      </c>
      <c r="I226" s="191"/>
      <c r="J226" s="192">
        <f t="shared" si="2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21"/>
        <v>0</v>
      </c>
      <c r="Q226" s="196">
        <v>0</v>
      </c>
      <c r="R226" s="196">
        <f t="shared" si="22"/>
        <v>0</v>
      </c>
      <c r="S226" s="196">
        <v>0</v>
      </c>
      <c r="T226" s="197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83</v>
      </c>
      <c r="AT226" s="198" t="s">
        <v>150</v>
      </c>
      <c r="AU226" s="198" t="s">
        <v>85</v>
      </c>
      <c r="AY226" s="18" t="s">
        <v>149</v>
      </c>
      <c r="BE226" s="199">
        <f t="shared" si="24"/>
        <v>0</v>
      </c>
      <c r="BF226" s="199">
        <f t="shared" si="25"/>
        <v>0</v>
      </c>
      <c r="BG226" s="199">
        <f t="shared" si="26"/>
        <v>0</v>
      </c>
      <c r="BH226" s="199">
        <f t="shared" si="27"/>
        <v>0</v>
      </c>
      <c r="BI226" s="199">
        <f t="shared" si="28"/>
        <v>0</v>
      </c>
      <c r="BJ226" s="18" t="s">
        <v>83</v>
      </c>
      <c r="BK226" s="199">
        <f t="shared" si="29"/>
        <v>0</v>
      </c>
      <c r="BL226" s="18" t="s">
        <v>83</v>
      </c>
      <c r="BM226" s="198" t="s">
        <v>1781</v>
      </c>
    </row>
    <row r="227" spans="1:65" s="2" customFormat="1" ht="21.75" customHeight="1">
      <c r="A227" s="35"/>
      <c r="B227" s="36"/>
      <c r="C227" s="186" t="s">
        <v>1243</v>
      </c>
      <c r="D227" s="186" t="s">
        <v>150</v>
      </c>
      <c r="E227" s="187" t="s">
        <v>1782</v>
      </c>
      <c r="F227" s="188" t="s">
        <v>1783</v>
      </c>
      <c r="G227" s="189" t="s">
        <v>895</v>
      </c>
      <c r="H227" s="190">
        <v>100</v>
      </c>
      <c r="I227" s="191"/>
      <c r="J227" s="192">
        <f t="shared" si="20"/>
        <v>0</v>
      </c>
      <c r="K227" s="193"/>
      <c r="L227" s="40"/>
      <c r="M227" s="194" t="s">
        <v>1</v>
      </c>
      <c r="N227" s="195" t="s">
        <v>41</v>
      </c>
      <c r="O227" s="72"/>
      <c r="P227" s="196">
        <f t="shared" si="21"/>
        <v>0</v>
      </c>
      <c r="Q227" s="196">
        <v>0</v>
      </c>
      <c r="R227" s="196">
        <f t="shared" si="22"/>
        <v>0</v>
      </c>
      <c r="S227" s="196">
        <v>0</v>
      </c>
      <c r="T227" s="197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83</v>
      </c>
      <c r="AT227" s="198" t="s">
        <v>150</v>
      </c>
      <c r="AU227" s="198" t="s">
        <v>85</v>
      </c>
      <c r="AY227" s="18" t="s">
        <v>149</v>
      </c>
      <c r="BE227" s="199">
        <f t="shared" si="24"/>
        <v>0</v>
      </c>
      <c r="BF227" s="199">
        <f t="shared" si="25"/>
        <v>0</v>
      </c>
      <c r="BG227" s="199">
        <f t="shared" si="26"/>
        <v>0</v>
      </c>
      <c r="BH227" s="199">
        <f t="shared" si="27"/>
        <v>0</v>
      </c>
      <c r="BI227" s="199">
        <f t="shared" si="28"/>
        <v>0</v>
      </c>
      <c r="BJ227" s="18" t="s">
        <v>83</v>
      </c>
      <c r="BK227" s="199">
        <f t="shared" si="29"/>
        <v>0</v>
      </c>
      <c r="BL227" s="18" t="s">
        <v>83</v>
      </c>
      <c r="BM227" s="198" t="s">
        <v>1784</v>
      </c>
    </row>
    <row r="228" spans="1:65" s="2" customFormat="1" ht="24.2" customHeight="1">
      <c r="A228" s="35"/>
      <c r="B228" s="36"/>
      <c r="C228" s="186" t="s">
        <v>1248</v>
      </c>
      <c r="D228" s="186" t="s">
        <v>150</v>
      </c>
      <c r="E228" s="187" t="s">
        <v>251</v>
      </c>
      <c r="F228" s="188" t="s">
        <v>1785</v>
      </c>
      <c r="G228" s="189" t="s">
        <v>895</v>
      </c>
      <c r="H228" s="190">
        <v>15</v>
      </c>
      <c r="I228" s="191"/>
      <c r="J228" s="192">
        <f t="shared" si="2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21"/>
        <v>0</v>
      </c>
      <c r="Q228" s="196">
        <v>0</v>
      </c>
      <c r="R228" s="196">
        <f t="shared" si="22"/>
        <v>0</v>
      </c>
      <c r="S228" s="196">
        <v>0</v>
      </c>
      <c r="T228" s="197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83</v>
      </c>
      <c r="AT228" s="198" t="s">
        <v>150</v>
      </c>
      <c r="AU228" s="198" t="s">
        <v>85</v>
      </c>
      <c r="AY228" s="18" t="s">
        <v>149</v>
      </c>
      <c r="BE228" s="199">
        <f t="shared" si="24"/>
        <v>0</v>
      </c>
      <c r="BF228" s="199">
        <f t="shared" si="25"/>
        <v>0</v>
      </c>
      <c r="BG228" s="199">
        <f t="shared" si="26"/>
        <v>0</v>
      </c>
      <c r="BH228" s="199">
        <f t="shared" si="27"/>
        <v>0</v>
      </c>
      <c r="BI228" s="199">
        <f t="shared" si="28"/>
        <v>0</v>
      </c>
      <c r="BJ228" s="18" t="s">
        <v>83</v>
      </c>
      <c r="BK228" s="199">
        <f t="shared" si="29"/>
        <v>0</v>
      </c>
      <c r="BL228" s="18" t="s">
        <v>83</v>
      </c>
      <c r="BM228" s="198" t="s">
        <v>1786</v>
      </c>
    </row>
    <row r="229" spans="1:65" s="2" customFormat="1" ht="24.2" customHeight="1">
      <c r="A229" s="35"/>
      <c r="B229" s="36"/>
      <c r="C229" s="186" t="s">
        <v>1250</v>
      </c>
      <c r="D229" s="186" t="s">
        <v>150</v>
      </c>
      <c r="E229" s="187" t="s">
        <v>1787</v>
      </c>
      <c r="F229" s="188" t="s">
        <v>1788</v>
      </c>
      <c r="G229" s="189" t="s">
        <v>183</v>
      </c>
      <c r="H229" s="190">
        <v>18</v>
      </c>
      <c r="I229" s="191"/>
      <c r="J229" s="192">
        <f t="shared" si="20"/>
        <v>0</v>
      </c>
      <c r="K229" s="193"/>
      <c r="L229" s="40"/>
      <c r="M229" s="194" t="s">
        <v>1</v>
      </c>
      <c r="N229" s="195" t="s">
        <v>41</v>
      </c>
      <c r="O229" s="72"/>
      <c r="P229" s="196">
        <f t="shared" si="21"/>
        <v>0</v>
      </c>
      <c r="Q229" s="196">
        <v>0</v>
      </c>
      <c r="R229" s="196">
        <f t="shared" si="22"/>
        <v>0</v>
      </c>
      <c r="S229" s="196">
        <v>0</v>
      </c>
      <c r="T229" s="197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83</v>
      </c>
      <c r="AT229" s="198" t="s">
        <v>150</v>
      </c>
      <c r="AU229" s="198" t="s">
        <v>85</v>
      </c>
      <c r="AY229" s="18" t="s">
        <v>149</v>
      </c>
      <c r="BE229" s="199">
        <f t="shared" si="24"/>
        <v>0</v>
      </c>
      <c r="BF229" s="199">
        <f t="shared" si="25"/>
        <v>0</v>
      </c>
      <c r="BG229" s="199">
        <f t="shared" si="26"/>
        <v>0</v>
      </c>
      <c r="BH229" s="199">
        <f t="shared" si="27"/>
        <v>0</v>
      </c>
      <c r="BI229" s="199">
        <f t="shared" si="28"/>
        <v>0</v>
      </c>
      <c r="BJ229" s="18" t="s">
        <v>83</v>
      </c>
      <c r="BK229" s="199">
        <f t="shared" si="29"/>
        <v>0</v>
      </c>
      <c r="BL229" s="18" t="s">
        <v>83</v>
      </c>
      <c r="BM229" s="198" t="s">
        <v>1789</v>
      </c>
    </row>
    <row r="230" spans="1:65" s="2" customFormat="1" ht="21.75" customHeight="1">
      <c r="A230" s="35"/>
      <c r="B230" s="36"/>
      <c r="C230" s="245" t="s">
        <v>1254</v>
      </c>
      <c r="D230" s="245" t="s">
        <v>305</v>
      </c>
      <c r="E230" s="246" t="s">
        <v>1790</v>
      </c>
      <c r="F230" s="247" t="s">
        <v>1791</v>
      </c>
      <c r="G230" s="248" t="s">
        <v>357</v>
      </c>
      <c r="H230" s="249">
        <v>800</v>
      </c>
      <c r="I230" s="250"/>
      <c r="J230" s="251">
        <f t="shared" si="20"/>
        <v>0</v>
      </c>
      <c r="K230" s="252"/>
      <c r="L230" s="253"/>
      <c r="M230" s="254" t="s">
        <v>1</v>
      </c>
      <c r="N230" s="255" t="s">
        <v>41</v>
      </c>
      <c r="O230" s="72"/>
      <c r="P230" s="196">
        <f t="shared" si="21"/>
        <v>0</v>
      </c>
      <c r="Q230" s="196">
        <v>1.0200000000000001E-3</v>
      </c>
      <c r="R230" s="196">
        <f t="shared" si="22"/>
        <v>0.81600000000000006</v>
      </c>
      <c r="S230" s="196">
        <v>0</v>
      </c>
      <c r="T230" s="197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85</v>
      </c>
      <c r="AT230" s="198" t="s">
        <v>305</v>
      </c>
      <c r="AU230" s="198" t="s">
        <v>85</v>
      </c>
      <c r="AY230" s="18" t="s">
        <v>149</v>
      </c>
      <c r="BE230" s="199">
        <f t="shared" si="24"/>
        <v>0</v>
      </c>
      <c r="BF230" s="199">
        <f t="shared" si="25"/>
        <v>0</v>
      </c>
      <c r="BG230" s="199">
        <f t="shared" si="26"/>
        <v>0</v>
      </c>
      <c r="BH230" s="199">
        <f t="shared" si="27"/>
        <v>0</v>
      </c>
      <c r="BI230" s="199">
        <f t="shared" si="28"/>
        <v>0</v>
      </c>
      <c r="BJ230" s="18" t="s">
        <v>83</v>
      </c>
      <c r="BK230" s="199">
        <f t="shared" si="29"/>
        <v>0</v>
      </c>
      <c r="BL230" s="18" t="s">
        <v>83</v>
      </c>
      <c r="BM230" s="198" t="s">
        <v>1792</v>
      </c>
    </row>
    <row r="231" spans="1:65" s="2" customFormat="1" ht="24.2" customHeight="1">
      <c r="A231" s="35"/>
      <c r="B231" s="36"/>
      <c r="C231" s="245" t="s">
        <v>1261</v>
      </c>
      <c r="D231" s="245" t="s">
        <v>305</v>
      </c>
      <c r="E231" s="246" t="s">
        <v>1793</v>
      </c>
      <c r="F231" s="247" t="s">
        <v>1794</v>
      </c>
      <c r="G231" s="248" t="s">
        <v>183</v>
      </c>
      <c r="H231" s="249">
        <v>20</v>
      </c>
      <c r="I231" s="250"/>
      <c r="J231" s="251">
        <f t="shared" si="2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21"/>
        <v>0</v>
      </c>
      <c r="Q231" s="196">
        <v>8.0999999999999996E-3</v>
      </c>
      <c r="R231" s="196">
        <f t="shared" si="22"/>
        <v>0.16199999999999998</v>
      </c>
      <c r="S231" s="196">
        <v>0</v>
      </c>
      <c r="T231" s="197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85</v>
      </c>
      <c r="AT231" s="198" t="s">
        <v>305</v>
      </c>
      <c r="AU231" s="198" t="s">
        <v>85</v>
      </c>
      <c r="AY231" s="18" t="s">
        <v>149</v>
      </c>
      <c r="BE231" s="199">
        <f t="shared" si="24"/>
        <v>0</v>
      </c>
      <c r="BF231" s="199">
        <f t="shared" si="25"/>
        <v>0</v>
      </c>
      <c r="BG231" s="199">
        <f t="shared" si="26"/>
        <v>0</v>
      </c>
      <c r="BH231" s="199">
        <f t="shared" si="27"/>
        <v>0</v>
      </c>
      <c r="BI231" s="199">
        <f t="shared" si="28"/>
        <v>0</v>
      </c>
      <c r="BJ231" s="18" t="s">
        <v>83</v>
      </c>
      <c r="BK231" s="199">
        <f t="shared" si="29"/>
        <v>0</v>
      </c>
      <c r="BL231" s="18" t="s">
        <v>83</v>
      </c>
      <c r="BM231" s="198" t="s">
        <v>1795</v>
      </c>
    </row>
    <row r="232" spans="1:65" s="2" customFormat="1" ht="16.5" customHeight="1">
      <c r="A232" s="35"/>
      <c r="B232" s="36"/>
      <c r="C232" s="245" t="s">
        <v>1264</v>
      </c>
      <c r="D232" s="245" t="s">
        <v>305</v>
      </c>
      <c r="E232" s="246" t="s">
        <v>1796</v>
      </c>
      <c r="F232" s="247" t="s">
        <v>1797</v>
      </c>
      <c r="G232" s="248" t="s">
        <v>183</v>
      </c>
      <c r="H232" s="249">
        <v>1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196">
        <f t="shared" si="21"/>
        <v>0</v>
      </c>
      <c r="Q232" s="196">
        <v>2.9000000000000001E-2</v>
      </c>
      <c r="R232" s="196">
        <f t="shared" si="22"/>
        <v>2.9000000000000001E-2</v>
      </c>
      <c r="S232" s="196">
        <v>0</v>
      </c>
      <c r="T232" s="197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85</v>
      </c>
      <c r="AT232" s="198" t="s">
        <v>305</v>
      </c>
      <c r="AU232" s="198" t="s">
        <v>85</v>
      </c>
      <c r="AY232" s="18" t="s">
        <v>149</v>
      </c>
      <c r="BE232" s="199">
        <f t="shared" si="24"/>
        <v>0</v>
      </c>
      <c r="BF232" s="199">
        <f t="shared" si="25"/>
        <v>0</v>
      </c>
      <c r="BG232" s="199">
        <f t="shared" si="26"/>
        <v>0</v>
      </c>
      <c r="BH232" s="199">
        <f t="shared" si="27"/>
        <v>0</v>
      </c>
      <c r="BI232" s="199">
        <f t="shared" si="28"/>
        <v>0</v>
      </c>
      <c r="BJ232" s="18" t="s">
        <v>83</v>
      </c>
      <c r="BK232" s="199">
        <f t="shared" si="29"/>
        <v>0</v>
      </c>
      <c r="BL232" s="18" t="s">
        <v>83</v>
      </c>
      <c r="BM232" s="198" t="s">
        <v>1798</v>
      </c>
    </row>
    <row r="233" spans="1:65" s="2" customFormat="1" ht="21.75" customHeight="1">
      <c r="A233" s="35"/>
      <c r="B233" s="36"/>
      <c r="C233" s="245" t="s">
        <v>1267</v>
      </c>
      <c r="D233" s="245" t="s">
        <v>305</v>
      </c>
      <c r="E233" s="246" t="s">
        <v>1799</v>
      </c>
      <c r="F233" s="247" t="s">
        <v>1800</v>
      </c>
      <c r="G233" s="248" t="s">
        <v>183</v>
      </c>
      <c r="H233" s="249">
        <v>1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21"/>
        <v>0</v>
      </c>
      <c r="Q233" s="196">
        <v>5.0000000000000001E-4</v>
      </c>
      <c r="R233" s="196">
        <f t="shared" si="22"/>
        <v>5.0000000000000001E-4</v>
      </c>
      <c r="S233" s="196">
        <v>0</v>
      </c>
      <c r="T233" s="197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85</v>
      </c>
      <c r="AT233" s="198" t="s">
        <v>305</v>
      </c>
      <c r="AU233" s="198" t="s">
        <v>85</v>
      </c>
      <c r="AY233" s="18" t="s">
        <v>149</v>
      </c>
      <c r="BE233" s="199">
        <f t="shared" si="24"/>
        <v>0</v>
      </c>
      <c r="BF233" s="199">
        <f t="shared" si="25"/>
        <v>0</v>
      </c>
      <c r="BG233" s="199">
        <f t="shared" si="26"/>
        <v>0</v>
      </c>
      <c r="BH233" s="199">
        <f t="shared" si="27"/>
        <v>0</v>
      </c>
      <c r="BI233" s="199">
        <f t="shared" si="28"/>
        <v>0</v>
      </c>
      <c r="BJ233" s="18" t="s">
        <v>83</v>
      </c>
      <c r="BK233" s="199">
        <f t="shared" si="29"/>
        <v>0</v>
      </c>
      <c r="BL233" s="18" t="s">
        <v>83</v>
      </c>
      <c r="BM233" s="198" t="s">
        <v>1801</v>
      </c>
    </row>
    <row r="234" spans="1:65" s="2" customFormat="1" ht="16.5" customHeight="1">
      <c r="A234" s="35"/>
      <c r="B234" s="36"/>
      <c r="C234" s="245" t="s">
        <v>1269</v>
      </c>
      <c r="D234" s="245" t="s">
        <v>305</v>
      </c>
      <c r="E234" s="246" t="s">
        <v>1802</v>
      </c>
      <c r="F234" s="247" t="s">
        <v>1803</v>
      </c>
      <c r="G234" s="248" t="s">
        <v>183</v>
      </c>
      <c r="H234" s="249">
        <v>16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196">
        <f t="shared" si="21"/>
        <v>0</v>
      </c>
      <c r="Q234" s="196">
        <v>2.87E-2</v>
      </c>
      <c r="R234" s="196">
        <f t="shared" si="22"/>
        <v>0.4592</v>
      </c>
      <c r="S234" s="196">
        <v>0</v>
      </c>
      <c r="T234" s="197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85</v>
      </c>
      <c r="AT234" s="198" t="s">
        <v>305</v>
      </c>
      <c r="AU234" s="198" t="s">
        <v>85</v>
      </c>
      <c r="AY234" s="18" t="s">
        <v>149</v>
      </c>
      <c r="BE234" s="199">
        <f t="shared" si="24"/>
        <v>0</v>
      </c>
      <c r="BF234" s="199">
        <f t="shared" si="25"/>
        <v>0</v>
      </c>
      <c r="BG234" s="199">
        <f t="shared" si="26"/>
        <v>0</v>
      </c>
      <c r="BH234" s="199">
        <f t="shared" si="27"/>
        <v>0</v>
      </c>
      <c r="BI234" s="199">
        <f t="shared" si="28"/>
        <v>0</v>
      </c>
      <c r="BJ234" s="18" t="s">
        <v>83</v>
      </c>
      <c r="BK234" s="199">
        <f t="shared" si="29"/>
        <v>0</v>
      </c>
      <c r="BL234" s="18" t="s">
        <v>83</v>
      </c>
      <c r="BM234" s="198" t="s">
        <v>1804</v>
      </c>
    </row>
    <row r="235" spans="1:65" s="2" customFormat="1" ht="16.5" customHeight="1">
      <c r="A235" s="35"/>
      <c r="B235" s="36"/>
      <c r="C235" s="245" t="s">
        <v>1272</v>
      </c>
      <c r="D235" s="245" t="s">
        <v>305</v>
      </c>
      <c r="E235" s="246" t="s">
        <v>1805</v>
      </c>
      <c r="F235" s="247" t="s">
        <v>1806</v>
      </c>
      <c r="G235" s="248" t="s">
        <v>183</v>
      </c>
      <c r="H235" s="249">
        <v>21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21"/>
        <v>0</v>
      </c>
      <c r="Q235" s="196">
        <v>1.7000000000000001E-4</v>
      </c>
      <c r="R235" s="196">
        <f t="shared" si="22"/>
        <v>3.5700000000000003E-3</v>
      </c>
      <c r="S235" s="196">
        <v>0</v>
      </c>
      <c r="T235" s="197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85</v>
      </c>
      <c r="AT235" s="198" t="s">
        <v>305</v>
      </c>
      <c r="AU235" s="198" t="s">
        <v>85</v>
      </c>
      <c r="AY235" s="18" t="s">
        <v>149</v>
      </c>
      <c r="BE235" s="199">
        <f t="shared" si="24"/>
        <v>0</v>
      </c>
      <c r="BF235" s="199">
        <f t="shared" si="25"/>
        <v>0</v>
      </c>
      <c r="BG235" s="199">
        <f t="shared" si="26"/>
        <v>0</v>
      </c>
      <c r="BH235" s="199">
        <f t="shared" si="27"/>
        <v>0</v>
      </c>
      <c r="BI235" s="199">
        <f t="shared" si="28"/>
        <v>0</v>
      </c>
      <c r="BJ235" s="18" t="s">
        <v>83</v>
      </c>
      <c r="BK235" s="199">
        <f t="shared" si="29"/>
        <v>0</v>
      </c>
      <c r="BL235" s="18" t="s">
        <v>83</v>
      </c>
      <c r="BM235" s="198" t="s">
        <v>1807</v>
      </c>
    </row>
    <row r="236" spans="1:65" s="2" customFormat="1" ht="24.2" customHeight="1">
      <c r="A236" s="35"/>
      <c r="B236" s="36"/>
      <c r="C236" s="245" t="s">
        <v>1276</v>
      </c>
      <c r="D236" s="245" t="s">
        <v>305</v>
      </c>
      <c r="E236" s="246" t="s">
        <v>1808</v>
      </c>
      <c r="F236" s="247" t="s">
        <v>1809</v>
      </c>
      <c r="G236" s="248" t="s">
        <v>183</v>
      </c>
      <c r="H236" s="249">
        <v>18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21"/>
        <v>0</v>
      </c>
      <c r="Q236" s="196">
        <v>0</v>
      </c>
      <c r="R236" s="196">
        <f t="shared" si="22"/>
        <v>0</v>
      </c>
      <c r="S236" s="196">
        <v>0</v>
      </c>
      <c r="T236" s="197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85</v>
      </c>
      <c r="AT236" s="198" t="s">
        <v>305</v>
      </c>
      <c r="AU236" s="198" t="s">
        <v>85</v>
      </c>
      <c r="AY236" s="18" t="s">
        <v>149</v>
      </c>
      <c r="BE236" s="199">
        <f t="shared" si="24"/>
        <v>0</v>
      </c>
      <c r="BF236" s="199">
        <f t="shared" si="25"/>
        <v>0</v>
      </c>
      <c r="BG236" s="199">
        <f t="shared" si="26"/>
        <v>0</v>
      </c>
      <c r="BH236" s="199">
        <f t="shared" si="27"/>
        <v>0</v>
      </c>
      <c r="BI236" s="199">
        <f t="shared" si="28"/>
        <v>0</v>
      </c>
      <c r="BJ236" s="18" t="s">
        <v>83</v>
      </c>
      <c r="BK236" s="199">
        <f t="shared" si="29"/>
        <v>0</v>
      </c>
      <c r="BL236" s="18" t="s">
        <v>83</v>
      </c>
      <c r="BM236" s="198" t="s">
        <v>1810</v>
      </c>
    </row>
    <row r="237" spans="1:65" s="2" customFormat="1" ht="24.2" customHeight="1">
      <c r="A237" s="35"/>
      <c r="B237" s="36"/>
      <c r="C237" s="186" t="s">
        <v>1282</v>
      </c>
      <c r="D237" s="186" t="s">
        <v>150</v>
      </c>
      <c r="E237" s="187" t="s">
        <v>1811</v>
      </c>
      <c r="F237" s="188" t="s">
        <v>1812</v>
      </c>
      <c r="G237" s="189" t="s">
        <v>183</v>
      </c>
      <c r="H237" s="190">
        <v>1</v>
      </c>
      <c r="I237" s="191"/>
      <c r="J237" s="192">
        <f t="shared" si="20"/>
        <v>0</v>
      </c>
      <c r="K237" s="193"/>
      <c r="L237" s="40"/>
      <c r="M237" s="194" t="s">
        <v>1</v>
      </c>
      <c r="N237" s="195" t="s">
        <v>41</v>
      </c>
      <c r="O237" s="72"/>
      <c r="P237" s="196">
        <f t="shared" si="21"/>
        <v>0</v>
      </c>
      <c r="Q237" s="196">
        <v>0</v>
      </c>
      <c r="R237" s="196">
        <f t="shared" si="22"/>
        <v>0</v>
      </c>
      <c r="S237" s="196">
        <v>0</v>
      </c>
      <c r="T237" s="197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83</v>
      </c>
      <c r="AT237" s="198" t="s">
        <v>150</v>
      </c>
      <c r="AU237" s="198" t="s">
        <v>85</v>
      </c>
      <c r="AY237" s="18" t="s">
        <v>149</v>
      </c>
      <c r="BE237" s="199">
        <f t="shared" si="24"/>
        <v>0</v>
      </c>
      <c r="BF237" s="199">
        <f t="shared" si="25"/>
        <v>0</v>
      </c>
      <c r="BG237" s="199">
        <f t="shared" si="26"/>
        <v>0</v>
      </c>
      <c r="BH237" s="199">
        <f t="shared" si="27"/>
        <v>0</v>
      </c>
      <c r="BI237" s="199">
        <f t="shared" si="28"/>
        <v>0</v>
      </c>
      <c r="BJ237" s="18" t="s">
        <v>83</v>
      </c>
      <c r="BK237" s="199">
        <f t="shared" si="29"/>
        <v>0</v>
      </c>
      <c r="BL237" s="18" t="s">
        <v>83</v>
      </c>
      <c r="BM237" s="198" t="s">
        <v>1813</v>
      </c>
    </row>
    <row r="238" spans="1:65" s="2" customFormat="1" ht="21.75" customHeight="1">
      <c r="A238" s="35"/>
      <c r="B238" s="36"/>
      <c r="C238" s="186" t="s">
        <v>1286</v>
      </c>
      <c r="D238" s="186" t="s">
        <v>150</v>
      </c>
      <c r="E238" s="187" t="s">
        <v>1814</v>
      </c>
      <c r="F238" s="188" t="s">
        <v>1815</v>
      </c>
      <c r="G238" s="189" t="s">
        <v>183</v>
      </c>
      <c r="H238" s="190">
        <v>1</v>
      </c>
      <c r="I238" s="191"/>
      <c r="J238" s="192">
        <f t="shared" si="2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21"/>
        <v>0</v>
      </c>
      <c r="Q238" s="196">
        <v>0</v>
      </c>
      <c r="R238" s="196">
        <f t="shared" si="22"/>
        <v>0</v>
      </c>
      <c r="S238" s="196">
        <v>0</v>
      </c>
      <c r="T238" s="197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150</v>
      </c>
      <c r="AU238" s="198" t="s">
        <v>85</v>
      </c>
      <c r="AY238" s="18" t="s">
        <v>149</v>
      </c>
      <c r="BE238" s="199">
        <f t="shared" si="24"/>
        <v>0</v>
      </c>
      <c r="BF238" s="199">
        <f t="shared" si="25"/>
        <v>0</v>
      </c>
      <c r="BG238" s="199">
        <f t="shared" si="26"/>
        <v>0</v>
      </c>
      <c r="BH238" s="199">
        <f t="shared" si="27"/>
        <v>0</v>
      </c>
      <c r="BI238" s="199">
        <f t="shared" si="28"/>
        <v>0</v>
      </c>
      <c r="BJ238" s="18" t="s">
        <v>83</v>
      </c>
      <c r="BK238" s="199">
        <f t="shared" si="29"/>
        <v>0</v>
      </c>
      <c r="BL238" s="18" t="s">
        <v>83</v>
      </c>
      <c r="BM238" s="198" t="s">
        <v>1816</v>
      </c>
    </row>
    <row r="239" spans="1:65" s="2" customFormat="1" ht="55.5" customHeight="1">
      <c r="A239" s="35"/>
      <c r="B239" s="36"/>
      <c r="C239" s="245" t="s">
        <v>1291</v>
      </c>
      <c r="D239" s="245" t="s">
        <v>305</v>
      </c>
      <c r="E239" s="246" t="s">
        <v>1817</v>
      </c>
      <c r="F239" s="247" t="s">
        <v>1818</v>
      </c>
      <c r="G239" s="248" t="s">
        <v>183</v>
      </c>
      <c r="H239" s="249">
        <v>1</v>
      </c>
      <c r="I239" s="250"/>
      <c r="J239" s="251">
        <f t="shared" si="20"/>
        <v>0</v>
      </c>
      <c r="K239" s="252"/>
      <c r="L239" s="253"/>
      <c r="M239" s="254" t="s">
        <v>1</v>
      </c>
      <c r="N239" s="255" t="s">
        <v>41</v>
      </c>
      <c r="O239" s="72"/>
      <c r="P239" s="196">
        <f t="shared" si="21"/>
        <v>0</v>
      </c>
      <c r="Q239" s="196">
        <v>0</v>
      </c>
      <c r="R239" s="196">
        <f t="shared" si="22"/>
        <v>0</v>
      </c>
      <c r="S239" s="196">
        <v>0</v>
      </c>
      <c r="T239" s="197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85</v>
      </c>
      <c r="AT239" s="198" t="s">
        <v>305</v>
      </c>
      <c r="AU239" s="198" t="s">
        <v>85</v>
      </c>
      <c r="AY239" s="18" t="s">
        <v>149</v>
      </c>
      <c r="BE239" s="199">
        <f t="shared" si="24"/>
        <v>0</v>
      </c>
      <c r="BF239" s="199">
        <f t="shared" si="25"/>
        <v>0</v>
      </c>
      <c r="BG239" s="199">
        <f t="shared" si="26"/>
        <v>0</v>
      </c>
      <c r="BH239" s="199">
        <f t="shared" si="27"/>
        <v>0</v>
      </c>
      <c r="BI239" s="199">
        <f t="shared" si="28"/>
        <v>0</v>
      </c>
      <c r="BJ239" s="18" t="s">
        <v>83</v>
      </c>
      <c r="BK239" s="199">
        <f t="shared" si="29"/>
        <v>0</v>
      </c>
      <c r="BL239" s="18" t="s">
        <v>83</v>
      </c>
      <c r="BM239" s="198" t="s">
        <v>1819</v>
      </c>
    </row>
    <row r="240" spans="1:65" s="2" customFormat="1" ht="24.2" customHeight="1">
      <c r="A240" s="35"/>
      <c r="B240" s="36"/>
      <c r="C240" s="186" t="s">
        <v>1295</v>
      </c>
      <c r="D240" s="186" t="s">
        <v>150</v>
      </c>
      <c r="E240" s="187" t="s">
        <v>1820</v>
      </c>
      <c r="F240" s="188" t="s">
        <v>1821</v>
      </c>
      <c r="G240" s="189" t="s">
        <v>183</v>
      </c>
      <c r="H240" s="190">
        <v>2</v>
      </c>
      <c r="I240" s="191"/>
      <c r="J240" s="192">
        <f t="shared" si="20"/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si="21"/>
        <v>0</v>
      </c>
      <c r="Q240" s="196">
        <v>0</v>
      </c>
      <c r="R240" s="196">
        <f t="shared" si="22"/>
        <v>0</v>
      </c>
      <c r="S240" s="196">
        <v>0</v>
      </c>
      <c r="T240" s="197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150</v>
      </c>
      <c r="AU240" s="198" t="s">
        <v>85</v>
      </c>
      <c r="AY240" s="18" t="s">
        <v>149</v>
      </c>
      <c r="BE240" s="199">
        <f t="shared" si="24"/>
        <v>0</v>
      </c>
      <c r="BF240" s="199">
        <f t="shared" si="25"/>
        <v>0</v>
      </c>
      <c r="BG240" s="199">
        <f t="shared" si="26"/>
        <v>0</v>
      </c>
      <c r="BH240" s="199">
        <f t="shared" si="27"/>
        <v>0</v>
      </c>
      <c r="BI240" s="199">
        <f t="shared" si="28"/>
        <v>0</v>
      </c>
      <c r="BJ240" s="18" t="s">
        <v>83</v>
      </c>
      <c r="BK240" s="199">
        <f t="shared" si="29"/>
        <v>0</v>
      </c>
      <c r="BL240" s="18" t="s">
        <v>83</v>
      </c>
      <c r="BM240" s="198" t="s">
        <v>1822</v>
      </c>
    </row>
    <row r="241" spans="1:65" s="2" customFormat="1" ht="33" customHeight="1">
      <c r="A241" s="35"/>
      <c r="B241" s="36"/>
      <c r="C241" s="245" t="s">
        <v>1299</v>
      </c>
      <c r="D241" s="245" t="s">
        <v>305</v>
      </c>
      <c r="E241" s="246" t="s">
        <v>1823</v>
      </c>
      <c r="F241" s="247" t="s">
        <v>1824</v>
      </c>
      <c r="G241" s="248" t="s">
        <v>153</v>
      </c>
      <c r="H241" s="249">
        <v>2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85</v>
      </c>
      <c r="AT241" s="198" t="s">
        <v>305</v>
      </c>
      <c r="AU241" s="198" t="s">
        <v>85</v>
      </c>
      <c r="AY241" s="18" t="s">
        <v>149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1825</v>
      </c>
    </row>
    <row r="242" spans="1:65" s="2" customFormat="1" ht="16.5" customHeight="1">
      <c r="A242" s="35"/>
      <c r="B242" s="36"/>
      <c r="C242" s="186" t="s">
        <v>1303</v>
      </c>
      <c r="D242" s="186" t="s">
        <v>150</v>
      </c>
      <c r="E242" s="187" t="s">
        <v>1826</v>
      </c>
      <c r="F242" s="188" t="s">
        <v>1827</v>
      </c>
      <c r="G242" s="189" t="s">
        <v>183</v>
      </c>
      <c r="H242" s="190">
        <v>1</v>
      </c>
      <c r="I242" s="191"/>
      <c r="J242" s="192">
        <f t="shared" si="20"/>
        <v>0</v>
      </c>
      <c r="K242" s="193"/>
      <c r="L242" s="40"/>
      <c r="M242" s="194" t="s">
        <v>1</v>
      </c>
      <c r="N242" s="19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658</v>
      </c>
      <c r="AT242" s="198" t="s">
        <v>150</v>
      </c>
      <c r="AU242" s="198" t="s">
        <v>85</v>
      </c>
      <c r="AY242" s="18" t="s">
        <v>149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658</v>
      </c>
      <c r="BM242" s="198" t="s">
        <v>1828</v>
      </c>
    </row>
    <row r="243" spans="1:65" s="2" customFormat="1" ht="21.75" customHeight="1">
      <c r="A243" s="35"/>
      <c r="B243" s="36"/>
      <c r="C243" s="245" t="s">
        <v>1307</v>
      </c>
      <c r="D243" s="245" t="s">
        <v>305</v>
      </c>
      <c r="E243" s="246" t="s">
        <v>1829</v>
      </c>
      <c r="F243" s="247" t="s">
        <v>1830</v>
      </c>
      <c r="G243" s="248" t="s">
        <v>183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1591</v>
      </c>
      <c r="AT243" s="198" t="s">
        <v>305</v>
      </c>
      <c r="AU243" s="198" t="s">
        <v>85</v>
      </c>
      <c r="AY243" s="18" t="s">
        <v>149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658</v>
      </c>
      <c r="BM243" s="198" t="s">
        <v>1831</v>
      </c>
    </row>
    <row r="244" spans="1:65" s="2" customFormat="1" ht="16.5" customHeight="1">
      <c r="A244" s="35"/>
      <c r="B244" s="36"/>
      <c r="C244" s="186" t="s">
        <v>1832</v>
      </c>
      <c r="D244" s="186" t="s">
        <v>150</v>
      </c>
      <c r="E244" s="187" t="s">
        <v>1833</v>
      </c>
      <c r="F244" s="188" t="s">
        <v>1834</v>
      </c>
      <c r="G244" s="189" t="s">
        <v>183</v>
      </c>
      <c r="H244" s="190">
        <v>1</v>
      </c>
      <c r="I244" s="191"/>
      <c r="J244" s="192">
        <f t="shared" si="20"/>
        <v>0</v>
      </c>
      <c r="K244" s="193"/>
      <c r="L244" s="40"/>
      <c r="M244" s="194" t="s">
        <v>1</v>
      </c>
      <c r="N244" s="19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658</v>
      </c>
      <c r="AT244" s="198" t="s">
        <v>150</v>
      </c>
      <c r="AU244" s="198" t="s">
        <v>85</v>
      </c>
      <c r="AY244" s="18" t="s">
        <v>149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658</v>
      </c>
      <c r="BM244" s="198" t="s">
        <v>1835</v>
      </c>
    </row>
    <row r="245" spans="1:65" s="2" customFormat="1" ht="16.5" customHeight="1">
      <c r="A245" s="35"/>
      <c r="B245" s="36"/>
      <c r="C245" s="245" t="s">
        <v>1836</v>
      </c>
      <c r="D245" s="245" t="s">
        <v>305</v>
      </c>
      <c r="E245" s="246" t="s">
        <v>1837</v>
      </c>
      <c r="F245" s="247" t="s">
        <v>1838</v>
      </c>
      <c r="G245" s="248" t="s">
        <v>153</v>
      </c>
      <c r="H245" s="249">
        <v>1</v>
      </c>
      <c r="I245" s="250"/>
      <c r="J245" s="251">
        <f t="shared" si="20"/>
        <v>0</v>
      </c>
      <c r="K245" s="252"/>
      <c r="L245" s="253"/>
      <c r="M245" s="254" t="s">
        <v>1</v>
      </c>
      <c r="N245" s="25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1591</v>
      </c>
      <c r="AT245" s="198" t="s">
        <v>305</v>
      </c>
      <c r="AU245" s="198" t="s">
        <v>85</v>
      </c>
      <c r="AY245" s="18" t="s">
        <v>149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658</v>
      </c>
      <c r="BM245" s="198" t="s">
        <v>1839</v>
      </c>
    </row>
    <row r="246" spans="1:65" s="2" customFormat="1" ht="24.2" customHeight="1">
      <c r="A246" s="35"/>
      <c r="B246" s="36"/>
      <c r="C246" s="186" t="s">
        <v>1840</v>
      </c>
      <c r="D246" s="186" t="s">
        <v>150</v>
      </c>
      <c r="E246" s="187" t="s">
        <v>1841</v>
      </c>
      <c r="F246" s="188" t="s">
        <v>1842</v>
      </c>
      <c r="G246" s="189" t="s">
        <v>183</v>
      </c>
      <c r="H246" s="190">
        <v>1</v>
      </c>
      <c r="I246" s="191"/>
      <c r="J246" s="192">
        <f t="shared" si="2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83</v>
      </c>
      <c r="AT246" s="198" t="s">
        <v>150</v>
      </c>
      <c r="AU246" s="198" t="s">
        <v>85</v>
      </c>
      <c r="AY246" s="18" t="s">
        <v>149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1843</v>
      </c>
    </row>
    <row r="247" spans="1:65" s="2" customFormat="1" ht="24.2" customHeight="1">
      <c r="A247" s="35"/>
      <c r="B247" s="36"/>
      <c r="C247" s="186" t="s">
        <v>1844</v>
      </c>
      <c r="D247" s="186" t="s">
        <v>150</v>
      </c>
      <c r="E247" s="187" t="s">
        <v>1845</v>
      </c>
      <c r="F247" s="188" t="s">
        <v>1846</v>
      </c>
      <c r="G247" s="189" t="s">
        <v>183</v>
      </c>
      <c r="H247" s="190">
        <v>1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83</v>
      </c>
      <c r="AT247" s="198" t="s">
        <v>150</v>
      </c>
      <c r="AU247" s="198" t="s">
        <v>85</v>
      </c>
      <c r="AY247" s="18" t="s">
        <v>149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83</v>
      </c>
      <c r="BM247" s="198" t="s">
        <v>1847</v>
      </c>
    </row>
    <row r="248" spans="1:65" s="2" customFormat="1" ht="24.2" customHeight="1">
      <c r="A248" s="35"/>
      <c r="B248" s="36"/>
      <c r="C248" s="245" t="s">
        <v>1848</v>
      </c>
      <c r="D248" s="245" t="s">
        <v>305</v>
      </c>
      <c r="E248" s="246" t="s">
        <v>1849</v>
      </c>
      <c r="F248" s="247" t="s">
        <v>1850</v>
      </c>
      <c r="G248" s="248" t="s">
        <v>183</v>
      </c>
      <c r="H248" s="249">
        <v>1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305</v>
      </c>
      <c r="AU248" s="198" t="s">
        <v>85</v>
      </c>
      <c r="AY248" s="18" t="s">
        <v>149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1851</v>
      </c>
    </row>
    <row r="249" spans="1:65" s="2" customFormat="1" ht="24.2" customHeight="1">
      <c r="A249" s="35"/>
      <c r="B249" s="36"/>
      <c r="C249" s="245" t="s">
        <v>1852</v>
      </c>
      <c r="D249" s="245" t="s">
        <v>305</v>
      </c>
      <c r="E249" s="246" t="s">
        <v>1853</v>
      </c>
      <c r="F249" s="247" t="s">
        <v>1854</v>
      </c>
      <c r="G249" s="248" t="s">
        <v>153</v>
      </c>
      <c r="H249" s="249">
        <v>1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85</v>
      </c>
      <c r="AT249" s="198" t="s">
        <v>305</v>
      </c>
      <c r="AU249" s="198" t="s">
        <v>85</v>
      </c>
      <c r="AY249" s="18" t="s">
        <v>149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83</v>
      </c>
      <c r="BM249" s="198" t="s">
        <v>1855</v>
      </c>
    </row>
    <row r="250" spans="1:65" s="2" customFormat="1" ht="24.2" customHeight="1">
      <c r="A250" s="35"/>
      <c r="B250" s="36"/>
      <c r="C250" s="186" t="s">
        <v>1856</v>
      </c>
      <c r="D250" s="186" t="s">
        <v>150</v>
      </c>
      <c r="E250" s="187" t="s">
        <v>1857</v>
      </c>
      <c r="F250" s="188" t="s">
        <v>1858</v>
      </c>
      <c r="G250" s="189" t="s">
        <v>357</v>
      </c>
      <c r="H250" s="190">
        <v>200</v>
      </c>
      <c r="I250" s="191"/>
      <c r="J250" s="192">
        <f t="shared" si="2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83</v>
      </c>
      <c r="AT250" s="198" t="s">
        <v>150</v>
      </c>
      <c r="AU250" s="198" t="s">
        <v>85</v>
      </c>
      <c r="AY250" s="18" t="s">
        <v>149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83</v>
      </c>
      <c r="BM250" s="198" t="s">
        <v>1859</v>
      </c>
    </row>
    <row r="251" spans="1:65" s="2" customFormat="1" ht="16.5" customHeight="1">
      <c r="A251" s="35"/>
      <c r="B251" s="36"/>
      <c r="C251" s="245" t="s">
        <v>1860</v>
      </c>
      <c r="D251" s="245" t="s">
        <v>305</v>
      </c>
      <c r="E251" s="246" t="s">
        <v>1861</v>
      </c>
      <c r="F251" s="247" t="s">
        <v>1862</v>
      </c>
      <c r="G251" s="248" t="s">
        <v>357</v>
      </c>
      <c r="H251" s="249">
        <v>200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85</v>
      </c>
      <c r="AT251" s="198" t="s">
        <v>305</v>
      </c>
      <c r="AU251" s="198" t="s">
        <v>85</v>
      </c>
      <c r="AY251" s="18" t="s">
        <v>149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83</v>
      </c>
      <c r="BM251" s="198" t="s">
        <v>1863</v>
      </c>
    </row>
    <row r="252" spans="1:65" s="2" customFormat="1" ht="49.15" customHeight="1">
      <c r="A252" s="35"/>
      <c r="B252" s="36"/>
      <c r="C252" s="186" t="s">
        <v>1864</v>
      </c>
      <c r="D252" s="186" t="s">
        <v>150</v>
      </c>
      <c r="E252" s="187" t="s">
        <v>1865</v>
      </c>
      <c r="F252" s="188" t="s">
        <v>1866</v>
      </c>
      <c r="G252" s="189" t="s">
        <v>183</v>
      </c>
      <c r="H252" s="190">
        <v>1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150</v>
      </c>
      <c r="AU252" s="198" t="s">
        <v>85</v>
      </c>
      <c r="AY252" s="18" t="s">
        <v>149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1867</v>
      </c>
    </row>
    <row r="253" spans="1:65" s="2" customFormat="1" ht="24.2" customHeight="1">
      <c r="A253" s="35"/>
      <c r="B253" s="36"/>
      <c r="C253" s="245" t="s">
        <v>1868</v>
      </c>
      <c r="D253" s="245" t="s">
        <v>305</v>
      </c>
      <c r="E253" s="246" t="s">
        <v>1869</v>
      </c>
      <c r="F253" s="247" t="s">
        <v>1870</v>
      </c>
      <c r="G253" s="248" t="s">
        <v>153</v>
      </c>
      <c r="H253" s="249">
        <v>1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85</v>
      </c>
      <c r="AT253" s="198" t="s">
        <v>305</v>
      </c>
      <c r="AU253" s="198" t="s">
        <v>85</v>
      </c>
      <c r="AY253" s="18" t="s">
        <v>149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83</v>
      </c>
      <c r="BM253" s="198" t="s">
        <v>1871</v>
      </c>
    </row>
    <row r="254" spans="1:65" s="2" customFormat="1" ht="16.5" customHeight="1">
      <c r="A254" s="35"/>
      <c r="B254" s="36"/>
      <c r="C254" s="245" t="s">
        <v>1872</v>
      </c>
      <c r="D254" s="245" t="s">
        <v>305</v>
      </c>
      <c r="E254" s="246" t="s">
        <v>1873</v>
      </c>
      <c r="F254" s="247" t="s">
        <v>1874</v>
      </c>
      <c r="G254" s="248" t="s">
        <v>357</v>
      </c>
      <c r="H254" s="249">
        <v>220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3.0000000000000001E-5</v>
      </c>
      <c r="R254" s="196">
        <f t="shared" si="22"/>
        <v>6.6E-3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1875</v>
      </c>
      <c r="AT254" s="198" t="s">
        <v>305</v>
      </c>
      <c r="AU254" s="198" t="s">
        <v>85</v>
      </c>
      <c r="AY254" s="18" t="s">
        <v>149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1875</v>
      </c>
      <c r="BM254" s="198" t="s">
        <v>1876</v>
      </c>
    </row>
    <row r="255" spans="1:65" s="2" customFormat="1" ht="16.5" customHeight="1">
      <c r="A255" s="35"/>
      <c r="B255" s="36"/>
      <c r="C255" s="186" t="s">
        <v>1877</v>
      </c>
      <c r="D255" s="186" t="s">
        <v>150</v>
      </c>
      <c r="E255" s="187" t="s">
        <v>1878</v>
      </c>
      <c r="F255" s="188" t="s">
        <v>1879</v>
      </c>
      <c r="G255" s="189" t="s">
        <v>425</v>
      </c>
      <c r="H255" s="190">
        <v>8</v>
      </c>
      <c r="I255" s="191"/>
      <c r="J255" s="192">
        <f t="shared" si="20"/>
        <v>0</v>
      </c>
      <c r="K255" s="193"/>
      <c r="L255" s="40"/>
      <c r="M255" s="194" t="s">
        <v>1</v>
      </c>
      <c r="N255" s="19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83</v>
      </c>
      <c r="AT255" s="198" t="s">
        <v>150</v>
      </c>
      <c r="AU255" s="198" t="s">
        <v>85</v>
      </c>
      <c r="AY255" s="18" t="s">
        <v>149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83</v>
      </c>
      <c r="BM255" s="198" t="s">
        <v>1880</v>
      </c>
    </row>
    <row r="256" spans="1:65" s="2" customFormat="1" ht="55.5" customHeight="1">
      <c r="A256" s="35"/>
      <c r="B256" s="36"/>
      <c r="C256" s="245" t="s">
        <v>1881</v>
      </c>
      <c r="D256" s="245" t="s">
        <v>305</v>
      </c>
      <c r="E256" s="246" t="s">
        <v>1882</v>
      </c>
      <c r="F256" s="247" t="s">
        <v>1883</v>
      </c>
      <c r="G256" s="248" t="s">
        <v>425</v>
      </c>
      <c r="H256" s="249">
        <v>8</v>
      </c>
      <c r="I256" s="250"/>
      <c r="J256" s="251">
        <f t="shared" ref="J256:J287" si="30">ROUND(I256*H256,2)</f>
        <v>0</v>
      </c>
      <c r="K256" s="252"/>
      <c r="L256" s="253"/>
      <c r="M256" s="254" t="s">
        <v>1</v>
      </c>
      <c r="N256" s="255" t="s">
        <v>41</v>
      </c>
      <c r="O256" s="72"/>
      <c r="P256" s="196">
        <f t="shared" ref="P256:P287" si="31">O256*H256</f>
        <v>0</v>
      </c>
      <c r="Q256" s="196">
        <v>0</v>
      </c>
      <c r="R256" s="196">
        <f t="shared" ref="R256:R287" si="32">Q256*H256</f>
        <v>0</v>
      </c>
      <c r="S256" s="196">
        <v>0</v>
      </c>
      <c r="T256" s="197">
        <f t="shared" ref="T256:T287" si="33"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85</v>
      </c>
      <c r="AT256" s="198" t="s">
        <v>305</v>
      </c>
      <c r="AU256" s="198" t="s">
        <v>85</v>
      </c>
      <c r="AY256" s="18" t="s">
        <v>149</v>
      </c>
      <c r="BE256" s="199">
        <f t="shared" ref="BE256:BE287" si="34">IF(N256="základní",J256,0)</f>
        <v>0</v>
      </c>
      <c r="BF256" s="199">
        <f t="shared" ref="BF256:BF287" si="35">IF(N256="snížená",J256,0)</f>
        <v>0</v>
      </c>
      <c r="BG256" s="199">
        <f t="shared" ref="BG256:BG287" si="36">IF(N256="zákl. přenesená",J256,0)</f>
        <v>0</v>
      </c>
      <c r="BH256" s="199">
        <f t="shared" ref="BH256:BH287" si="37">IF(N256="sníž. přenesená",J256,0)</f>
        <v>0</v>
      </c>
      <c r="BI256" s="199">
        <f t="shared" ref="BI256:BI287" si="38">IF(N256="nulová",J256,0)</f>
        <v>0</v>
      </c>
      <c r="BJ256" s="18" t="s">
        <v>83</v>
      </c>
      <c r="BK256" s="199">
        <f t="shared" ref="BK256:BK287" si="39">ROUND(I256*H256,2)</f>
        <v>0</v>
      </c>
      <c r="BL256" s="18" t="s">
        <v>83</v>
      </c>
      <c r="BM256" s="198" t="s">
        <v>1884</v>
      </c>
    </row>
    <row r="257" spans="1:65" s="2" customFormat="1" ht="16.5" customHeight="1">
      <c r="A257" s="35"/>
      <c r="B257" s="36"/>
      <c r="C257" s="186" t="s">
        <v>1885</v>
      </c>
      <c r="D257" s="186" t="s">
        <v>150</v>
      </c>
      <c r="E257" s="187" t="s">
        <v>1886</v>
      </c>
      <c r="F257" s="188" t="s">
        <v>1887</v>
      </c>
      <c r="G257" s="189" t="s">
        <v>183</v>
      </c>
      <c r="H257" s="190">
        <v>1</v>
      </c>
      <c r="I257" s="191"/>
      <c r="J257" s="192">
        <f t="shared" si="3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31"/>
        <v>0</v>
      </c>
      <c r="Q257" s="196">
        <v>0</v>
      </c>
      <c r="R257" s="196">
        <f t="shared" si="32"/>
        <v>0</v>
      </c>
      <c r="S257" s="196">
        <v>0</v>
      </c>
      <c r="T257" s="197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244</v>
      </c>
      <c r="AT257" s="198" t="s">
        <v>150</v>
      </c>
      <c r="AU257" s="198" t="s">
        <v>85</v>
      </c>
      <c r="AY257" s="18" t="s">
        <v>149</v>
      </c>
      <c r="BE257" s="199">
        <f t="shared" si="34"/>
        <v>0</v>
      </c>
      <c r="BF257" s="199">
        <f t="shared" si="35"/>
        <v>0</v>
      </c>
      <c r="BG257" s="199">
        <f t="shared" si="36"/>
        <v>0</v>
      </c>
      <c r="BH257" s="199">
        <f t="shared" si="37"/>
        <v>0</v>
      </c>
      <c r="BI257" s="199">
        <f t="shared" si="38"/>
        <v>0</v>
      </c>
      <c r="BJ257" s="18" t="s">
        <v>83</v>
      </c>
      <c r="BK257" s="199">
        <f t="shared" si="39"/>
        <v>0</v>
      </c>
      <c r="BL257" s="18" t="s">
        <v>244</v>
      </c>
      <c r="BM257" s="198" t="s">
        <v>1888</v>
      </c>
    </row>
    <row r="258" spans="1:65" s="2" customFormat="1" ht="66.75" customHeight="1">
      <c r="A258" s="35"/>
      <c r="B258" s="36"/>
      <c r="C258" s="245" t="s">
        <v>1889</v>
      </c>
      <c r="D258" s="245" t="s">
        <v>305</v>
      </c>
      <c r="E258" s="246" t="s">
        <v>1779</v>
      </c>
      <c r="F258" s="247" t="s">
        <v>1890</v>
      </c>
      <c r="G258" s="248" t="s">
        <v>425</v>
      </c>
      <c r="H258" s="249">
        <v>1</v>
      </c>
      <c r="I258" s="250"/>
      <c r="J258" s="251">
        <f t="shared" si="3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31"/>
        <v>0</v>
      </c>
      <c r="Q258" s="196">
        <v>0</v>
      </c>
      <c r="R258" s="196">
        <f t="shared" si="32"/>
        <v>0</v>
      </c>
      <c r="S258" s="196">
        <v>0</v>
      </c>
      <c r="T258" s="197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85</v>
      </c>
      <c r="AT258" s="198" t="s">
        <v>305</v>
      </c>
      <c r="AU258" s="198" t="s">
        <v>85</v>
      </c>
      <c r="AY258" s="18" t="s">
        <v>149</v>
      </c>
      <c r="BE258" s="199">
        <f t="shared" si="34"/>
        <v>0</v>
      </c>
      <c r="BF258" s="199">
        <f t="shared" si="35"/>
        <v>0</v>
      </c>
      <c r="BG258" s="199">
        <f t="shared" si="36"/>
        <v>0</v>
      </c>
      <c r="BH258" s="199">
        <f t="shared" si="37"/>
        <v>0</v>
      </c>
      <c r="BI258" s="199">
        <f t="shared" si="38"/>
        <v>0</v>
      </c>
      <c r="BJ258" s="18" t="s">
        <v>83</v>
      </c>
      <c r="BK258" s="199">
        <f t="shared" si="39"/>
        <v>0</v>
      </c>
      <c r="BL258" s="18" t="s">
        <v>83</v>
      </c>
      <c r="BM258" s="198" t="s">
        <v>1891</v>
      </c>
    </row>
    <row r="259" spans="1:65" s="2" customFormat="1" ht="24.2" customHeight="1">
      <c r="A259" s="35"/>
      <c r="B259" s="36"/>
      <c r="C259" s="186" t="s">
        <v>1892</v>
      </c>
      <c r="D259" s="186" t="s">
        <v>150</v>
      </c>
      <c r="E259" s="187" t="s">
        <v>1893</v>
      </c>
      <c r="F259" s="188" t="s">
        <v>1894</v>
      </c>
      <c r="G259" s="189" t="s">
        <v>183</v>
      </c>
      <c r="H259" s="190">
        <v>6</v>
      </c>
      <c r="I259" s="191"/>
      <c r="J259" s="192">
        <f t="shared" si="30"/>
        <v>0</v>
      </c>
      <c r="K259" s="193"/>
      <c r="L259" s="40"/>
      <c r="M259" s="194" t="s">
        <v>1</v>
      </c>
      <c r="N259" s="195" t="s">
        <v>41</v>
      </c>
      <c r="O259" s="72"/>
      <c r="P259" s="196">
        <f t="shared" si="31"/>
        <v>0</v>
      </c>
      <c r="Q259" s="196">
        <v>0</v>
      </c>
      <c r="R259" s="196">
        <f t="shared" si="32"/>
        <v>0</v>
      </c>
      <c r="S259" s="196">
        <v>0</v>
      </c>
      <c r="T259" s="197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244</v>
      </c>
      <c r="AT259" s="198" t="s">
        <v>150</v>
      </c>
      <c r="AU259" s="198" t="s">
        <v>85</v>
      </c>
      <c r="AY259" s="18" t="s">
        <v>149</v>
      </c>
      <c r="BE259" s="199">
        <f t="shared" si="34"/>
        <v>0</v>
      </c>
      <c r="BF259" s="199">
        <f t="shared" si="35"/>
        <v>0</v>
      </c>
      <c r="BG259" s="199">
        <f t="shared" si="36"/>
        <v>0</v>
      </c>
      <c r="BH259" s="199">
        <f t="shared" si="37"/>
        <v>0</v>
      </c>
      <c r="BI259" s="199">
        <f t="shared" si="38"/>
        <v>0</v>
      </c>
      <c r="BJ259" s="18" t="s">
        <v>83</v>
      </c>
      <c r="BK259" s="199">
        <f t="shared" si="39"/>
        <v>0</v>
      </c>
      <c r="BL259" s="18" t="s">
        <v>244</v>
      </c>
      <c r="BM259" s="198" t="s">
        <v>1895</v>
      </c>
    </row>
    <row r="260" spans="1:65" s="2" customFormat="1" ht="21.75" customHeight="1">
      <c r="A260" s="35"/>
      <c r="B260" s="36"/>
      <c r="C260" s="245" t="s">
        <v>1896</v>
      </c>
      <c r="D260" s="245" t="s">
        <v>305</v>
      </c>
      <c r="E260" s="246" t="s">
        <v>1897</v>
      </c>
      <c r="F260" s="247" t="s">
        <v>1898</v>
      </c>
      <c r="G260" s="248" t="s">
        <v>183</v>
      </c>
      <c r="H260" s="249">
        <v>3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31"/>
        <v>0</v>
      </c>
      <c r="Q260" s="196">
        <v>0</v>
      </c>
      <c r="R260" s="196">
        <f t="shared" si="32"/>
        <v>0</v>
      </c>
      <c r="S260" s="196">
        <v>0</v>
      </c>
      <c r="T260" s="197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1875</v>
      </c>
      <c r="AT260" s="198" t="s">
        <v>305</v>
      </c>
      <c r="AU260" s="198" t="s">
        <v>85</v>
      </c>
      <c r="AY260" s="18" t="s">
        <v>149</v>
      </c>
      <c r="BE260" s="199">
        <f t="shared" si="34"/>
        <v>0</v>
      </c>
      <c r="BF260" s="199">
        <f t="shared" si="35"/>
        <v>0</v>
      </c>
      <c r="BG260" s="199">
        <f t="shared" si="36"/>
        <v>0</v>
      </c>
      <c r="BH260" s="199">
        <f t="shared" si="37"/>
        <v>0</v>
      </c>
      <c r="BI260" s="199">
        <f t="shared" si="38"/>
        <v>0</v>
      </c>
      <c r="BJ260" s="18" t="s">
        <v>83</v>
      </c>
      <c r="BK260" s="199">
        <f t="shared" si="39"/>
        <v>0</v>
      </c>
      <c r="BL260" s="18" t="s">
        <v>1875</v>
      </c>
      <c r="BM260" s="198" t="s">
        <v>1899</v>
      </c>
    </row>
    <row r="261" spans="1:65" s="2" customFormat="1" ht="16.5" customHeight="1">
      <c r="A261" s="35"/>
      <c r="B261" s="36"/>
      <c r="C261" s="245" t="s">
        <v>1900</v>
      </c>
      <c r="D261" s="245" t="s">
        <v>305</v>
      </c>
      <c r="E261" s="246" t="s">
        <v>1901</v>
      </c>
      <c r="F261" s="247" t="s">
        <v>1902</v>
      </c>
      <c r="G261" s="248" t="s">
        <v>183</v>
      </c>
      <c r="H261" s="249">
        <v>3</v>
      </c>
      <c r="I261" s="250"/>
      <c r="J261" s="251">
        <f t="shared" si="3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31"/>
        <v>0</v>
      </c>
      <c r="Q261" s="196">
        <v>0</v>
      </c>
      <c r="R261" s="196">
        <f t="shared" si="32"/>
        <v>0</v>
      </c>
      <c r="S261" s="196">
        <v>0</v>
      </c>
      <c r="T261" s="197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1875</v>
      </c>
      <c r="AT261" s="198" t="s">
        <v>305</v>
      </c>
      <c r="AU261" s="198" t="s">
        <v>85</v>
      </c>
      <c r="AY261" s="18" t="s">
        <v>149</v>
      </c>
      <c r="BE261" s="199">
        <f t="shared" si="34"/>
        <v>0</v>
      </c>
      <c r="BF261" s="199">
        <f t="shared" si="35"/>
        <v>0</v>
      </c>
      <c r="BG261" s="199">
        <f t="shared" si="36"/>
        <v>0</v>
      </c>
      <c r="BH261" s="199">
        <f t="shared" si="37"/>
        <v>0</v>
      </c>
      <c r="BI261" s="199">
        <f t="shared" si="38"/>
        <v>0</v>
      </c>
      <c r="BJ261" s="18" t="s">
        <v>83</v>
      </c>
      <c r="BK261" s="199">
        <f t="shared" si="39"/>
        <v>0</v>
      </c>
      <c r="BL261" s="18" t="s">
        <v>1875</v>
      </c>
      <c r="BM261" s="198" t="s">
        <v>1903</v>
      </c>
    </row>
    <row r="262" spans="1:65" s="2" customFormat="1" ht="21.75" customHeight="1">
      <c r="A262" s="35"/>
      <c r="B262" s="36"/>
      <c r="C262" s="186" t="s">
        <v>1904</v>
      </c>
      <c r="D262" s="186" t="s">
        <v>150</v>
      </c>
      <c r="E262" s="187" t="s">
        <v>1905</v>
      </c>
      <c r="F262" s="188" t="s">
        <v>1906</v>
      </c>
      <c r="G262" s="189" t="s">
        <v>425</v>
      </c>
      <c r="H262" s="190">
        <v>1</v>
      </c>
      <c r="I262" s="191"/>
      <c r="J262" s="192">
        <f t="shared" si="3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31"/>
        <v>0</v>
      </c>
      <c r="Q262" s="196">
        <v>0</v>
      </c>
      <c r="R262" s="196">
        <f t="shared" si="32"/>
        <v>0</v>
      </c>
      <c r="S262" s="196">
        <v>0</v>
      </c>
      <c r="T262" s="197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83</v>
      </c>
      <c r="AT262" s="198" t="s">
        <v>150</v>
      </c>
      <c r="AU262" s="198" t="s">
        <v>85</v>
      </c>
      <c r="AY262" s="18" t="s">
        <v>149</v>
      </c>
      <c r="BE262" s="199">
        <f t="shared" si="34"/>
        <v>0</v>
      </c>
      <c r="BF262" s="199">
        <f t="shared" si="35"/>
        <v>0</v>
      </c>
      <c r="BG262" s="199">
        <f t="shared" si="36"/>
        <v>0</v>
      </c>
      <c r="BH262" s="199">
        <f t="shared" si="37"/>
        <v>0</v>
      </c>
      <c r="BI262" s="199">
        <f t="shared" si="38"/>
        <v>0</v>
      </c>
      <c r="BJ262" s="18" t="s">
        <v>83</v>
      </c>
      <c r="BK262" s="199">
        <f t="shared" si="39"/>
        <v>0</v>
      </c>
      <c r="BL262" s="18" t="s">
        <v>83</v>
      </c>
      <c r="BM262" s="198" t="s">
        <v>1907</v>
      </c>
    </row>
    <row r="263" spans="1:65" s="2" customFormat="1" ht="24.2" customHeight="1">
      <c r="A263" s="35"/>
      <c r="B263" s="36"/>
      <c r="C263" s="245" t="s">
        <v>1908</v>
      </c>
      <c r="D263" s="245" t="s">
        <v>305</v>
      </c>
      <c r="E263" s="246" t="s">
        <v>1909</v>
      </c>
      <c r="F263" s="247" t="s">
        <v>1910</v>
      </c>
      <c r="G263" s="248" t="s">
        <v>425</v>
      </c>
      <c r="H263" s="249">
        <v>9</v>
      </c>
      <c r="I263" s="250"/>
      <c r="J263" s="251">
        <f t="shared" si="3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31"/>
        <v>0</v>
      </c>
      <c r="Q263" s="196">
        <v>0</v>
      </c>
      <c r="R263" s="196">
        <f t="shared" si="32"/>
        <v>0</v>
      </c>
      <c r="S263" s="196">
        <v>0</v>
      </c>
      <c r="T263" s="197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1875</v>
      </c>
      <c r="AT263" s="198" t="s">
        <v>305</v>
      </c>
      <c r="AU263" s="198" t="s">
        <v>85</v>
      </c>
      <c r="AY263" s="18" t="s">
        <v>149</v>
      </c>
      <c r="BE263" s="199">
        <f t="shared" si="34"/>
        <v>0</v>
      </c>
      <c r="BF263" s="199">
        <f t="shared" si="35"/>
        <v>0</v>
      </c>
      <c r="BG263" s="199">
        <f t="shared" si="36"/>
        <v>0</v>
      </c>
      <c r="BH263" s="199">
        <f t="shared" si="37"/>
        <v>0</v>
      </c>
      <c r="BI263" s="199">
        <f t="shared" si="38"/>
        <v>0</v>
      </c>
      <c r="BJ263" s="18" t="s">
        <v>83</v>
      </c>
      <c r="BK263" s="199">
        <f t="shared" si="39"/>
        <v>0</v>
      </c>
      <c r="BL263" s="18" t="s">
        <v>1875</v>
      </c>
      <c r="BM263" s="198" t="s">
        <v>1911</v>
      </c>
    </row>
    <row r="264" spans="1:65" s="2" customFormat="1" ht="24.2" customHeight="1">
      <c r="A264" s="35"/>
      <c r="B264" s="36"/>
      <c r="C264" s="245" t="s">
        <v>1912</v>
      </c>
      <c r="D264" s="245" t="s">
        <v>305</v>
      </c>
      <c r="E264" s="246" t="s">
        <v>1913</v>
      </c>
      <c r="F264" s="247" t="s">
        <v>1914</v>
      </c>
      <c r="G264" s="248" t="s">
        <v>183</v>
      </c>
      <c r="H264" s="249">
        <v>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196">
        <f t="shared" si="31"/>
        <v>0</v>
      </c>
      <c r="Q264" s="196">
        <v>0</v>
      </c>
      <c r="R264" s="196">
        <f t="shared" si="32"/>
        <v>0</v>
      </c>
      <c r="S264" s="196">
        <v>0</v>
      </c>
      <c r="T264" s="197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1875</v>
      </c>
      <c r="AT264" s="198" t="s">
        <v>305</v>
      </c>
      <c r="AU264" s="198" t="s">
        <v>85</v>
      </c>
      <c r="AY264" s="18" t="s">
        <v>149</v>
      </c>
      <c r="BE264" s="199">
        <f t="shared" si="34"/>
        <v>0</v>
      </c>
      <c r="BF264" s="199">
        <f t="shared" si="35"/>
        <v>0</v>
      </c>
      <c r="BG264" s="199">
        <f t="shared" si="36"/>
        <v>0</v>
      </c>
      <c r="BH264" s="199">
        <f t="shared" si="37"/>
        <v>0</v>
      </c>
      <c r="BI264" s="199">
        <f t="shared" si="38"/>
        <v>0</v>
      </c>
      <c r="BJ264" s="18" t="s">
        <v>83</v>
      </c>
      <c r="BK264" s="199">
        <f t="shared" si="39"/>
        <v>0</v>
      </c>
      <c r="BL264" s="18" t="s">
        <v>1875</v>
      </c>
      <c r="BM264" s="198" t="s">
        <v>1915</v>
      </c>
    </row>
    <row r="265" spans="1:65" s="2" customFormat="1" ht="24.2" customHeight="1">
      <c r="A265" s="35"/>
      <c r="B265" s="36"/>
      <c r="C265" s="245" t="s">
        <v>1916</v>
      </c>
      <c r="D265" s="245" t="s">
        <v>305</v>
      </c>
      <c r="E265" s="246" t="s">
        <v>1917</v>
      </c>
      <c r="F265" s="247" t="s">
        <v>1918</v>
      </c>
      <c r="G265" s="248" t="s">
        <v>183</v>
      </c>
      <c r="H265" s="249">
        <v>12</v>
      </c>
      <c r="I265" s="250"/>
      <c r="J265" s="251">
        <f t="shared" si="3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31"/>
        <v>0</v>
      </c>
      <c r="Q265" s="196">
        <v>0</v>
      </c>
      <c r="R265" s="196">
        <f t="shared" si="32"/>
        <v>0</v>
      </c>
      <c r="S265" s="196">
        <v>0</v>
      </c>
      <c r="T265" s="197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1875</v>
      </c>
      <c r="AT265" s="198" t="s">
        <v>305</v>
      </c>
      <c r="AU265" s="198" t="s">
        <v>85</v>
      </c>
      <c r="AY265" s="18" t="s">
        <v>149</v>
      </c>
      <c r="BE265" s="199">
        <f t="shared" si="34"/>
        <v>0</v>
      </c>
      <c r="BF265" s="199">
        <f t="shared" si="35"/>
        <v>0</v>
      </c>
      <c r="BG265" s="199">
        <f t="shared" si="36"/>
        <v>0</v>
      </c>
      <c r="BH265" s="199">
        <f t="shared" si="37"/>
        <v>0</v>
      </c>
      <c r="BI265" s="199">
        <f t="shared" si="38"/>
        <v>0</v>
      </c>
      <c r="BJ265" s="18" t="s">
        <v>83</v>
      </c>
      <c r="BK265" s="199">
        <f t="shared" si="39"/>
        <v>0</v>
      </c>
      <c r="BL265" s="18" t="s">
        <v>1875</v>
      </c>
      <c r="BM265" s="198" t="s">
        <v>1919</v>
      </c>
    </row>
    <row r="266" spans="1:65" s="2" customFormat="1" ht="37.9" customHeight="1">
      <c r="A266" s="35"/>
      <c r="B266" s="36"/>
      <c r="C266" s="186" t="s">
        <v>1920</v>
      </c>
      <c r="D266" s="186" t="s">
        <v>150</v>
      </c>
      <c r="E266" s="187" t="s">
        <v>1921</v>
      </c>
      <c r="F266" s="188" t="s">
        <v>1922</v>
      </c>
      <c r="G266" s="189" t="s">
        <v>357</v>
      </c>
      <c r="H266" s="190">
        <v>260</v>
      </c>
      <c r="I266" s="191"/>
      <c r="J266" s="192">
        <f t="shared" si="3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31"/>
        <v>0</v>
      </c>
      <c r="Q266" s="196">
        <v>0</v>
      </c>
      <c r="R266" s="196">
        <f t="shared" si="32"/>
        <v>0</v>
      </c>
      <c r="S266" s="196">
        <v>0</v>
      </c>
      <c r="T266" s="197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658</v>
      </c>
      <c r="AT266" s="198" t="s">
        <v>150</v>
      </c>
      <c r="AU266" s="198" t="s">
        <v>85</v>
      </c>
      <c r="AY266" s="18" t="s">
        <v>149</v>
      </c>
      <c r="BE266" s="199">
        <f t="shared" si="34"/>
        <v>0</v>
      </c>
      <c r="BF266" s="199">
        <f t="shared" si="35"/>
        <v>0</v>
      </c>
      <c r="BG266" s="199">
        <f t="shared" si="36"/>
        <v>0</v>
      </c>
      <c r="BH266" s="199">
        <f t="shared" si="37"/>
        <v>0</v>
      </c>
      <c r="BI266" s="199">
        <f t="shared" si="38"/>
        <v>0</v>
      </c>
      <c r="BJ266" s="18" t="s">
        <v>83</v>
      </c>
      <c r="BK266" s="199">
        <f t="shared" si="39"/>
        <v>0</v>
      </c>
      <c r="BL266" s="18" t="s">
        <v>658</v>
      </c>
      <c r="BM266" s="198" t="s">
        <v>1923</v>
      </c>
    </row>
    <row r="267" spans="1:65" s="2" customFormat="1" ht="24.2" customHeight="1">
      <c r="A267" s="35"/>
      <c r="B267" s="36"/>
      <c r="C267" s="245" t="s">
        <v>1924</v>
      </c>
      <c r="D267" s="245" t="s">
        <v>305</v>
      </c>
      <c r="E267" s="246" t="s">
        <v>1925</v>
      </c>
      <c r="F267" s="247" t="s">
        <v>1926</v>
      </c>
      <c r="G267" s="248" t="s">
        <v>357</v>
      </c>
      <c r="H267" s="249">
        <v>20</v>
      </c>
      <c r="I267" s="250"/>
      <c r="J267" s="251">
        <f t="shared" si="3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31"/>
        <v>0</v>
      </c>
      <c r="Q267" s="196">
        <v>3.0000000000000001E-5</v>
      </c>
      <c r="R267" s="196">
        <f t="shared" si="32"/>
        <v>6.0000000000000006E-4</v>
      </c>
      <c r="S267" s="196">
        <v>0</v>
      </c>
      <c r="T267" s="197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1875</v>
      </c>
      <c r="AT267" s="198" t="s">
        <v>305</v>
      </c>
      <c r="AU267" s="198" t="s">
        <v>85</v>
      </c>
      <c r="AY267" s="18" t="s">
        <v>149</v>
      </c>
      <c r="BE267" s="199">
        <f t="shared" si="34"/>
        <v>0</v>
      </c>
      <c r="BF267" s="199">
        <f t="shared" si="35"/>
        <v>0</v>
      </c>
      <c r="BG267" s="199">
        <f t="shared" si="36"/>
        <v>0</v>
      </c>
      <c r="BH267" s="199">
        <f t="shared" si="37"/>
        <v>0</v>
      </c>
      <c r="BI267" s="199">
        <f t="shared" si="38"/>
        <v>0</v>
      </c>
      <c r="BJ267" s="18" t="s">
        <v>83</v>
      </c>
      <c r="BK267" s="199">
        <f t="shared" si="39"/>
        <v>0</v>
      </c>
      <c r="BL267" s="18" t="s">
        <v>1875</v>
      </c>
      <c r="BM267" s="198" t="s">
        <v>1927</v>
      </c>
    </row>
    <row r="268" spans="1:65" s="2" customFormat="1" ht="16.5" customHeight="1">
      <c r="A268" s="35"/>
      <c r="B268" s="36"/>
      <c r="C268" s="245" t="s">
        <v>1928</v>
      </c>
      <c r="D268" s="245" t="s">
        <v>305</v>
      </c>
      <c r="E268" s="246" t="s">
        <v>1873</v>
      </c>
      <c r="F268" s="247" t="s">
        <v>1874</v>
      </c>
      <c r="G268" s="248" t="s">
        <v>357</v>
      </c>
      <c r="H268" s="249">
        <v>50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31"/>
        <v>0</v>
      </c>
      <c r="Q268" s="196">
        <v>3.0000000000000001E-5</v>
      </c>
      <c r="R268" s="196">
        <f t="shared" si="32"/>
        <v>1.5E-3</v>
      </c>
      <c r="S268" s="196">
        <v>0</v>
      </c>
      <c r="T268" s="197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1875</v>
      </c>
      <c r="AT268" s="198" t="s">
        <v>305</v>
      </c>
      <c r="AU268" s="198" t="s">
        <v>85</v>
      </c>
      <c r="AY268" s="18" t="s">
        <v>149</v>
      </c>
      <c r="BE268" s="199">
        <f t="shared" si="34"/>
        <v>0</v>
      </c>
      <c r="BF268" s="199">
        <f t="shared" si="35"/>
        <v>0</v>
      </c>
      <c r="BG268" s="199">
        <f t="shared" si="36"/>
        <v>0</v>
      </c>
      <c r="BH268" s="199">
        <f t="shared" si="37"/>
        <v>0</v>
      </c>
      <c r="BI268" s="199">
        <f t="shared" si="38"/>
        <v>0</v>
      </c>
      <c r="BJ268" s="18" t="s">
        <v>83</v>
      </c>
      <c r="BK268" s="199">
        <f t="shared" si="39"/>
        <v>0</v>
      </c>
      <c r="BL268" s="18" t="s">
        <v>1875</v>
      </c>
      <c r="BM268" s="198" t="s">
        <v>1929</v>
      </c>
    </row>
    <row r="269" spans="1:65" s="2" customFormat="1" ht="24.2" customHeight="1">
      <c r="A269" s="35"/>
      <c r="B269" s="36"/>
      <c r="C269" s="245" t="s">
        <v>1930</v>
      </c>
      <c r="D269" s="245" t="s">
        <v>305</v>
      </c>
      <c r="E269" s="246" t="s">
        <v>1931</v>
      </c>
      <c r="F269" s="247" t="s">
        <v>1932</v>
      </c>
      <c r="G269" s="248" t="s">
        <v>357</v>
      </c>
      <c r="H269" s="249">
        <v>10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196">
        <f t="shared" si="31"/>
        <v>0</v>
      </c>
      <c r="Q269" s="196">
        <v>1.1E-4</v>
      </c>
      <c r="R269" s="196">
        <f t="shared" si="32"/>
        <v>1.1000000000000001E-3</v>
      </c>
      <c r="S269" s="196">
        <v>0</v>
      </c>
      <c r="T269" s="197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1875</v>
      </c>
      <c r="AT269" s="198" t="s">
        <v>305</v>
      </c>
      <c r="AU269" s="198" t="s">
        <v>85</v>
      </c>
      <c r="AY269" s="18" t="s">
        <v>149</v>
      </c>
      <c r="BE269" s="199">
        <f t="shared" si="34"/>
        <v>0</v>
      </c>
      <c r="BF269" s="199">
        <f t="shared" si="35"/>
        <v>0</v>
      </c>
      <c r="BG269" s="199">
        <f t="shared" si="36"/>
        <v>0</v>
      </c>
      <c r="BH269" s="199">
        <f t="shared" si="37"/>
        <v>0</v>
      </c>
      <c r="BI269" s="199">
        <f t="shared" si="38"/>
        <v>0</v>
      </c>
      <c r="BJ269" s="18" t="s">
        <v>83</v>
      </c>
      <c r="BK269" s="199">
        <f t="shared" si="39"/>
        <v>0</v>
      </c>
      <c r="BL269" s="18" t="s">
        <v>1875</v>
      </c>
      <c r="BM269" s="198" t="s">
        <v>1933</v>
      </c>
    </row>
    <row r="270" spans="1:65" s="2" customFormat="1" ht="16.5" customHeight="1">
      <c r="A270" s="35"/>
      <c r="B270" s="36"/>
      <c r="C270" s="245" t="s">
        <v>1934</v>
      </c>
      <c r="D270" s="245" t="s">
        <v>305</v>
      </c>
      <c r="E270" s="246" t="s">
        <v>1935</v>
      </c>
      <c r="F270" s="247" t="s">
        <v>1936</v>
      </c>
      <c r="G270" s="248" t="s">
        <v>357</v>
      </c>
      <c r="H270" s="249">
        <v>20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196">
        <f t="shared" si="31"/>
        <v>0</v>
      </c>
      <c r="Q270" s="196">
        <v>0</v>
      </c>
      <c r="R270" s="196">
        <f t="shared" si="32"/>
        <v>0</v>
      </c>
      <c r="S270" s="196">
        <v>0</v>
      </c>
      <c r="T270" s="197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1875</v>
      </c>
      <c r="AT270" s="198" t="s">
        <v>305</v>
      </c>
      <c r="AU270" s="198" t="s">
        <v>85</v>
      </c>
      <c r="AY270" s="18" t="s">
        <v>149</v>
      </c>
      <c r="BE270" s="199">
        <f t="shared" si="34"/>
        <v>0</v>
      </c>
      <c r="BF270" s="199">
        <f t="shared" si="35"/>
        <v>0</v>
      </c>
      <c r="BG270" s="199">
        <f t="shared" si="36"/>
        <v>0</v>
      </c>
      <c r="BH270" s="199">
        <f t="shared" si="37"/>
        <v>0</v>
      </c>
      <c r="BI270" s="199">
        <f t="shared" si="38"/>
        <v>0</v>
      </c>
      <c r="BJ270" s="18" t="s">
        <v>83</v>
      </c>
      <c r="BK270" s="199">
        <f t="shared" si="39"/>
        <v>0</v>
      </c>
      <c r="BL270" s="18" t="s">
        <v>1875</v>
      </c>
      <c r="BM270" s="198" t="s">
        <v>1937</v>
      </c>
    </row>
    <row r="271" spans="1:65" s="2" customFormat="1" ht="16.5" customHeight="1">
      <c r="A271" s="35"/>
      <c r="B271" s="36"/>
      <c r="C271" s="245" t="s">
        <v>1938</v>
      </c>
      <c r="D271" s="245" t="s">
        <v>305</v>
      </c>
      <c r="E271" s="246" t="s">
        <v>1939</v>
      </c>
      <c r="F271" s="247" t="s">
        <v>1940</v>
      </c>
      <c r="G271" s="248" t="s">
        <v>357</v>
      </c>
      <c r="H271" s="249">
        <v>160</v>
      </c>
      <c r="I271" s="250"/>
      <c r="J271" s="251">
        <f t="shared" si="30"/>
        <v>0</v>
      </c>
      <c r="K271" s="252"/>
      <c r="L271" s="253"/>
      <c r="M271" s="254" t="s">
        <v>1</v>
      </c>
      <c r="N271" s="255" t="s">
        <v>41</v>
      </c>
      <c r="O271" s="72"/>
      <c r="P271" s="196">
        <f t="shared" si="31"/>
        <v>0</v>
      </c>
      <c r="Q271" s="196">
        <v>1.3999999999999999E-4</v>
      </c>
      <c r="R271" s="196">
        <f t="shared" si="32"/>
        <v>2.2399999999999996E-2</v>
      </c>
      <c r="S271" s="196">
        <v>0</v>
      </c>
      <c r="T271" s="197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1875</v>
      </c>
      <c r="AT271" s="198" t="s">
        <v>305</v>
      </c>
      <c r="AU271" s="198" t="s">
        <v>85</v>
      </c>
      <c r="AY271" s="18" t="s">
        <v>149</v>
      </c>
      <c r="BE271" s="199">
        <f t="shared" si="34"/>
        <v>0</v>
      </c>
      <c r="BF271" s="199">
        <f t="shared" si="35"/>
        <v>0</v>
      </c>
      <c r="BG271" s="199">
        <f t="shared" si="36"/>
        <v>0</v>
      </c>
      <c r="BH271" s="199">
        <f t="shared" si="37"/>
        <v>0</v>
      </c>
      <c r="BI271" s="199">
        <f t="shared" si="38"/>
        <v>0</v>
      </c>
      <c r="BJ271" s="18" t="s">
        <v>83</v>
      </c>
      <c r="BK271" s="199">
        <f t="shared" si="39"/>
        <v>0</v>
      </c>
      <c r="BL271" s="18" t="s">
        <v>1875</v>
      </c>
      <c r="BM271" s="198" t="s">
        <v>1941</v>
      </c>
    </row>
    <row r="272" spans="1:65" s="2" customFormat="1" ht="16.5" customHeight="1">
      <c r="A272" s="35"/>
      <c r="B272" s="36"/>
      <c r="C272" s="245" t="s">
        <v>1942</v>
      </c>
      <c r="D272" s="245" t="s">
        <v>305</v>
      </c>
      <c r="E272" s="246" t="s">
        <v>1772</v>
      </c>
      <c r="F272" s="247" t="s">
        <v>1773</v>
      </c>
      <c r="G272" s="248" t="s">
        <v>1774</v>
      </c>
      <c r="H272" s="249">
        <v>5000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196">
        <f t="shared" si="31"/>
        <v>0</v>
      </c>
      <c r="Q272" s="196">
        <v>0</v>
      </c>
      <c r="R272" s="196">
        <f t="shared" si="32"/>
        <v>0</v>
      </c>
      <c r="S272" s="196">
        <v>0</v>
      </c>
      <c r="T272" s="197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 t="shared" si="34"/>
        <v>0</v>
      </c>
      <c r="BF272" s="199">
        <f t="shared" si="35"/>
        <v>0</v>
      </c>
      <c r="BG272" s="199">
        <f t="shared" si="36"/>
        <v>0</v>
      </c>
      <c r="BH272" s="199">
        <f t="shared" si="37"/>
        <v>0</v>
      </c>
      <c r="BI272" s="199">
        <f t="shared" si="38"/>
        <v>0</v>
      </c>
      <c r="BJ272" s="18" t="s">
        <v>83</v>
      </c>
      <c r="BK272" s="199">
        <f t="shared" si="39"/>
        <v>0</v>
      </c>
      <c r="BL272" s="18" t="s">
        <v>168</v>
      </c>
      <c r="BM272" s="198" t="s">
        <v>1943</v>
      </c>
    </row>
    <row r="273" spans="1:65" s="2" customFormat="1" ht="16.5" customHeight="1">
      <c r="A273" s="35"/>
      <c r="B273" s="36"/>
      <c r="C273" s="186" t="s">
        <v>1875</v>
      </c>
      <c r="D273" s="186" t="s">
        <v>150</v>
      </c>
      <c r="E273" s="187" t="s">
        <v>1944</v>
      </c>
      <c r="F273" s="188" t="s">
        <v>1945</v>
      </c>
      <c r="G273" s="189" t="s">
        <v>183</v>
      </c>
      <c r="H273" s="190">
        <v>12</v>
      </c>
      <c r="I273" s="191"/>
      <c r="J273" s="192">
        <f t="shared" si="30"/>
        <v>0</v>
      </c>
      <c r="K273" s="193"/>
      <c r="L273" s="40"/>
      <c r="M273" s="194" t="s">
        <v>1</v>
      </c>
      <c r="N273" s="195" t="s">
        <v>41</v>
      </c>
      <c r="O273" s="72"/>
      <c r="P273" s="196">
        <f t="shared" si="31"/>
        <v>0</v>
      </c>
      <c r="Q273" s="196">
        <v>0</v>
      </c>
      <c r="R273" s="196">
        <f t="shared" si="32"/>
        <v>0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658</v>
      </c>
      <c r="BM273" s="198" t="s">
        <v>1946</v>
      </c>
    </row>
    <row r="274" spans="1:65" s="2" customFormat="1" ht="16.5" customHeight="1">
      <c r="A274" s="35"/>
      <c r="B274" s="36"/>
      <c r="C274" s="245" t="s">
        <v>1947</v>
      </c>
      <c r="D274" s="245" t="s">
        <v>305</v>
      </c>
      <c r="E274" s="246" t="s">
        <v>1948</v>
      </c>
      <c r="F274" s="247" t="s">
        <v>1949</v>
      </c>
      <c r="G274" s="248" t="s">
        <v>183</v>
      </c>
      <c r="H274" s="249">
        <v>4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1875</v>
      </c>
      <c r="AT274" s="198" t="s">
        <v>305</v>
      </c>
      <c r="AU274" s="198" t="s">
        <v>85</v>
      </c>
      <c r="AY274" s="18" t="s">
        <v>149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1875</v>
      </c>
      <c r="BM274" s="198" t="s">
        <v>1950</v>
      </c>
    </row>
    <row r="275" spans="1:65" s="2" customFormat="1" ht="16.5" customHeight="1">
      <c r="A275" s="35"/>
      <c r="B275" s="36"/>
      <c r="C275" s="245" t="s">
        <v>1951</v>
      </c>
      <c r="D275" s="245" t="s">
        <v>305</v>
      </c>
      <c r="E275" s="246" t="s">
        <v>1952</v>
      </c>
      <c r="F275" s="247" t="s">
        <v>1953</v>
      </c>
      <c r="G275" s="248" t="s">
        <v>183</v>
      </c>
      <c r="H275" s="249">
        <v>4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0</v>
      </c>
      <c r="R275" s="196">
        <f t="shared" si="32"/>
        <v>0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1875</v>
      </c>
      <c r="AT275" s="198" t="s">
        <v>305</v>
      </c>
      <c r="AU275" s="198" t="s">
        <v>85</v>
      </c>
      <c r="AY275" s="18" t="s">
        <v>149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1875</v>
      </c>
      <c r="BM275" s="198" t="s">
        <v>1954</v>
      </c>
    </row>
    <row r="276" spans="1:65" s="2" customFormat="1" ht="16.5" customHeight="1">
      <c r="A276" s="35"/>
      <c r="B276" s="36"/>
      <c r="C276" s="245" t="s">
        <v>1955</v>
      </c>
      <c r="D276" s="245" t="s">
        <v>305</v>
      </c>
      <c r="E276" s="246" t="s">
        <v>1956</v>
      </c>
      <c r="F276" s="247" t="s">
        <v>1957</v>
      </c>
      <c r="G276" s="248" t="s">
        <v>183</v>
      </c>
      <c r="H276" s="249">
        <v>4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1875</v>
      </c>
      <c r="AT276" s="198" t="s">
        <v>305</v>
      </c>
      <c r="AU276" s="198" t="s">
        <v>85</v>
      </c>
      <c r="AY276" s="18" t="s">
        <v>149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1875</v>
      </c>
      <c r="BM276" s="198" t="s">
        <v>1958</v>
      </c>
    </row>
    <row r="277" spans="1:65" s="2" customFormat="1" ht="33" customHeight="1">
      <c r="A277" s="35"/>
      <c r="B277" s="36"/>
      <c r="C277" s="186" t="s">
        <v>1959</v>
      </c>
      <c r="D277" s="186" t="s">
        <v>150</v>
      </c>
      <c r="E277" s="187" t="s">
        <v>1960</v>
      </c>
      <c r="F277" s="188" t="s">
        <v>1961</v>
      </c>
      <c r="G277" s="189" t="s">
        <v>183</v>
      </c>
      <c r="H277" s="190">
        <v>6</v>
      </c>
      <c r="I277" s="191"/>
      <c r="J277" s="192">
        <f t="shared" si="30"/>
        <v>0</v>
      </c>
      <c r="K277" s="193"/>
      <c r="L277" s="40"/>
      <c r="M277" s="194" t="s">
        <v>1</v>
      </c>
      <c r="N277" s="195" t="s">
        <v>41</v>
      </c>
      <c r="O277" s="72"/>
      <c r="P277" s="196">
        <f t="shared" si="31"/>
        <v>0</v>
      </c>
      <c r="Q277" s="196">
        <v>0</v>
      </c>
      <c r="R277" s="196">
        <f t="shared" si="32"/>
        <v>0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658</v>
      </c>
      <c r="AT277" s="198" t="s">
        <v>150</v>
      </c>
      <c r="AU277" s="198" t="s">
        <v>85</v>
      </c>
      <c r="AY277" s="18" t="s">
        <v>149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658</v>
      </c>
      <c r="BM277" s="198" t="s">
        <v>1962</v>
      </c>
    </row>
    <row r="278" spans="1:65" s="2" customFormat="1" ht="21.75" customHeight="1">
      <c r="A278" s="35"/>
      <c r="B278" s="36"/>
      <c r="C278" s="245" t="s">
        <v>1963</v>
      </c>
      <c r="D278" s="245" t="s">
        <v>305</v>
      </c>
      <c r="E278" s="246" t="s">
        <v>1964</v>
      </c>
      <c r="F278" s="247" t="s">
        <v>1965</v>
      </c>
      <c r="G278" s="248" t="s">
        <v>183</v>
      </c>
      <c r="H278" s="249">
        <v>6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196">
        <f t="shared" si="31"/>
        <v>0</v>
      </c>
      <c r="Q278" s="196">
        <v>2.5000000000000001E-4</v>
      </c>
      <c r="R278" s="196">
        <f t="shared" si="32"/>
        <v>1.5E-3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1875</v>
      </c>
      <c r="AT278" s="198" t="s">
        <v>305</v>
      </c>
      <c r="AU278" s="198" t="s">
        <v>85</v>
      </c>
      <c r="AY278" s="18" t="s">
        <v>149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1875</v>
      </c>
      <c r="BM278" s="198" t="s">
        <v>1966</v>
      </c>
    </row>
    <row r="279" spans="1:65" s="2" customFormat="1" ht="24.2" customHeight="1">
      <c r="A279" s="35"/>
      <c r="B279" s="36"/>
      <c r="C279" s="245" t="s">
        <v>1967</v>
      </c>
      <c r="D279" s="245" t="s">
        <v>305</v>
      </c>
      <c r="E279" s="246" t="s">
        <v>1968</v>
      </c>
      <c r="F279" s="247" t="s">
        <v>1969</v>
      </c>
      <c r="G279" s="248" t="s">
        <v>183</v>
      </c>
      <c r="H279" s="249">
        <v>2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9.1E-4</v>
      </c>
      <c r="R279" s="196">
        <f t="shared" si="32"/>
        <v>1.82E-3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1875</v>
      </c>
      <c r="AT279" s="198" t="s">
        <v>305</v>
      </c>
      <c r="AU279" s="198" t="s">
        <v>85</v>
      </c>
      <c r="AY279" s="18" t="s">
        <v>149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1875</v>
      </c>
      <c r="BM279" s="198" t="s">
        <v>1970</v>
      </c>
    </row>
    <row r="280" spans="1:65" s="2" customFormat="1" ht="16.5" customHeight="1">
      <c r="A280" s="35"/>
      <c r="B280" s="36"/>
      <c r="C280" s="186" t="s">
        <v>1971</v>
      </c>
      <c r="D280" s="186" t="s">
        <v>150</v>
      </c>
      <c r="E280" s="187" t="s">
        <v>1972</v>
      </c>
      <c r="F280" s="188" t="s">
        <v>1973</v>
      </c>
      <c r="G280" s="189" t="s">
        <v>357</v>
      </c>
      <c r="H280" s="190">
        <v>200</v>
      </c>
      <c r="I280" s="191"/>
      <c r="J280" s="192">
        <f t="shared" si="30"/>
        <v>0</v>
      </c>
      <c r="K280" s="193"/>
      <c r="L280" s="40"/>
      <c r="M280" s="194" t="s">
        <v>1</v>
      </c>
      <c r="N280" s="19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658</v>
      </c>
      <c r="AT280" s="198" t="s">
        <v>150</v>
      </c>
      <c r="AU280" s="198" t="s">
        <v>85</v>
      </c>
      <c r="AY280" s="18" t="s">
        <v>149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658</v>
      </c>
      <c r="BM280" s="198" t="s">
        <v>1974</v>
      </c>
    </row>
    <row r="281" spans="1:65" s="2" customFormat="1" ht="24.2" customHeight="1">
      <c r="A281" s="35"/>
      <c r="B281" s="36"/>
      <c r="C281" s="186" t="s">
        <v>1975</v>
      </c>
      <c r="D281" s="186" t="s">
        <v>150</v>
      </c>
      <c r="E281" s="187" t="s">
        <v>1976</v>
      </c>
      <c r="F281" s="188" t="s">
        <v>1977</v>
      </c>
      <c r="G281" s="189" t="s">
        <v>357</v>
      </c>
      <c r="H281" s="190">
        <v>300</v>
      </c>
      <c r="I281" s="191"/>
      <c r="J281" s="192">
        <f t="shared" si="30"/>
        <v>0</v>
      </c>
      <c r="K281" s="193"/>
      <c r="L281" s="40"/>
      <c r="M281" s="194" t="s">
        <v>1</v>
      </c>
      <c r="N281" s="195" t="s">
        <v>41</v>
      </c>
      <c r="O281" s="72"/>
      <c r="P281" s="196">
        <f t="shared" si="31"/>
        <v>0</v>
      </c>
      <c r="Q281" s="196">
        <v>0</v>
      </c>
      <c r="R281" s="196">
        <f t="shared" si="32"/>
        <v>0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658</v>
      </c>
      <c r="AT281" s="198" t="s">
        <v>150</v>
      </c>
      <c r="AU281" s="198" t="s">
        <v>85</v>
      </c>
      <c r="AY281" s="18" t="s">
        <v>149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658</v>
      </c>
      <c r="BM281" s="198" t="s">
        <v>1978</v>
      </c>
    </row>
    <row r="282" spans="1:65" s="2" customFormat="1" ht="24.2" customHeight="1">
      <c r="A282" s="35"/>
      <c r="B282" s="36"/>
      <c r="C282" s="186" t="s">
        <v>1979</v>
      </c>
      <c r="D282" s="186" t="s">
        <v>150</v>
      </c>
      <c r="E282" s="187" t="s">
        <v>1980</v>
      </c>
      <c r="F282" s="188" t="s">
        <v>1981</v>
      </c>
      <c r="G282" s="189" t="s">
        <v>357</v>
      </c>
      <c r="H282" s="190">
        <v>40</v>
      </c>
      <c r="I282" s="191"/>
      <c r="J282" s="192">
        <f t="shared" si="30"/>
        <v>0</v>
      </c>
      <c r="K282" s="193"/>
      <c r="L282" s="40"/>
      <c r="M282" s="194" t="s">
        <v>1</v>
      </c>
      <c r="N282" s="195" t="s">
        <v>41</v>
      </c>
      <c r="O282" s="72"/>
      <c r="P282" s="196">
        <f t="shared" si="31"/>
        <v>0</v>
      </c>
      <c r="Q282" s="196">
        <v>0</v>
      </c>
      <c r="R282" s="196">
        <f t="shared" si="32"/>
        <v>0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658</v>
      </c>
      <c r="AT282" s="198" t="s">
        <v>150</v>
      </c>
      <c r="AU282" s="198" t="s">
        <v>85</v>
      </c>
      <c r="AY282" s="18" t="s">
        <v>149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658</v>
      </c>
      <c r="BM282" s="198" t="s">
        <v>1982</v>
      </c>
    </row>
    <row r="283" spans="1:65" s="2" customFormat="1" ht="16.5" customHeight="1">
      <c r="A283" s="35"/>
      <c r="B283" s="36"/>
      <c r="C283" s="245" t="s">
        <v>1983</v>
      </c>
      <c r="D283" s="245" t="s">
        <v>305</v>
      </c>
      <c r="E283" s="246" t="s">
        <v>1984</v>
      </c>
      <c r="F283" s="247" t="s">
        <v>1985</v>
      </c>
      <c r="G283" s="248" t="s">
        <v>357</v>
      </c>
      <c r="H283" s="249">
        <v>300</v>
      </c>
      <c r="I283" s="250"/>
      <c r="J283" s="251">
        <f t="shared" si="30"/>
        <v>0</v>
      </c>
      <c r="K283" s="252"/>
      <c r="L283" s="253"/>
      <c r="M283" s="254" t="s">
        <v>1</v>
      </c>
      <c r="N283" s="255" t="s">
        <v>41</v>
      </c>
      <c r="O283" s="72"/>
      <c r="P283" s="196">
        <f t="shared" si="31"/>
        <v>0</v>
      </c>
      <c r="Q283" s="196">
        <v>4.5900000000000003E-3</v>
      </c>
      <c r="R283" s="196">
        <f t="shared" si="32"/>
        <v>1.377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1875</v>
      </c>
      <c r="AT283" s="198" t="s">
        <v>305</v>
      </c>
      <c r="AU283" s="198" t="s">
        <v>85</v>
      </c>
      <c r="AY283" s="18" t="s">
        <v>149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1875</v>
      </c>
      <c r="BM283" s="198" t="s">
        <v>1986</v>
      </c>
    </row>
    <row r="284" spans="1:65" s="2" customFormat="1" ht="37.9" customHeight="1">
      <c r="A284" s="35"/>
      <c r="B284" s="36"/>
      <c r="C284" s="186" t="s">
        <v>1987</v>
      </c>
      <c r="D284" s="186" t="s">
        <v>150</v>
      </c>
      <c r="E284" s="187" t="s">
        <v>1988</v>
      </c>
      <c r="F284" s="188" t="s">
        <v>1989</v>
      </c>
      <c r="G284" s="189" t="s">
        <v>357</v>
      </c>
      <c r="H284" s="190">
        <v>20</v>
      </c>
      <c r="I284" s="191"/>
      <c r="J284" s="192">
        <f t="shared" si="30"/>
        <v>0</v>
      </c>
      <c r="K284" s="193"/>
      <c r="L284" s="40"/>
      <c r="M284" s="194" t="s">
        <v>1</v>
      </c>
      <c r="N284" s="19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658</v>
      </c>
      <c r="AT284" s="198" t="s">
        <v>150</v>
      </c>
      <c r="AU284" s="198" t="s">
        <v>85</v>
      </c>
      <c r="AY284" s="18" t="s">
        <v>149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658</v>
      </c>
      <c r="BM284" s="198" t="s">
        <v>1990</v>
      </c>
    </row>
    <row r="285" spans="1:65" s="2" customFormat="1" ht="16.5" customHeight="1">
      <c r="A285" s="35"/>
      <c r="B285" s="36"/>
      <c r="C285" s="245" t="s">
        <v>1991</v>
      </c>
      <c r="D285" s="245" t="s">
        <v>305</v>
      </c>
      <c r="E285" s="246" t="s">
        <v>1992</v>
      </c>
      <c r="F285" s="247" t="s">
        <v>1993</v>
      </c>
      <c r="G285" s="248" t="s">
        <v>357</v>
      </c>
      <c r="H285" s="249">
        <v>20</v>
      </c>
      <c r="I285" s="250"/>
      <c r="J285" s="251">
        <f t="shared" si="30"/>
        <v>0</v>
      </c>
      <c r="K285" s="252"/>
      <c r="L285" s="253"/>
      <c r="M285" s="254" t="s">
        <v>1</v>
      </c>
      <c r="N285" s="255" t="s">
        <v>41</v>
      </c>
      <c r="O285" s="72"/>
      <c r="P285" s="196">
        <f t="shared" si="31"/>
        <v>0</v>
      </c>
      <c r="Q285" s="196">
        <v>2.5600000000000002E-3</v>
      </c>
      <c r="R285" s="196">
        <f t="shared" si="32"/>
        <v>5.1200000000000002E-2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1875</v>
      </c>
      <c r="AT285" s="198" t="s">
        <v>305</v>
      </c>
      <c r="AU285" s="198" t="s">
        <v>85</v>
      </c>
      <c r="AY285" s="18" t="s">
        <v>149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1875</v>
      </c>
      <c r="BM285" s="198" t="s">
        <v>1994</v>
      </c>
    </row>
    <row r="286" spans="1:65" s="2" customFormat="1" ht="37.9" customHeight="1">
      <c r="A286" s="35"/>
      <c r="B286" s="36"/>
      <c r="C286" s="186" t="s">
        <v>1995</v>
      </c>
      <c r="D286" s="186" t="s">
        <v>150</v>
      </c>
      <c r="E286" s="187" t="s">
        <v>1996</v>
      </c>
      <c r="F286" s="188" t="s">
        <v>1997</v>
      </c>
      <c r="G286" s="189" t="s">
        <v>357</v>
      </c>
      <c r="H286" s="190">
        <v>20</v>
      </c>
      <c r="I286" s="191"/>
      <c r="J286" s="192">
        <f t="shared" si="30"/>
        <v>0</v>
      </c>
      <c r="K286" s="193"/>
      <c r="L286" s="40"/>
      <c r="M286" s="194" t="s">
        <v>1</v>
      </c>
      <c r="N286" s="19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658</v>
      </c>
      <c r="AT286" s="198" t="s">
        <v>150</v>
      </c>
      <c r="AU286" s="198" t="s">
        <v>85</v>
      </c>
      <c r="AY286" s="18" t="s">
        <v>149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658</v>
      </c>
      <c r="BM286" s="198" t="s">
        <v>1998</v>
      </c>
    </row>
    <row r="287" spans="1:65" s="2" customFormat="1" ht="16.5" customHeight="1">
      <c r="A287" s="35"/>
      <c r="B287" s="36"/>
      <c r="C287" s="245" t="s">
        <v>1999</v>
      </c>
      <c r="D287" s="245" t="s">
        <v>305</v>
      </c>
      <c r="E287" s="246" t="s">
        <v>2000</v>
      </c>
      <c r="F287" s="247" t="s">
        <v>2001</v>
      </c>
      <c r="G287" s="248" t="s">
        <v>357</v>
      </c>
      <c r="H287" s="249">
        <v>20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1.99E-3</v>
      </c>
      <c r="R287" s="196">
        <f t="shared" si="32"/>
        <v>3.9800000000000002E-2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1875</v>
      </c>
      <c r="AT287" s="198" t="s">
        <v>305</v>
      </c>
      <c r="AU287" s="198" t="s">
        <v>85</v>
      </c>
      <c r="AY287" s="18" t="s">
        <v>149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1875</v>
      </c>
      <c r="BM287" s="198" t="s">
        <v>2002</v>
      </c>
    </row>
    <row r="288" spans="1:65" s="2" customFormat="1" ht="37.9" customHeight="1">
      <c r="A288" s="35"/>
      <c r="B288" s="36"/>
      <c r="C288" s="186" t="s">
        <v>2003</v>
      </c>
      <c r="D288" s="186" t="s">
        <v>150</v>
      </c>
      <c r="E288" s="187" t="s">
        <v>1921</v>
      </c>
      <c r="F288" s="188" t="s">
        <v>1922</v>
      </c>
      <c r="G288" s="189" t="s">
        <v>357</v>
      </c>
      <c r="H288" s="190">
        <v>25</v>
      </c>
      <c r="I288" s="191"/>
      <c r="J288" s="192">
        <f t="shared" ref="J288:J319" si="40">ROUND(I288*H288,2)</f>
        <v>0</v>
      </c>
      <c r="K288" s="193"/>
      <c r="L288" s="40"/>
      <c r="M288" s="194" t="s">
        <v>1</v>
      </c>
      <c r="N288" s="195" t="s">
        <v>41</v>
      </c>
      <c r="O288" s="72"/>
      <c r="P288" s="196">
        <f t="shared" ref="P288:P319" si="41">O288*H288</f>
        <v>0</v>
      </c>
      <c r="Q288" s="196">
        <v>0</v>
      </c>
      <c r="R288" s="196">
        <f t="shared" ref="R288:R319" si="42">Q288*H288</f>
        <v>0</v>
      </c>
      <c r="S288" s="196">
        <v>0</v>
      </c>
      <c r="T288" s="197">
        <f t="shared" ref="T288:T319" si="43"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658</v>
      </c>
      <c r="AT288" s="198" t="s">
        <v>150</v>
      </c>
      <c r="AU288" s="198" t="s">
        <v>85</v>
      </c>
      <c r="AY288" s="18" t="s">
        <v>149</v>
      </c>
      <c r="BE288" s="199">
        <f t="shared" ref="BE288:BE299" si="44">IF(N288="základní",J288,0)</f>
        <v>0</v>
      </c>
      <c r="BF288" s="199">
        <f t="shared" ref="BF288:BF299" si="45">IF(N288="snížená",J288,0)</f>
        <v>0</v>
      </c>
      <c r="BG288" s="199">
        <f t="shared" ref="BG288:BG299" si="46">IF(N288="zákl. přenesená",J288,0)</f>
        <v>0</v>
      </c>
      <c r="BH288" s="199">
        <f t="shared" ref="BH288:BH299" si="47">IF(N288="sníž. přenesená",J288,0)</f>
        <v>0</v>
      </c>
      <c r="BI288" s="199">
        <f t="shared" ref="BI288:BI299" si="48">IF(N288="nulová",J288,0)</f>
        <v>0</v>
      </c>
      <c r="BJ288" s="18" t="s">
        <v>83</v>
      </c>
      <c r="BK288" s="199">
        <f t="shared" ref="BK288:BK299" si="49">ROUND(I288*H288,2)</f>
        <v>0</v>
      </c>
      <c r="BL288" s="18" t="s">
        <v>658</v>
      </c>
      <c r="BM288" s="198" t="s">
        <v>2004</v>
      </c>
    </row>
    <row r="289" spans="1:65" s="2" customFormat="1" ht="16.5" customHeight="1">
      <c r="A289" s="35"/>
      <c r="B289" s="36"/>
      <c r="C289" s="245" t="s">
        <v>1140</v>
      </c>
      <c r="D289" s="245" t="s">
        <v>305</v>
      </c>
      <c r="E289" s="246" t="s">
        <v>2005</v>
      </c>
      <c r="F289" s="247" t="s">
        <v>2006</v>
      </c>
      <c r="G289" s="248" t="s">
        <v>357</v>
      </c>
      <c r="H289" s="249">
        <v>25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196">
        <f t="shared" si="41"/>
        <v>0</v>
      </c>
      <c r="Q289" s="196">
        <v>6.9999999999999994E-5</v>
      </c>
      <c r="R289" s="196">
        <f t="shared" si="42"/>
        <v>1.7499999999999998E-3</v>
      </c>
      <c r="S289" s="196">
        <v>0</v>
      </c>
      <c r="T289" s="197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1875</v>
      </c>
      <c r="AT289" s="198" t="s">
        <v>305</v>
      </c>
      <c r="AU289" s="198" t="s">
        <v>85</v>
      </c>
      <c r="AY289" s="18" t="s">
        <v>149</v>
      </c>
      <c r="BE289" s="199">
        <f t="shared" si="44"/>
        <v>0</v>
      </c>
      <c r="BF289" s="199">
        <f t="shared" si="45"/>
        <v>0</v>
      </c>
      <c r="BG289" s="199">
        <f t="shared" si="46"/>
        <v>0</v>
      </c>
      <c r="BH289" s="199">
        <f t="shared" si="47"/>
        <v>0</v>
      </c>
      <c r="BI289" s="199">
        <f t="shared" si="48"/>
        <v>0</v>
      </c>
      <c r="BJ289" s="18" t="s">
        <v>83</v>
      </c>
      <c r="BK289" s="199">
        <f t="shared" si="49"/>
        <v>0</v>
      </c>
      <c r="BL289" s="18" t="s">
        <v>1875</v>
      </c>
      <c r="BM289" s="198" t="s">
        <v>2007</v>
      </c>
    </row>
    <row r="290" spans="1:65" s="2" customFormat="1" ht="33" customHeight="1">
      <c r="A290" s="35"/>
      <c r="B290" s="36"/>
      <c r="C290" s="186" t="s">
        <v>2008</v>
      </c>
      <c r="D290" s="186" t="s">
        <v>150</v>
      </c>
      <c r="E290" s="187" t="s">
        <v>2009</v>
      </c>
      <c r="F290" s="188" t="s">
        <v>2010</v>
      </c>
      <c r="G290" s="189" t="s">
        <v>183</v>
      </c>
      <c r="H290" s="190">
        <v>2</v>
      </c>
      <c r="I290" s="191"/>
      <c r="J290" s="192">
        <f t="shared" si="40"/>
        <v>0</v>
      </c>
      <c r="K290" s="193"/>
      <c r="L290" s="40"/>
      <c r="M290" s="194" t="s">
        <v>1</v>
      </c>
      <c r="N290" s="195" t="s">
        <v>41</v>
      </c>
      <c r="O290" s="72"/>
      <c r="P290" s="196">
        <f t="shared" si="41"/>
        <v>0</v>
      </c>
      <c r="Q290" s="196">
        <v>0</v>
      </c>
      <c r="R290" s="196">
        <f t="shared" si="42"/>
        <v>0</v>
      </c>
      <c r="S290" s="196">
        <v>0</v>
      </c>
      <c r="T290" s="197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658</v>
      </c>
      <c r="AT290" s="198" t="s">
        <v>150</v>
      </c>
      <c r="AU290" s="198" t="s">
        <v>85</v>
      </c>
      <c r="AY290" s="18" t="s">
        <v>149</v>
      </c>
      <c r="BE290" s="199">
        <f t="shared" si="44"/>
        <v>0</v>
      </c>
      <c r="BF290" s="199">
        <f t="shared" si="45"/>
        <v>0</v>
      </c>
      <c r="BG290" s="199">
        <f t="shared" si="46"/>
        <v>0</v>
      </c>
      <c r="BH290" s="199">
        <f t="shared" si="47"/>
        <v>0</v>
      </c>
      <c r="BI290" s="199">
        <f t="shared" si="48"/>
        <v>0</v>
      </c>
      <c r="BJ290" s="18" t="s">
        <v>83</v>
      </c>
      <c r="BK290" s="199">
        <f t="shared" si="49"/>
        <v>0</v>
      </c>
      <c r="BL290" s="18" t="s">
        <v>658</v>
      </c>
      <c r="BM290" s="198" t="s">
        <v>2011</v>
      </c>
    </row>
    <row r="291" spans="1:65" s="2" customFormat="1" ht="16.5" customHeight="1">
      <c r="A291" s="35"/>
      <c r="B291" s="36"/>
      <c r="C291" s="245" t="s">
        <v>2012</v>
      </c>
      <c r="D291" s="245" t="s">
        <v>305</v>
      </c>
      <c r="E291" s="246" t="s">
        <v>2013</v>
      </c>
      <c r="F291" s="247" t="s">
        <v>2014</v>
      </c>
      <c r="G291" s="248" t="s">
        <v>183</v>
      </c>
      <c r="H291" s="249">
        <v>2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196">
        <f t="shared" si="41"/>
        <v>0</v>
      </c>
      <c r="Q291" s="196">
        <v>0</v>
      </c>
      <c r="R291" s="196">
        <f t="shared" si="42"/>
        <v>0</v>
      </c>
      <c r="S291" s="196">
        <v>0</v>
      </c>
      <c r="T291" s="197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1875</v>
      </c>
      <c r="AT291" s="198" t="s">
        <v>305</v>
      </c>
      <c r="AU291" s="198" t="s">
        <v>85</v>
      </c>
      <c r="AY291" s="18" t="s">
        <v>149</v>
      </c>
      <c r="BE291" s="199">
        <f t="shared" si="44"/>
        <v>0</v>
      </c>
      <c r="BF291" s="199">
        <f t="shared" si="45"/>
        <v>0</v>
      </c>
      <c r="BG291" s="199">
        <f t="shared" si="46"/>
        <v>0</v>
      </c>
      <c r="BH291" s="199">
        <f t="shared" si="47"/>
        <v>0</v>
      </c>
      <c r="BI291" s="199">
        <f t="shared" si="48"/>
        <v>0</v>
      </c>
      <c r="BJ291" s="18" t="s">
        <v>83</v>
      </c>
      <c r="BK291" s="199">
        <f t="shared" si="49"/>
        <v>0</v>
      </c>
      <c r="BL291" s="18" t="s">
        <v>1875</v>
      </c>
      <c r="BM291" s="198" t="s">
        <v>2015</v>
      </c>
    </row>
    <row r="292" spans="1:65" s="2" customFormat="1" ht="24.2" customHeight="1">
      <c r="A292" s="35"/>
      <c r="B292" s="36"/>
      <c r="C292" s="245" t="s">
        <v>2016</v>
      </c>
      <c r="D292" s="245" t="s">
        <v>305</v>
      </c>
      <c r="E292" s="246" t="s">
        <v>2017</v>
      </c>
      <c r="F292" s="247" t="s">
        <v>2018</v>
      </c>
      <c r="G292" s="248" t="s">
        <v>357</v>
      </c>
      <c r="H292" s="249">
        <v>3</v>
      </c>
      <c r="I292" s="250"/>
      <c r="J292" s="251">
        <f t="shared" si="40"/>
        <v>0</v>
      </c>
      <c r="K292" s="252"/>
      <c r="L292" s="253"/>
      <c r="M292" s="254" t="s">
        <v>1</v>
      </c>
      <c r="N292" s="255" t="s">
        <v>41</v>
      </c>
      <c r="O292" s="72"/>
      <c r="P292" s="196">
        <f t="shared" si="41"/>
        <v>0</v>
      </c>
      <c r="Q292" s="196">
        <v>1.4999999999999999E-4</v>
      </c>
      <c r="R292" s="196">
        <f t="shared" si="42"/>
        <v>4.4999999999999999E-4</v>
      </c>
      <c r="S292" s="196">
        <v>0</v>
      </c>
      <c r="T292" s="197">
        <f t="shared" si="4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1875</v>
      </c>
      <c r="AT292" s="198" t="s">
        <v>305</v>
      </c>
      <c r="AU292" s="198" t="s">
        <v>85</v>
      </c>
      <c r="AY292" s="18" t="s">
        <v>149</v>
      </c>
      <c r="BE292" s="199">
        <f t="shared" si="44"/>
        <v>0</v>
      </c>
      <c r="BF292" s="199">
        <f t="shared" si="45"/>
        <v>0</v>
      </c>
      <c r="BG292" s="199">
        <f t="shared" si="46"/>
        <v>0</v>
      </c>
      <c r="BH292" s="199">
        <f t="shared" si="47"/>
        <v>0</v>
      </c>
      <c r="BI292" s="199">
        <f t="shared" si="48"/>
        <v>0</v>
      </c>
      <c r="BJ292" s="18" t="s">
        <v>83</v>
      </c>
      <c r="BK292" s="199">
        <f t="shared" si="49"/>
        <v>0</v>
      </c>
      <c r="BL292" s="18" t="s">
        <v>1875</v>
      </c>
      <c r="BM292" s="198" t="s">
        <v>2019</v>
      </c>
    </row>
    <row r="293" spans="1:65" s="2" customFormat="1" ht="16.5" customHeight="1">
      <c r="A293" s="35"/>
      <c r="B293" s="36"/>
      <c r="C293" s="186" t="s">
        <v>2020</v>
      </c>
      <c r="D293" s="186" t="s">
        <v>150</v>
      </c>
      <c r="E293" s="187" t="s">
        <v>2021</v>
      </c>
      <c r="F293" s="188" t="s">
        <v>2022</v>
      </c>
      <c r="G293" s="189" t="s">
        <v>183</v>
      </c>
      <c r="H293" s="190">
        <v>1</v>
      </c>
      <c r="I293" s="191"/>
      <c r="J293" s="192">
        <f t="shared" si="40"/>
        <v>0</v>
      </c>
      <c r="K293" s="193"/>
      <c r="L293" s="40"/>
      <c r="M293" s="194" t="s">
        <v>1</v>
      </c>
      <c r="N293" s="195" t="s">
        <v>41</v>
      </c>
      <c r="O293" s="72"/>
      <c r="P293" s="196">
        <f t="shared" si="41"/>
        <v>0</v>
      </c>
      <c r="Q293" s="196">
        <v>0</v>
      </c>
      <c r="R293" s="196">
        <f t="shared" si="42"/>
        <v>0</v>
      </c>
      <c r="S293" s="196">
        <v>0</v>
      </c>
      <c r="T293" s="197">
        <f t="shared" si="4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8" t="s">
        <v>658</v>
      </c>
      <c r="AT293" s="198" t="s">
        <v>150</v>
      </c>
      <c r="AU293" s="198" t="s">
        <v>85</v>
      </c>
      <c r="AY293" s="18" t="s">
        <v>149</v>
      </c>
      <c r="BE293" s="199">
        <f t="shared" si="44"/>
        <v>0</v>
      </c>
      <c r="BF293" s="199">
        <f t="shared" si="45"/>
        <v>0</v>
      </c>
      <c r="BG293" s="199">
        <f t="shared" si="46"/>
        <v>0</v>
      </c>
      <c r="BH293" s="199">
        <f t="shared" si="47"/>
        <v>0</v>
      </c>
      <c r="BI293" s="199">
        <f t="shared" si="48"/>
        <v>0</v>
      </c>
      <c r="BJ293" s="18" t="s">
        <v>83</v>
      </c>
      <c r="BK293" s="199">
        <f t="shared" si="49"/>
        <v>0</v>
      </c>
      <c r="BL293" s="18" t="s">
        <v>658</v>
      </c>
      <c r="BM293" s="198" t="s">
        <v>2023</v>
      </c>
    </row>
    <row r="294" spans="1:65" s="2" customFormat="1" ht="16.5" customHeight="1">
      <c r="A294" s="35"/>
      <c r="B294" s="36"/>
      <c r="C294" s="186" t="s">
        <v>2024</v>
      </c>
      <c r="D294" s="186" t="s">
        <v>150</v>
      </c>
      <c r="E294" s="187" t="s">
        <v>2025</v>
      </c>
      <c r="F294" s="188" t="s">
        <v>2026</v>
      </c>
      <c r="G294" s="189" t="s">
        <v>183</v>
      </c>
      <c r="H294" s="190">
        <v>1</v>
      </c>
      <c r="I294" s="191"/>
      <c r="J294" s="192">
        <f t="shared" si="40"/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si="41"/>
        <v>0</v>
      </c>
      <c r="Q294" s="196">
        <v>0</v>
      </c>
      <c r="R294" s="196">
        <f t="shared" si="42"/>
        <v>0</v>
      </c>
      <c r="S294" s="196">
        <v>0</v>
      </c>
      <c r="T294" s="197">
        <f t="shared" si="4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658</v>
      </c>
      <c r="AT294" s="198" t="s">
        <v>150</v>
      </c>
      <c r="AU294" s="198" t="s">
        <v>85</v>
      </c>
      <c r="AY294" s="18" t="s">
        <v>149</v>
      </c>
      <c r="BE294" s="199">
        <f t="shared" si="44"/>
        <v>0</v>
      </c>
      <c r="BF294" s="199">
        <f t="shared" si="45"/>
        <v>0</v>
      </c>
      <c r="BG294" s="199">
        <f t="shared" si="46"/>
        <v>0</v>
      </c>
      <c r="BH294" s="199">
        <f t="shared" si="47"/>
        <v>0</v>
      </c>
      <c r="BI294" s="199">
        <f t="shared" si="48"/>
        <v>0</v>
      </c>
      <c r="BJ294" s="18" t="s">
        <v>83</v>
      </c>
      <c r="BK294" s="199">
        <f t="shared" si="49"/>
        <v>0</v>
      </c>
      <c r="BL294" s="18" t="s">
        <v>658</v>
      </c>
      <c r="BM294" s="198" t="s">
        <v>2027</v>
      </c>
    </row>
    <row r="295" spans="1:65" s="2" customFormat="1" ht="37.9" customHeight="1">
      <c r="A295" s="35"/>
      <c r="B295" s="36"/>
      <c r="C295" s="245" t="s">
        <v>2028</v>
      </c>
      <c r="D295" s="245" t="s">
        <v>305</v>
      </c>
      <c r="E295" s="246" t="s">
        <v>2029</v>
      </c>
      <c r="F295" s="247" t="s">
        <v>2030</v>
      </c>
      <c r="G295" s="248" t="s">
        <v>183</v>
      </c>
      <c r="H295" s="249">
        <v>1</v>
      </c>
      <c r="I295" s="250"/>
      <c r="J295" s="251">
        <f t="shared" si="40"/>
        <v>0</v>
      </c>
      <c r="K295" s="252"/>
      <c r="L295" s="253"/>
      <c r="M295" s="254" t="s">
        <v>1</v>
      </c>
      <c r="N295" s="25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1591</v>
      </c>
      <c r="AT295" s="198" t="s">
        <v>305</v>
      </c>
      <c r="AU295" s="198" t="s">
        <v>85</v>
      </c>
      <c r="AY295" s="18" t="s">
        <v>149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658</v>
      </c>
      <c r="BM295" s="198" t="s">
        <v>2031</v>
      </c>
    </row>
    <row r="296" spans="1:65" s="2" customFormat="1" ht="24.2" customHeight="1">
      <c r="A296" s="35"/>
      <c r="B296" s="36"/>
      <c r="C296" s="186" t="s">
        <v>2032</v>
      </c>
      <c r="D296" s="186" t="s">
        <v>150</v>
      </c>
      <c r="E296" s="187" t="s">
        <v>2033</v>
      </c>
      <c r="F296" s="188" t="s">
        <v>2034</v>
      </c>
      <c r="G296" s="189" t="s">
        <v>153</v>
      </c>
      <c r="H296" s="190">
        <v>2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658</v>
      </c>
      <c r="AT296" s="198" t="s">
        <v>150</v>
      </c>
      <c r="AU296" s="198" t="s">
        <v>85</v>
      </c>
      <c r="AY296" s="18" t="s">
        <v>149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658</v>
      </c>
      <c r="BM296" s="198" t="s">
        <v>2035</v>
      </c>
    </row>
    <row r="297" spans="1:65" s="2" customFormat="1" ht="24.2" customHeight="1">
      <c r="A297" s="35"/>
      <c r="B297" s="36"/>
      <c r="C297" s="186" t="s">
        <v>2036</v>
      </c>
      <c r="D297" s="186" t="s">
        <v>150</v>
      </c>
      <c r="E297" s="187" t="s">
        <v>2037</v>
      </c>
      <c r="F297" s="188" t="s">
        <v>2038</v>
      </c>
      <c r="G297" s="189" t="s">
        <v>425</v>
      </c>
      <c r="H297" s="190">
        <v>22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83</v>
      </c>
      <c r="AT297" s="198" t="s">
        <v>150</v>
      </c>
      <c r="AU297" s="198" t="s">
        <v>85</v>
      </c>
      <c r="AY297" s="18" t="s">
        <v>149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83</v>
      </c>
      <c r="BM297" s="198" t="s">
        <v>2039</v>
      </c>
    </row>
    <row r="298" spans="1:65" s="2" customFormat="1" ht="24.2" customHeight="1">
      <c r="A298" s="35"/>
      <c r="B298" s="36"/>
      <c r="C298" s="245" t="s">
        <v>2040</v>
      </c>
      <c r="D298" s="245" t="s">
        <v>305</v>
      </c>
      <c r="E298" s="246" t="s">
        <v>2041</v>
      </c>
      <c r="F298" s="247" t="s">
        <v>2042</v>
      </c>
      <c r="G298" s="248" t="s">
        <v>425</v>
      </c>
      <c r="H298" s="249">
        <v>22</v>
      </c>
      <c r="I298" s="250"/>
      <c r="J298" s="251">
        <f t="shared" si="40"/>
        <v>0</v>
      </c>
      <c r="K298" s="252"/>
      <c r="L298" s="253"/>
      <c r="M298" s="254" t="s">
        <v>1</v>
      </c>
      <c r="N298" s="25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85</v>
      </c>
      <c r="AT298" s="198" t="s">
        <v>305</v>
      </c>
      <c r="AU298" s="198" t="s">
        <v>85</v>
      </c>
      <c r="AY298" s="18" t="s">
        <v>149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83</v>
      </c>
      <c r="BM298" s="198" t="s">
        <v>2043</v>
      </c>
    </row>
    <row r="299" spans="1:65" s="2" customFormat="1" ht="16.5" customHeight="1">
      <c r="A299" s="35"/>
      <c r="B299" s="36"/>
      <c r="C299" s="245" t="s">
        <v>2044</v>
      </c>
      <c r="D299" s="245" t="s">
        <v>305</v>
      </c>
      <c r="E299" s="246" t="s">
        <v>2045</v>
      </c>
      <c r="F299" s="247" t="s">
        <v>2046</v>
      </c>
      <c r="G299" s="248" t="s">
        <v>298</v>
      </c>
      <c r="H299" s="249">
        <v>0.05</v>
      </c>
      <c r="I299" s="250"/>
      <c r="J299" s="251">
        <f t="shared" si="40"/>
        <v>0</v>
      </c>
      <c r="K299" s="252"/>
      <c r="L299" s="253"/>
      <c r="M299" s="254" t="s">
        <v>1</v>
      </c>
      <c r="N299" s="255" t="s">
        <v>41</v>
      </c>
      <c r="O299" s="72"/>
      <c r="P299" s="196">
        <f t="shared" si="41"/>
        <v>0</v>
      </c>
      <c r="Q299" s="196">
        <v>1</v>
      </c>
      <c r="R299" s="196">
        <f t="shared" si="42"/>
        <v>0.05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1875</v>
      </c>
      <c r="AT299" s="198" t="s">
        <v>305</v>
      </c>
      <c r="AU299" s="198" t="s">
        <v>85</v>
      </c>
      <c r="AY299" s="18" t="s">
        <v>149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1875</v>
      </c>
      <c r="BM299" s="198" t="s">
        <v>2047</v>
      </c>
    </row>
    <row r="300" spans="1:65" s="11" customFormat="1" ht="22.9" customHeight="1">
      <c r="B300" s="172"/>
      <c r="C300" s="173"/>
      <c r="D300" s="174" t="s">
        <v>75</v>
      </c>
      <c r="E300" s="232" t="s">
        <v>2048</v>
      </c>
      <c r="F300" s="232" t="s">
        <v>2049</v>
      </c>
      <c r="G300" s="173"/>
      <c r="H300" s="173"/>
      <c r="I300" s="176"/>
      <c r="J300" s="233">
        <f>BK300</f>
        <v>0</v>
      </c>
      <c r="K300" s="173"/>
      <c r="L300" s="178"/>
      <c r="M300" s="179"/>
      <c r="N300" s="180"/>
      <c r="O300" s="180"/>
      <c r="P300" s="181">
        <f>SUM(P301:P330)</f>
        <v>0</v>
      </c>
      <c r="Q300" s="180"/>
      <c r="R300" s="181">
        <f>SUM(R301:R330)</f>
        <v>185.16970427999999</v>
      </c>
      <c r="S300" s="180"/>
      <c r="T300" s="182">
        <f>SUM(T301:T330)</f>
        <v>0</v>
      </c>
      <c r="AR300" s="183" t="s">
        <v>104</v>
      </c>
      <c r="AT300" s="184" t="s">
        <v>75</v>
      </c>
      <c r="AU300" s="184" t="s">
        <v>83</v>
      </c>
      <c r="AY300" s="183" t="s">
        <v>149</v>
      </c>
      <c r="BK300" s="185">
        <f>SUM(BK301:BK330)</f>
        <v>0</v>
      </c>
    </row>
    <row r="301" spans="1:65" s="2" customFormat="1" ht="24.2" customHeight="1">
      <c r="A301" s="35"/>
      <c r="B301" s="36"/>
      <c r="C301" s="186" t="s">
        <v>2050</v>
      </c>
      <c r="D301" s="186" t="s">
        <v>150</v>
      </c>
      <c r="E301" s="187" t="s">
        <v>2051</v>
      </c>
      <c r="F301" s="188" t="s">
        <v>2052</v>
      </c>
      <c r="G301" s="189" t="s">
        <v>1180</v>
      </c>
      <c r="H301" s="190">
        <v>1</v>
      </c>
      <c r="I301" s="191"/>
      <c r="J301" s="192">
        <f>ROUND(I301*H301,2)</f>
        <v>0</v>
      </c>
      <c r="K301" s="193"/>
      <c r="L301" s="40"/>
      <c r="M301" s="194" t="s">
        <v>1</v>
      </c>
      <c r="N301" s="195" t="s">
        <v>41</v>
      </c>
      <c r="O301" s="72"/>
      <c r="P301" s="196">
        <f>O301*H301</f>
        <v>0</v>
      </c>
      <c r="Q301" s="196">
        <v>1.9250000000000001E-3</v>
      </c>
      <c r="R301" s="196">
        <f>Q301*H301</f>
        <v>1.9250000000000001E-3</v>
      </c>
      <c r="S301" s="196">
        <v>0</v>
      </c>
      <c r="T301" s="19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658</v>
      </c>
      <c r="AT301" s="198" t="s">
        <v>150</v>
      </c>
      <c r="AU301" s="198" t="s">
        <v>85</v>
      </c>
      <c r="AY301" s="18" t="s">
        <v>149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8" t="s">
        <v>83</v>
      </c>
      <c r="BK301" s="199">
        <f>ROUND(I301*H301,2)</f>
        <v>0</v>
      </c>
      <c r="BL301" s="18" t="s">
        <v>658</v>
      </c>
      <c r="BM301" s="198" t="s">
        <v>2053</v>
      </c>
    </row>
    <row r="302" spans="1:65" s="2" customFormat="1" ht="24.2" customHeight="1">
      <c r="A302" s="35"/>
      <c r="B302" s="36"/>
      <c r="C302" s="186" t="s">
        <v>2054</v>
      </c>
      <c r="D302" s="186" t="s">
        <v>150</v>
      </c>
      <c r="E302" s="187" t="s">
        <v>2055</v>
      </c>
      <c r="F302" s="188" t="s">
        <v>2056</v>
      </c>
      <c r="G302" s="189" t="s">
        <v>288</v>
      </c>
      <c r="H302" s="190">
        <v>20</v>
      </c>
      <c r="I302" s="191"/>
      <c r="J302" s="192">
        <f>ROUND(I302*H302,2)</f>
        <v>0</v>
      </c>
      <c r="K302" s="193"/>
      <c r="L302" s="40"/>
      <c r="M302" s="194" t="s">
        <v>1</v>
      </c>
      <c r="N302" s="195" t="s">
        <v>41</v>
      </c>
      <c r="O302" s="72"/>
      <c r="P302" s="196">
        <f>O302*H302</f>
        <v>0</v>
      </c>
      <c r="Q302" s="196">
        <v>0</v>
      </c>
      <c r="R302" s="196">
        <f>Q302*H302</f>
        <v>0</v>
      </c>
      <c r="S302" s="196">
        <v>0</v>
      </c>
      <c r="T302" s="19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658</v>
      </c>
      <c r="AT302" s="198" t="s">
        <v>150</v>
      </c>
      <c r="AU302" s="198" t="s">
        <v>85</v>
      </c>
      <c r="AY302" s="18" t="s">
        <v>149</v>
      </c>
      <c r="BE302" s="199">
        <f>IF(N302="základní",J302,0)</f>
        <v>0</v>
      </c>
      <c r="BF302" s="199">
        <f>IF(N302="snížená",J302,0)</f>
        <v>0</v>
      </c>
      <c r="BG302" s="199">
        <f>IF(N302="zákl. přenesená",J302,0)</f>
        <v>0</v>
      </c>
      <c r="BH302" s="199">
        <f>IF(N302="sníž. přenesená",J302,0)</f>
        <v>0</v>
      </c>
      <c r="BI302" s="199">
        <f>IF(N302="nulová",J302,0)</f>
        <v>0</v>
      </c>
      <c r="BJ302" s="18" t="s">
        <v>83</v>
      </c>
      <c r="BK302" s="199">
        <f>ROUND(I302*H302,2)</f>
        <v>0</v>
      </c>
      <c r="BL302" s="18" t="s">
        <v>658</v>
      </c>
      <c r="BM302" s="198" t="s">
        <v>2057</v>
      </c>
    </row>
    <row r="303" spans="1:65" s="2" customFormat="1" ht="16.5" customHeight="1">
      <c r="A303" s="35"/>
      <c r="B303" s="36"/>
      <c r="C303" s="186" t="s">
        <v>2058</v>
      </c>
      <c r="D303" s="186" t="s">
        <v>150</v>
      </c>
      <c r="E303" s="187" t="s">
        <v>2059</v>
      </c>
      <c r="F303" s="188" t="s">
        <v>2060</v>
      </c>
      <c r="G303" s="189" t="s">
        <v>273</v>
      </c>
      <c r="H303" s="190">
        <v>100</v>
      </c>
      <c r="I303" s="191"/>
      <c r="J303" s="192">
        <f>ROUND(I303*H303,2)</f>
        <v>0</v>
      </c>
      <c r="K303" s="193"/>
      <c r="L303" s="40"/>
      <c r="M303" s="194" t="s">
        <v>1</v>
      </c>
      <c r="N303" s="195" t="s">
        <v>41</v>
      </c>
      <c r="O303" s="72"/>
      <c r="P303" s="196">
        <f>O303*H303</f>
        <v>0</v>
      </c>
      <c r="Q303" s="196">
        <v>0</v>
      </c>
      <c r="R303" s="196">
        <f>Q303*H303</f>
        <v>0</v>
      </c>
      <c r="S303" s="196">
        <v>0</v>
      </c>
      <c r="T303" s="19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658</v>
      </c>
      <c r="AT303" s="198" t="s">
        <v>150</v>
      </c>
      <c r="AU303" s="198" t="s">
        <v>85</v>
      </c>
      <c r="AY303" s="18" t="s">
        <v>149</v>
      </c>
      <c r="BE303" s="199">
        <f>IF(N303="základní",J303,0)</f>
        <v>0</v>
      </c>
      <c r="BF303" s="199">
        <f>IF(N303="snížená",J303,0)</f>
        <v>0</v>
      </c>
      <c r="BG303" s="199">
        <f>IF(N303="zákl. přenesená",J303,0)</f>
        <v>0</v>
      </c>
      <c r="BH303" s="199">
        <f>IF(N303="sníž. přenesená",J303,0)</f>
        <v>0</v>
      </c>
      <c r="BI303" s="199">
        <f>IF(N303="nulová",J303,0)</f>
        <v>0</v>
      </c>
      <c r="BJ303" s="18" t="s">
        <v>83</v>
      </c>
      <c r="BK303" s="199">
        <f>ROUND(I303*H303,2)</f>
        <v>0</v>
      </c>
      <c r="BL303" s="18" t="s">
        <v>658</v>
      </c>
      <c r="BM303" s="198" t="s">
        <v>2061</v>
      </c>
    </row>
    <row r="304" spans="1:65" s="2" customFormat="1" ht="24.2" customHeight="1">
      <c r="A304" s="35"/>
      <c r="B304" s="36"/>
      <c r="C304" s="186" t="s">
        <v>2062</v>
      </c>
      <c r="D304" s="186" t="s">
        <v>150</v>
      </c>
      <c r="E304" s="187" t="s">
        <v>2063</v>
      </c>
      <c r="F304" s="188" t="s">
        <v>2064</v>
      </c>
      <c r="G304" s="189" t="s">
        <v>288</v>
      </c>
      <c r="H304" s="190">
        <v>87.88</v>
      </c>
      <c r="I304" s="191"/>
      <c r="J304" s="192">
        <f>ROUND(I304*H304,2)</f>
        <v>0</v>
      </c>
      <c r="K304" s="193"/>
      <c r="L304" s="40"/>
      <c r="M304" s="194" t="s">
        <v>1</v>
      </c>
      <c r="N304" s="195" t="s">
        <v>41</v>
      </c>
      <c r="O304" s="72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658</v>
      </c>
      <c r="AT304" s="198" t="s">
        <v>150</v>
      </c>
      <c r="AU304" s="198" t="s">
        <v>85</v>
      </c>
      <c r="AY304" s="18" t="s">
        <v>149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8" t="s">
        <v>83</v>
      </c>
      <c r="BK304" s="199">
        <f>ROUND(I304*H304,2)</f>
        <v>0</v>
      </c>
      <c r="BL304" s="18" t="s">
        <v>658</v>
      </c>
      <c r="BM304" s="198" t="s">
        <v>2065</v>
      </c>
    </row>
    <row r="305" spans="1:65" s="12" customFormat="1" ht="11.25">
      <c r="B305" s="200"/>
      <c r="C305" s="201"/>
      <c r="D305" s="202" t="s">
        <v>156</v>
      </c>
      <c r="E305" s="203" t="s">
        <v>1</v>
      </c>
      <c r="F305" s="204" t="s">
        <v>2066</v>
      </c>
      <c r="G305" s="201"/>
      <c r="H305" s="205">
        <v>87.88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156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149</v>
      </c>
    </row>
    <row r="306" spans="1:65" s="2" customFormat="1" ht="24.2" customHeight="1">
      <c r="A306" s="35"/>
      <c r="B306" s="36"/>
      <c r="C306" s="186" t="s">
        <v>2067</v>
      </c>
      <c r="D306" s="186" t="s">
        <v>150</v>
      </c>
      <c r="E306" s="187" t="s">
        <v>2068</v>
      </c>
      <c r="F306" s="188" t="s">
        <v>2069</v>
      </c>
      <c r="G306" s="189" t="s">
        <v>357</v>
      </c>
      <c r="H306" s="190">
        <v>400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658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658</v>
      </c>
      <c r="BM306" s="198" t="s">
        <v>2070</v>
      </c>
    </row>
    <row r="307" spans="1:65" s="2" customFormat="1" ht="21.75" customHeight="1">
      <c r="A307" s="35"/>
      <c r="B307" s="36"/>
      <c r="C307" s="186" t="s">
        <v>2071</v>
      </c>
      <c r="D307" s="186" t="s">
        <v>150</v>
      </c>
      <c r="E307" s="187" t="s">
        <v>2072</v>
      </c>
      <c r="F307" s="188" t="s">
        <v>2073</v>
      </c>
      <c r="G307" s="189" t="s">
        <v>288</v>
      </c>
      <c r="H307" s="190">
        <v>60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658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658</v>
      </c>
      <c r="BM307" s="198" t="s">
        <v>2074</v>
      </c>
    </row>
    <row r="308" spans="1:65" s="2" customFormat="1" ht="21.75" customHeight="1">
      <c r="A308" s="35"/>
      <c r="B308" s="36"/>
      <c r="C308" s="186" t="s">
        <v>2075</v>
      </c>
      <c r="D308" s="186" t="s">
        <v>150</v>
      </c>
      <c r="E308" s="187" t="s">
        <v>2076</v>
      </c>
      <c r="F308" s="188" t="s">
        <v>2077</v>
      </c>
      <c r="G308" s="189" t="s">
        <v>273</v>
      </c>
      <c r="H308" s="190">
        <v>304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7.0100000000000002E-4</v>
      </c>
      <c r="R308" s="196">
        <f>Q308*H308</f>
        <v>0.21310400000000002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658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658</v>
      </c>
      <c r="BM308" s="198" t="s">
        <v>2078</v>
      </c>
    </row>
    <row r="309" spans="1:65" s="12" customFormat="1" ht="11.25">
      <c r="B309" s="200"/>
      <c r="C309" s="201"/>
      <c r="D309" s="202" t="s">
        <v>156</v>
      </c>
      <c r="E309" s="203" t="s">
        <v>1</v>
      </c>
      <c r="F309" s="204" t="s">
        <v>2079</v>
      </c>
      <c r="G309" s="201"/>
      <c r="H309" s="205">
        <v>304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156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149</v>
      </c>
    </row>
    <row r="310" spans="1:65" s="2" customFormat="1" ht="16.5" customHeight="1">
      <c r="A310" s="35"/>
      <c r="B310" s="36"/>
      <c r="C310" s="186" t="s">
        <v>2080</v>
      </c>
      <c r="D310" s="186" t="s">
        <v>150</v>
      </c>
      <c r="E310" s="187" t="s">
        <v>2081</v>
      </c>
      <c r="F310" s="188" t="s">
        <v>2082</v>
      </c>
      <c r="G310" s="189" t="s">
        <v>288</v>
      </c>
      <c r="H310" s="190">
        <v>304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4.5731999999999999E-4</v>
      </c>
      <c r="R310" s="196">
        <f>Q310*H310</f>
        <v>0.13902528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658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658</v>
      </c>
      <c r="BM310" s="198" t="s">
        <v>2083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2079</v>
      </c>
      <c r="G311" s="201"/>
      <c r="H311" s="205">
        <v>304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149</v>
      </c>
    </row>
    <row r="312" spans="1:65" s="2" customFormat="1" ht="24.2" customHeight="1">
      <c r="A312" s="35"/>
      <c r="B312" s="36"/>
      <c r="C312" s="186" t="s">
        <v>2084</v>
      </c>
      <c r="D312" s="186" t="s">
        <v>150</v>
      </c>
      <c r="E312" s="187" t="s">
        <v>2085</v>
      </c>
      <c r="F312" s="188" t="s">
        <v>2086</v>
      </c>
      <c r="G312" s="189" t="s">
        <v>273</v>
      </c>
      <c r="H312" s="190">
        <v>304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658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658</v>
      </c>
      <c r="BM312" s="198" t="s">
        <v>2087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2079</v>
      </c>
      <c r="G313" s="201"/>
      <c r="H313" s="205">
        <v>304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83</v>
      </c>
      <c r="AY313" s="211" t="s">
        <v>149</v>
      </c>
    </row>
    <row r="314" spans="1:65" s="2" customFormat="1" ht="16.5" customHeight="1">
      <c r="A314" s="35"/>
      <c r="B314" s="36"/>
      <c r="C314" s="186" t="s">
        <v>2088</v>
      </c>
      <c r="D314" s="186" t="s">
        <v>150</v>
      </c>
      <c r="E314" s="187" t="s">
        <v>2089</v>
      </c>
      <c r="F314" s="188" t="s">
        <v>2090</v>
      </c>
      <c r="G314" s="189" t="s">
        <v>288</v>
      </c>
      <c r="H314" s="190">
        <v>304</v>
      </c>
      <c r="I314" s="191"/>
      <c r="J314" s="192">
        <f>ROUND(I314*H314,2)</f>
        <v>0</v>
      </c>
      <c r="K314" s="193"/>
      <c r="L314" s="40"/>
      <c r="M314" s="194" t="s">
        <v>1</v>
      </c>
      <c r="N314" s="195" t="s">
        <v>41</v>
      </c>
      <c r="O314" s="72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658</v>
      </c>
      <c r="AT314" s="198" t="s">
        <v>150</v>
      </c>
      <c r="AU314" s="198" t="s">
        <v>85</v>
      </c>
      <c r="AY314" s="18" t="s">
        <v>149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8" t="s">
        <v>83</v>
      </c>
      <c r="BK314" s="199">
        <f>ROUND(I314*H314,2)</f>
        <v>0</v>
      </c>
      <c r="BL314" s="18" t="s">
        <v>658</v>
      </c>
      <c r="BM314" s="198" t="s">
        <v>2091</v>
      </c>
    </row>
    <row r="315" spans="1:65" s="12" customFormat="1" ht="11.25">
      <c r="B315" s="200"/>
      <c r="C315" s="201"/>
      <c r="D315" s="202" t="s">
        <v>156</v>
      </c>
      <c r="E315" s="203" t="s">
        <v>1</v>
      </c>
      <c r="F315" s="204" t="s">
        <v>2079</v>
      </c>
      <c r="G315" s="201"/>
      <c r="H315" s="205">
        <v>304</v>
      </c>
      <c r="I315" s="206"/>
      <c r="J315" s="201"/>
      <c r="K315" s="201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156</v>
      </c>
      <c r="AU315" s="211" t="s">
        <v>85</v>
      </c>
      <c r="AV315" s="12" t="s">
        <v>85</v>
      </c>
      <c r="AW315" s="12" t="s">
        <v>32</v>
      </c>
      <c r="AX315" s="12" t="s">
        <v>83</v>
      </c>
      <c r="AY315" s="211" t="s">
        <v>149</v>
      </c>
    </row>
    <row r="316" spans="1:65" s="2" customFormat="1" ht="24.2" customHeight="1">
      <c r="A316" s="35"/>
      <c r="B316" s="36"/>
      <c r="C316" s="186" t="s">
        <v>2092</v>
      </c>
      <c r="D316" s="186" t="s">
        <v>150</v>
      </c>
      <c r="E316" s="187" t="s">
        <v>2093</v>
      </c>
      <c r="F316" s="188" t="s">
        <v>2094</v>
      </c>
      <c r="G316" s="189" t="s">
        <v>357</v>
      </c>
      <c r="H316" s="190">
        <v>300</v>
      </c>
      <c r="I316" s="191"/>
      <c r="J316" s="192">
        <f t="shared" ref="J316:J330" si="50">ROUND(I316*H316,2)</f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ref="P316:P330" si="51">O316*H316</f>
        <v>0</v>
      </c>
      <c r="Q316" s="196">
        <v>0.432</v>
      </c>
      <c r="R316" s="196">
        <f t="shared" ref="R316:R330" si="52">Q316*H316</f>
        <v>129.6</v>
      </c>
      <c r="S316" s="196">
        <v>0</v>
      </c>
      <c r="T316" s="197">
        <f t="shared" ref="T316:T330" si="53"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658</v>
      </c>
      <c r="AT316" s="198" t="s">
        <v>150</v>
      </c>
      <c r="AU316" s="198" t="s">
        <v>85</v>
      </c>
      <c r="AY316" s="18" t="s">
        <v>149</v>
      </c>
      <c r="BE316" s="199">
        <f t="shared" ref="BE316:BE330" si="54">IF(N316="základní",J316,0)</f>
        <v>0</v>
      </c>
      <c r="BF316" s="199">
        <f t="shared" ref="BF316:BF330" si="55">IF(N316="snížená",J316,0)</f>
        <v>0</v>
      </c>
      <c r="BG316" s="199">
        <f t="shared" ref="BG316:BG330" si="56">IF(N316="zákl. přenesená",J316,0)</f>
        <v>0</v>
      </c>
      <c r="BH316" s="199">
        <f t="shared" ref="BH316:BH330" si="57">IF(N316="sníž. přenesená",J316,0)</f>
        <v>0</v>
      </c>
      <c r="BI316" s="199">
        <f t="shared" ref="BI316:BI330" si="58">IF(N316="nulová",J316,0)</f>
        <v>0</v>
      </c>
      <c r="BJ316" s="18" t="s">
        <v>83</v>
      </c>
      <c r="BK316" s="199">
        <f t="shared" ref="BK316:BK330" si="59">ROUND(I316*H316,2)</f>
        <v>0</v>
      </c>
      <c r="BL316" s="18" t="s">
        <v>658</v>
      </c>
      <c r="BM316" s="198" t="s">
        <v>2095</v>
      </c>
    </row>
    <row r="317" spans="1:65" s="2" customFormat="1" ht="24.2" customHeight="1">
      <c r="A317" s="35"/>
      <c r="B317" s="36"/>
      <c r="C317" s="186" t="s">
        <v>2096</v>
      </c>
      <c r="D317" s="186" t="s">
        <v>150</v>
      </c>
      <c r="E317" s="187" t="s">
        <v>2097</v>
      </c>
      <c r="F317" s="188" t="s">
        <v>2098</v>
      </c>
      <c r="G317" s="189" t="s">
        <v>357</v>
      </c>
      <c r="H317" s="190">
        <v>40</v>
      </c>
      <c r="I317" s="191"/>
      <c r="J317" s="192">
        <f t="shared" si="5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51"/>
        <v>0</v>
      </c>
      <c r="Q317" s="196">
        <v>0</v>
      </c>
      <c r="R317" s="196">
        <f t="shared" si="52"/>
        <v>0</v>
      </c>
      <c r="S317" s="196">
        <v>0</v>
      </c>
      <c r="T317" s="197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658</v>
      </c>
      <c r="AT317" s="198" t="s">
        <v>150</v>
      </c>
      <c r="AU317" s="198" t="s">
        <v>85</v>
      </c>
      <c r="AY317" s="18" t="s">
        <v>149</v>
      </c>
      <c r="BE317" s="199">
        <f t="shared" si="54"/>
        <v>0</v>
      </c>
      <c r="BF317" s="199">
        <f t="shared" si="55"/>
        <v>0</v>
      </c>
      <c r="BG317" s="199">
        <f t="shared" si="56"/>
        <v>0</v>
      </c>
      <c r="BH317" s="199">
        <f t="shared" si="57"/>
        <v>0</v>
      </c>
      <c r="BI317" s="199">
        <f t="shared" si="58"/>
        <v>0</v>
      </c>
      <c r="BJ317" s="18" t="s">
        <v>83</v>
      </c>
      <c r="BK317" s="199">
        <f t="shared" si="59"/>
        <v>0</v>
      </c>
      <c r="BL317" s="18" t="s">
        <v>658</v>
      </c>
      <c r="BM317" s="198" t="s">
        <v>2099</v>
      </c>
    </row>
    <row r="318" spans="1:65" s="2" customFormat="1" ht="24.2" customHeight="1">
      <c r="A318" s="35"/>
      <c r="B318" s="36"/>
      <c r="C318" s="186" t="s">
        <v>2100</v>
      </c>
      <c r="D318" s="186" t="s">
        <v>150</v>
      </c>
      <c r="E318" s="187" t="s">
        <v>2101</v>
      </c>
      <c r="F318" s="188" t="s">
        <v>2102</v>
      </c>
      <c r="G318" s="189" t="s">
        <v>357</v>
      </c>
      <c r="H318" s="190">
        <v>900</v>
      </c>
      <c r="I318" s="191"/>
      <c r="J318" s="192">
        <f t="shared" si="5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51"/>
        <v>0</v>
      </c>
      <c r="Q318" s="196">
        <v>0</v>
      </c>
      <c r="R318" s="196">
        <f t="shared" si="52"/>
        <v>0</v>
      </c>
      <c r="S318" s="196">
        <v>0</v>
      </c>
      <c r="T318" s="197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658</v>
      </c>
      <c r="AT318" s="198" t="s">
        <v>150</v>
      </c>
      <c r="AU318" s="198" t="s">
        <v>85</v>
      </c>
      <c r="AY318" s="18" t="s">
        <v>149</v>
      </c>
      <c r="BE318" s="199">
        <f t="shared" si="54"/>
        <v>0</v>
      </c>
      <c r="BF318" s="199">
        <f t="shared" si="55"/>
        <v>0</v>
      </c>
      <c r="BG318" s="199">
        <f t="shared" si="56"/>
        <v>0</v>
      </c>
      <c r="BH318" s="199">
        <f t="shared" si="57"/>
        <v>0</v>
      </c>
      <c r="BI318" s="199">
        <f t="shared" si="58"/>
        <v>0</v>
      </c>
      <c r="BJ318" s="18" t="s">
        <v>83</v>
      </c>
      <c r="BK318" s="199">
        <f t="shared" si="59"/>
        <v>0</v>
      </c>
      <c r="BL318" s="18" t="s">
        <v>658</v>
      </c>
      <c r="BM318" s="198" t="s">
        <v>2103</v>
      </c>
    </row>
    <row r="319" spans="1:65" s="2" customFormat="1" ht="24.2" customHeight="1">
      <c r="A319" s="35"/>
      <c r="B319" s="36"/>
      <c r="C319" s="245" t="s">
        <v>2104</v>
      </c>
      <c r="D319" s="245" t="s">
        <v>305</v>
      </c>
      <c r="E319" s="246" t="s">
        <v>2105</v>
      </c>
      <c r="F319" s="247" t="s">
        <v>2106</v>
      </c>
      <c r="G319" s="248" t="s">
        <v>357</v>
      </c>
      <c r="H319" s="249">
        <v>600</v>
      </c>
      <c r="I319" s="250"/>
      <c r="J319" s="251">
        <f t="shared" si="50"/>
        <v>0</v>
      </c>
      <c r="K319" s="252"/>
      <c r="L319" s="253"/>
      <c r="M319" s="254" t="s">
        <v>1</v>
      </c>
      <c r="N319" s="255" t="s">
        <v>41</v>
      </c>
      <c r="O319" s="72"/>
      <c r="P319" s="196">
        <f t="shared" si="51"/>
        <v>0</v>
      </c>
      <c r="Q319" s="196">
        <v>6.8999999999999997E-4</v>
      </c>
      <c r="R319" s="196">
        <f t="shared" si="52"/>
        <v>0.41399999999999998</v>
      </c>
      <c r="S319" s="196">
        <v>0</v>
      </c>
      <c r="T319" s="197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1875</v>
      </c>
      <c r="AT319" s="198" t="s">
        <v>305</v>
      </c>
      <c r="AU319" s="198" t="s">
        <v>85</v>
      </c>
      <c r="AY319" s="18" t="s">
        <v>149</v>
      </c>
      <c r="BE319" s="199">
        <f t="shared" si="54"/>
        <v>0</v>
      </c>
      <c r="BF319" s="199">
        <f t="shared" si="55"/>
        <v>0</v>
      </c>
      <c r="BG319" s="199">
        <f t="shared" si="56"/>
        <v>0</v>
      </c>
      <c r="BH319" s="199">
        <f t="shared" si="57"/>
        <v>0</v>
      </c>
      <c r="BI319" s="199">
        <f t="shared" si="58"/>
        <v>0</v>
      </c>
      <c r="BJ319" s="18" t="s">
        <v>83</v>
      </c>
      <c r="BK319" s="199">
        <f t="shared" si="59"/>
        <v>0</v>
      </c>
      <c r="BL319" s="18" t="s">
        <v>1875</v>
      </c>
      <c r="BM319" s="198" t="s">
        <v>2107</v>
      </c>
    </row>
    <row r="320" spans="1:65" s="2" customFormat="1" ht="24.2" customHeight="1">
      <c r="A320" s="35"/>
      <c r="B320" s="36"/>
      <c r="C320" s="245" t="s">
        <v>2108</v>
      </c>
      <c r="D320" s="245" t="s">
        <v>305</v>
      </c>
      <c r="E320" s="246" t="s">
        <v>2109</v>
      </c>
      <c r="F320" s="247" t="s">
        <v>2110</v>
      </c>
      <c r="G320" s="248" t="s">
        <v>357</v>
      </c>
      <c r="H320" s="249">
        <v>100</v>
      </c>
      <c r="I320" s="250"/>
      <c r="J320" s="251">
        <f t="shared" si="50"/>
        <v>0</v>
      </c>
      <c r="K320" s="252"/>
      <c r="L320" s="253"/>
      <c r="M320" s="254" t="s">
        <v>1</v>
      </c>
      <c r="N320" s="255" t="s">
        <v>41</v>
      </c>
      <c r="O320" s="72"/>
      <c r="P320" s="196">
        <f t="shared" si="51"/>
        <v>0</v>
      </c>
      <c r="Q320" s="196">
        <v>5.5000000000000003E-4</v>
      </c>
      <c r="R320" s="196">
        <f t="shared" si="52"/>
        <v>5.5E-2</v>
      </c>
      <c r="S320" s="196">
        <v>0</v>
      </c>
      <c r="T320" s="197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1875</v>
      </c>
      <c r="AT320" s="198" t="s">
        <v>305</v>
      </c>
      <c r="AU320" s="198" t="s">
        <v>85</v>
      </c>
      <c r="AY320" s="18" t="s">
        <v>149</v>
      </c>
      <c r="BE320" s="199">
        <f t="shared" si="54"/>
        <v>0</v>
      </c>
      <c r="BF320" s="199">
        <f t="shared" si="55"/>
        <v>0</v>
      </c>
      <c r="BG320" s="199">
        <f t="shared" si="56"/>
        <v>0</v>
      </c>
      <c r="BH320" s="199">
        <f t="shared" si="57"/>
        <v>0</v>
      </c>
      <c r="BI320" s="199">
        <f t="shared" si="58"/>
        <v>0</v>
      </c>
      <c r="BJ320" s="18" t="s">
        <v>83</v>
      </c>
      <c r="BK320" s="199">
        <f t="shared" si="59"/>
        <v>0</v>
      </c>
      <c r="BL320" s="18" t="s">
        <v>1875</v>
      </c>
      <c r="BM320" s="198" t="s">
        <v>2111</v>
      </c>
    </row>
    <row r="321" spans="1:65" s="2" customFormat="1" ht="24.2" customHeight="1">
      <c r="A321" s="35"/>
      <c r="B321" s="36"/>
      <c r="C321" s="245" t="s">
        <v>2112</v>
      </c>
      <c r="D321" s="245" t="s">
        <v>305</v>
      </c>
      <c r="E321" s="246" t="s">
        <v>2113</v>
      </c>
      <c r="F321" s="247" t="s">
        <v>2114</v>
      </c>
      <c r="G321" s="248" t="s">
        <v>357</v>
      </c>
      <c r="H321" s="249">
        <v>100</v>
      </c>
      <c r="I321" s="250"/>
      <c r="J321" s="251">
        <f t="shared" si="50"/>
        <v>0</v>
      </c>
      <c r="K321" s="252"/>
      <c r="L321" s="253"/>
      <c r="M321" s="254" t="s">
        <v>1</v>
      </c>
      <c r="N321" s="255" t="s">
        <v>41</v>
      </c>
      <c r="O321" s="72"/>
      <c r="P321" s="196">
        <f t="shared" si="51"/>
        <v>0</v>
      </c>
      <c r="Q321" s="196">
        <v>3.5E-4</v>
      </c>
      <c r="R321" s="196">
        <f t="shared" si="52"/>
        <v>3.4999999999999996E-2</v>
      </c>
      <c r="S321" s="196">
        <v>0</v>
      </c>
      <c r="T321" s="197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1875</v>
      </c>
      <c r="AT321" s="198" t="s">
        <v>305</v>
      </c>
      <c r="AU321" s="198" t="s">
        <v>85</v>
      </c>
      <c r="AY321" s="18" t="s">
        <v>149</v>
      </c>
      <c r="BE321" s="199">
        <f t="shared" si="54"/>
        <v>0</v>
      </c>
      <c r="BF321" s="199">
        <f t="shared" si="55"/>
        <v>0</v>
      </c>
      <c r="BG321" s="199">
        <f t="shared" si="56"/>
        <v>0</v>
      </c>
      <c r="BH321" s="199">
        <f t="shared" si="57"/>
        <v>0</v>
      </c>
      <c r="BI321" s="199">
        <f t="shared" si="58"/>
        <v>0</v>
      </c>
      <c r="BJ321" s="18" t="s">
        <v>83</v>
      </c>
      <c r="BK321" s="199">
        <f t="shared" si="59"/>
        <v>0</v>
      </c>
      <c r="BL321" s="18" t="s">
        <v>1875</v>
      </c>
      <c r="BM321" s="198" t="s">
        <v>2115</v>
      </c>
    </row>
    <row r="322" spans="1:65" s="2" customFormat="1" ht="24.2" customHeight="1">
      <c r="A322" s="35"/>
      <c r="B322" s="36"/>
      <c r="C322" s="245" t="s">
        <v>2116</v>
      </c>
      <c r="D322" s="245" t="s">
        <v>305</v>
      </c>
      <c r="E322" s="246" t="s">
        <v>2117</v>
      </c>
      <c r="F322" s="247" t="s">
        <v>2118</v>
      </c>
      <c r="G322" s="248" t="s">
        <v>357</v>
      </c>
      <c r="H322" s="249">
        <v>100</v>
      </c>
      <c r="I322" s="250"/>
      <c r="J322" s="251">
        <f t="shared" si="50"/>
        <v>0</v>
      </c>
      <c r="K322" s="252"/>
      <c r="L322" s="253"/>
      <c r="M322" s="254" t="s">
        <v>1</v>
      </c>
      <c r="N322" s="255" t="s">
        <v>41</v>
      </c>
      <c r="O322" s="72"/>
      <c r="P322" s="196">
        <f t="shared" si="51"/>
        <v>0</v>
      </c>
      <c r="Q322" s="196">
        <v>3.8999999999999999E-4</v>
      </c>
      <c r="R322" s="196">
        <f t="shared" si="52"/>
        <v>3.9E-2</v>
      </c>
      <c r="S322" s="196">
        <v>0</v>
      </c>
      <c r="T322" s="197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1875</v>
      </c>
      <c r="AT322" s="198" t="s">
        <v>305</v>
      </c>
      <c r="AU322" s="198" t="s">
        <v>85</v>
      </c>
      <c r="AY322" s="18" t="s">
        <v>149</v>
      </c>
      <c r="BE322" s="199">
        <f t="shared" si="54"/>
        <v>0</v>
      </c>
      <c r="BF322" s="199">
        <f t="shared" si="55"/>
        <v>0</v>
      </c>
      <c r="BG322" s="199">
        <f t="shared" si="56"/>
        <v>0</v>
      </c>
      <c r="BH322" s="199">
        <f t="shared" si="57"/>
        <v>0</v>
      </c>
      <c r="BI322" s="199">
        <f t="shared" si="58"/>
        <v>0</v>
      </c>
      <c r="BJ322" s="18" t="s">
        <v>83</v>
      </c>
      <c r="BK322" s="199">
        <f t="shared" si="59"/>
        <v>0</v>
      </c>
      <c r="BL322" s="18" t="s">
        <v>1875</v>
      </c>
      <c r="BM322" s="198" t="s">
        <v>2119</v>
      </c>
    </row>
    <row r="323" spans="1:65" s="2" customFormat="1" ht="24.2" customHeight="1">
      <c r="A323" s="35"/>
      <c r="B323" s="36"/>
      <c r="C323" s="186" t="s">
        <v>2120</v>
      </c>
      <c r="D323" s="186" t="s">
        <v>150</v>
      </c>
      <c r="E323" s="187" t="s">
        <v>2121</v>
      </c>
      <c r="F323" s="188" t="s">
        <v>2122</v>
      </c>
      <c r="G323" s="189" t="s">
        <v>357</v>
      </c>
      <c r="H323" s="190">
        <v>50</v>
      </c>
      <c r="I323" s="191"/>
      <c r="J323" s="192">
        <f t="shared" si="50"/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si="51"/>
        <v>0</v>
      </c>
      <c r="Q323" s="196">
        <v>0.64200999999999997</v>
      </c>
      <c r="R323" s="196">
        <f t="shared" si="52"/>
        <v>32.100499999999997</v>
      </c>
      <c r="S323" s="196">
        <v>0</v>
      </c>
      <c r="T323" s="197">
        <f t="shared" si="5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658</v>
      </c>
      <c r="AT323" s="198" t="s">
        <v>150</v>
      </c>
      <c r="AU323" s="198" t="s">
        <v>85</v>
      </c>
      <c r="AY323" s="18" t="s">
        <v>149</v>
      </c>
      <c r="BE323" s="199">
        <f t="shared" si="54"/>
        <v>0</v>
      </c>
      <c r="BF323" s="199">
        <f t="shared" si="55"/>
        <v>0</v>
      </c>
      <c r="BG323" s="199">
        <f t="shared" si="56"/>
        <v>0</v>
      </c>
      <c r="BH323" s="199">
        <f t="shared" si="57"/>
        <v>0</v>
      </c>
      <c r="BI323" s="199">
        <f t="shared" si="58"/>
        <v>0</v>
      </c>
      <c r="BJ323" s="18" t="s">
        <v>83</v>
      </c>
      <c r="BK323" s="199">
        <f t="shared" si="59"/>
        <v>0</v>
      </c>
      <c r="BL323" s="18" t="s">
        <v>658</v>
      </c>
      <c r="BM323" s="198" t="s">
        <v>2123</v>
      </c>
    </row>
    <row r="324" spans="1:65" s="2" customFormat="1" ht="24.2" customHeight="1">
      <c r="A324" s="35"/>
      <c r="B324" s="36"/>
      <c r="C324" s="186" t="s">
        <v>2124</v>
      </c>
      <c r="D324" s="186" t="s">
        <v>150</v>
      </c>
      <c r="E324" s="187" t="s">
        <v>2125</v>
      </c>
      <c r="F324" s="188" t="s">
        <v>2126</v>
      </c>
      <c r="G324" s="189" t="s">
        <v>288</v>
      </c>
      <c r="H324" s="190">
        <v>10</v>
      </c>
      <c r="I324" s="191"/>
      <c r="J324" s="192">
        <f t="shared" si="50"/>
        <v>0</v>
      </c>
      <c r="K324" s="193"/>
      <c r="L324" s="40"/>
      <c r="M324" s="194" t="s">
        <v>1</v>
      </c>
      <c r="N324" s="195" t="s">
        <v>41</v>
      </c>
      <c r="O324" s="72"/>
      <c r="P324" s="196">
        <f t="shared" si="51"/>
        <v>0</v>
      </c>
      <c r="Q324" s="196">
        <v>2.2563399999999998</v>
      </c>
      <c r="R324" s="196">
        <f t="shared" si="52"/>
        <v>22.563399999999998</v>
      </c>
      <c r="S324" s="196">
        <v>0</v>
      </c>
      <c r="T324" s="197">
        <f t="shared" si="5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658</v>
      </c>
      <c r="AT324" s="198" t="s">
        <v>150</v>
      </c>
      <c r="AU324" s="198" t="s">
        <v>85</v>
      </c>
      <c r="AY324" s="18" t="s">
        <v>149</v>
      </c>
      <c r="BE324" s="199">
        <f t="shared" si="54"/>
        <v>0</v>
      </c>
      <c r="BF324" s="199">
        <f t="shared" si="55"/>
        <v>0</v>
      </c>
      <c r="BG324" s="199">
        <f t="shared" si="56"/>
        <v>0</v>
      </c>
      <c r="BH324" s="199">
        <f t="shared" si="57"/>
        <v>0</v>
      </c>
      <c r="BI324" s="199">
        <f t="shared" si="58"/>
        <v>0</v>
      </c>
      <c r="BJ324" s="18" t="s">
        <v>83</v>
      </c>
      <c r="BK324" s="199">
        <f t="shared" si="59"/>
        <v>0</v>
      </c>
      <c r="BL324" s="18" t="s">
        <v>658</v>
      </c>
      <c r="BM324" s="198" t="s">
        <v>2127</v>
      </c>
    </row>
    <row r="325" spans="1:65" s="2" customFormat="1" ht="24.2" customHeight="1">
      <c r="A325" s="35"/>
      <c r="B325" s="36"/>
      <c r="C325" s="186" t="s">
        <v>2128</v>
      </c>
      <c r="D325" s="186" t="s">
        <v>150</v>
      </c>
      <c r="E325" s="187" t="s">
        <v>2129</v>
      </c>
      <c r="F325" s="188" t="s">
        <v>2130</v>
      </c>
      <c r="G325" s="189" t="s">
        <v>357</v>
      </c>
      <c r="H325" s="190">
        <v>400</v>
      </c>
      <c r="I325" s="191"/>
      <c r="J325" s="192">
        <f t="shared" si="50"/>
        <v>0</v>
      </c>
      <c r="K325" s="193"/>
      <c r="L325" s="40"/>
      <c r="M325" s="194" t="s">
        <v>1</v>
      </c>
      <c r="N325" s="195" t="s">
        <v>41</v>
      </c>
      <c r="O325" s="72"/>
      <c r="P325" s="196">
        <f t="shared" si="51"/>
        <v>0</v>
      </c>
      <c r="Q325" s="196">
        <v>0</v>
      </c>
      <c r="R325" s="196">
        <f t="shared" si="52"/>
        <v>0</v>
      </c>
      <c r="S325" s="196">
        <v>0</v>
      </c>
      <c r="T325" s="197">
        <f t="shared" si="5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658</v>
      </c>
      <c r="AT325" s="198" t="s">
        <v>150</v>
      </c>
      <c r="AU325" s="198" t="s">
        <v>85</v>
      </c>
      <c r="AY325" s="18" t="s">
        <v>149</v>
      </c>
      <c r="BE325" s="199">
        <f t="shared" si="54"/>
        <v>0</v>
      </c>
      <c r="BF325" s="199">
        <f t="shared" si="55"/>
        <v>0</v>
      </c>
      <c r="BG325" s="199">
        <f t="shared" si="56"/>
        <v>0</v>
      </c>
      <c r="BH325" s="199">
        <f t="shared" si="57"/>
        <v>0</v>
      </c>
      <c r="BI325" s="199">
        <f t="shared" si="58"/>
        <v>0</v>
      </c>
      <c r="BJ325" s="18" t="s">
        <v>83</v>
      </c>
      <c r="BK325" s="199">
        <f t="shared" si="59"/>
        <v>0</v>
      </c>
      <c r="BL325" s="18" t="s">
        <v>658</v>
      </c>
      <c r="BM325" s="198" t="s">
        <v>2131</v>
      </c>
    </row>
    <row r="326" spans="1:65" s="2" customFormat="1" ht="21.75" customHeight="1">
      <c r="A326" s="35"/>
      <c r="B326" s="36"/>
      <c r="C326" s="186" t="s">
        <v>2132</v>
      </c>
      <c r="D326" s="186" t="s">
        <v>150</v>
      </c>
      <c r="E326" s="187" t="s">
        <v>2133</v>
      </c>
      <c r="F326" s="188" t="s">
        <v>2134</v>
      </c>
      <c r="G326" s="189" t="s">
        <v>288</v>
      </c>
      <c r="H326" s="190">
        <v>87.88</v>
      </c>
      <c r="I326" s="191"/>
      <c r="J326" s="192">
        <f t="shared" si="5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51"/>
        <v>0</v>
      </c>
      <c r="Q326" s="196">
        <v>0</v>
      </c>
      <c r="R326" s="196">
        <f t="shared" si="52"/>
        <v>0</v>
      </c>
      <c r="S326" s="196">
        <v>0</v>
      </c>
      <c r="T326" s="197">
        <f t="shared" si="5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658</v>
      </c>
      <c r="AT326" s="198" t="s">
        <v>150</v>
      </c>
      <c r="AU326" s="198" t="s">
        <v>85</v>
      </c>
      <c r="AY326" s="18" t="s">
        <v>149</v>
      </c>
      <c r="BE326" s="199">
        <f t="shared" si="54"/>
        <v>0</v>
      </c>
      <c r="BF326" s="199">
        <f t="shared" si="55"/>
        <v>0</v>
      </c>
      <c r="BG326" s="199">
        <f t="shared" si="56"/>
        <v>0</v>
      </c>
      <c r="BH326" s="199">
        <f t="shared" si="57"/>
        <v>0</v>
      </c>
      <c r="BI326" s="199">
        <f t="shared" si="58"/>
        <v>0</v>
      </c>
      <c r="BJ326" s="18" t="s">
        <v>83</v>
      </c>
      <c r="BK326" s="199">
        <f t="shared" si="59"/>
        <v>0</v>
      </c>
      <c r="BL326" s="18" t="s">
        <v>658</v>
      </c>
      <c r="BM326" s="198" t="s">
        <v>2135</v>
      </c>
    </row>
    <row r="327" spans="1:65" s="2" customFormat="1" ht="16.5" customHeight="1">
      <c r="A327" s="35"/>
      <c r="B327" s="36"/>
      <c r="C327" s="186" t="s">
        <v>2136</v>
      </c>
      <c r="D327" s="186" t="s">
        <v>150</v>
      </c>
      <c r="E327" s="187" t="s">
        <v>2137</v>
      </c>
      <c r="F327" s="188" t="s">
        <v>2138</v>
      </c>
      <c r="G327" s="189" t="s">
        <v>298</v>
      </c>
      <c r="H327" s="190">
        <v>180</v>
      </c>
      <c r="I327" s="191"/>
      <c r="J327" s="192">
        <f t="shared" si="5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51"/>
        <v>0</v>
      </c>
      <c r="Q327" s="196">
        <v>0</v>
      </c>
      <c r="R327" s="196">
        <f t="shared" si="52"/>
        <v>0</v>
      </c>
      <c r="S327" s="196">
        <v>0</v>
      </c>
      <c r="T327" s="197">
        <f t="shared" si="5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658</v>
      </c>
      <c r="AT327" s="198" t="s">
        <v>150</v>
      </c>
      <c r="AU327" s="198" t="s">
        <v>85</v>
      </c>
      <c r="AY327" s="18" t="s">
        <v>149</v>
      </c>
      <c r="BE327" s="199">
        <f t="shared" si="54"/>
        <v>0</v>
      </c>
      <c r="BF327" s="199">
        <f t="shared" si="55"/>
        <v>0</v>
      </c>
      <c r="BG327" s="199">
        <f t="shared" si="56"/>
        <v>0</v>
      </c>
      <c r="BH327" s="199">
        <f t="shared" si="57"/>
        <v>0</v>
      </c>
      <c r="BI327" s="199">
        <f t="shared" si="58"/>
        <v>0</v>
      </c>
      <c r="BJ327" s="18" t="s">
        <v>83</v>
      </c>
      <c r="BK327" s="199">
        <f t="shared" si="59"/>
        <v>0</v>
      </c>
      <c r="BL327" s="18" t="s">
        <v>658</v>
      </c>
      <c r="BM327" s="198" t="s">
        <v>2139</v>
      </c>
    </row>
    <row r="328" spans="1:65" s="2" customFormat="1" ht="24.2" customHeight="1">
      <c r="A328" s="35"/>
      <c r="B328" s="36"/>
      <c r="C328" s="186" t="s">
        <v>2140</v>
      </c>
      <c r="D328" s="186" t="s">
        <v>150</v>
      </c>
      <c r="E328" s="187" t="s">
        <v>2141</v>
      </c>
      <c r="F328" s="188" t="s">
        <v>2142</v>
      </c>
      <c r="G328" s="189" t="s">
        <v>298</v>
      </c>
      <c r="H328" s="190">
        <v>1800</v>
      </c>
      <c r="I328" s="191"/>
      <c r="J328" s="192">
        <f t="shared" si="5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51"/>
        <v>0</v>
      </c>
      <c r="Q328" s="196">
        <v>0</v>
      </c>
      <c r="R328" s="196">
        <f t="shared" si="52"/>
        <v>0</v>
      </c>
      <c r="S328" s="196">
        <v>0</v>
      </c>
      <c r="T328" s="197">
        <f t="shared" si="5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658</v>
      </c>
      <c r="AT328" s="198" t="s">
        <v>150</v>
      </c>
      <c r="AU328" s="198" t="s">
        <v>85</v>
      </c>
      <c r="AY328" s="18" t="s">
        <v>149</v>
      </c>
      <c r="BE328" s="199">
        <f t="shared" si="54"/>
        <v>0</v>
      </c>
      <c r="BF328" s="199">
        <f t="shared" si="55"/>
        <v>0</v>
      </c>
      <c r="BG328" s="199">
        <f t="shared" si="56"/>
        <v>0</v>
      </c>
      <c r="BH328" s="199">
        <f t="shared" si="57"/>
        <v>0</v>
      </c>
      <c r="BI328" s="199">
        <f t="shared" si="58"/>
        <v>0</v>
      </c>
      <c r="BJ328" s="18" t="s">
        <v>83</v>
      </c>
      <c r="BK328" s="199">
        <f t="shared" si="59"/>
        <v>0</v>
      </c>
      <c r="BL328" s="18" t="s">
        <v>658</v>
      </c>
      <c r="BM328" s="198" t="s">
        <v>2143</v>
      </c>
    </row>
    <row r="329" spans="1:65" s="2" customFormat="1" ht="16.5" customHeight="1">
      <c r="A329" s="35"/>
      <c r="B329" s="36"/>
      <c r="C329" s="186" t="s">
        <v>2144</v>
      </c>
      <c r="D329" s="186" t="s">
        <v>150</v>
      </c>
      <c r="E329" s="187" t="s">
        <v>2145</v>
      </c>
      <c r="F329" s="188" t="s">
        <v>2146</v>
      </c>
      <c r="G329" s="189" t="s">
        <v>273</v>
      </c>
      <c r="H329" s="190">
        <v>350</v>
      </c>
      <c r="I329" s="191"/>
      <c r="J329" s="192">
        <f t="shared" si="50"/>
        <v>0</v>
      </c>
      <c r="K329" s="193"/>
      <c r="L329" s="40"/>
      <c r="M329" s="194" t="s">
        <v>1</v>
      </c>
      <c r="N329" s="195" t="s">
        <v>41</v>
      </c>
      <c r="O329" s="72"/>
      <c r="P329" s="196">
        <f t="shared" si="51"/>
        <v>0</v>
      </c>
      <c r="Q329" s="196">
        <v>2.5000000000000001E-5</v>
      </c>
      <c r="R329" s="196">
        <f t="shared" si="52"/>
        <v>8.7500000000000008E-3</v>
      </c>
      <c r="S329" s="196">
        <v>0</v>
      </c>
      <c r="T329" s="197">
        <f t="shared" si="5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658</v>
      </c>
      <c r="AT329" s="198" t="s">
        <v>150</v>
      </c>
      <c r="AU329" s="198" t="s">
        <v>85</v>
      </c>
      <c r="AY329" s="18" t="s">
        <v>149</v>
      </c>
      <c r="BE329" s="199">
        <f t="shared" si="54"/>
        <v>0</v>
      </c>
      <c r="BF329" s="199">
        <f t="shared" si="55"/>
        <v>0</v>
      </c>
      <c r="BG329" s="199">
        <f t="shared" si="56"/>
        <v>0</v>
      </c>
      <c r="BH329" s="199">
        <f t="shared" si="57"/>
        <v>0</v>
      </c>
      <c r="BI329" s="199">
        <f t="shared" si="58"/>
        <v>0</v>
      </c>
      <c r="BJ329" s="18" t="s">
        <v>83</v>
      </c>
      <c r="BK329" s="199">
        <f t="shared" si="59"/>
        <v>0</v>
      </c>
      <c r="BL329" s="18" t="s">
        <v>658</v>
      </c>
      <c r="BM329" s="198" t="s">
        <v>2147</v>
      </c>
    </row>
    <row r="330" spans="1:65" s="2" customFormat="1" ht="21.75" customHeight="1">
      <c r="A330" s="35"/>
      <c r="B330" s="36"/>
      <c r="C330" s="186" t="s">
        <v>2148</v>
      </c>
      <c r="D330" s="186" t="s">
        <v>150</v>
      </c>
      <c r="E330" s="187" t="s">
        <v>2149</v>
      </c>
      <c r="F330" s="188" t="s">
        <v>2150</v>
      </c>
      <c r="G330" s="189" t="s">
        <v>273</v>
      </c>
      <c r="H330" s="190">
        <v>350</v>
      </c>
      <c r="I330" s="191"/>
      <c r="J330" s="192">
        <f t="shared" si="50"/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si="51"/>
        <v>0</v>
      </c>
      <c r="Q330" s="196">
        <v>0</v>
      </c>
      <c r="R330" s="196">
        <f t="shared" si="52"/>
        <v>0</v>
      </c>
      <c r="S330" s="196">
        <v>0</v>
      </c>
      <c r="T330" s="197">
        <f t="shared" si="5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658</v>
      </c>
      <c r="AT330" s="198" t="s">
        <v>150</v>
      </c>
      <c r="AU330" s="198" t="s">
        <v>85</v>
      </c>
      <c r="AY330" s="18" t="s">
        <v>149</v>
      </c>
      <c r="BE330" s="199">
        <f t="shared" si="54"/>
        <v>0</v>
      </c>
      <c r="BF330" s="199">
        <f t="shared" si="55"/>
        <v>0</v>
      </c>
      <c r="BG330" s="199">
        <f t="shared" si="56"/>
        <v>0</v>
      </c>
      <c r="BH330" s="199">
        <f t="shared" si="57"/>
        <v>0</v>
      </c>
      <c r="BI330" s="199">
        <f t="shared" si="58"/>
        <v>0</v>
      </c>
      <c r="BJ330" s="18" t="s">
        <v>83</v>
      </c>
      <c r="BK330" s="199">
        <f t="shared" si="59"/>
        <v>0</v>
      </c>
      <c r="BL330" s="18" t="s">
        <v>658</v>
      </c>
      <c r="BM330" s="198" t="s">
        <v>2151</v>
      </c>
    </row>
    <row r="331" spans="1:65" s="11" customFormat="1" ht="25.9" customHeight="1">
      <c r="B331" s="172"/>
      <c r="C331" s="173"/>
      <c r="D331" s="174" t="s">
        <v>75</v>
      </c>
      <c r="E331" s="175" t="s">
        <v>2152</v>
      </c>
      <c r="F331" s="175" t="s">
        <v>2153</v>
      </c>
      <c r="G331" s="173"/>
      <c r="H331" s="173"/>
      <c r="I331" s="176"/>
      <c r="J331" s="177">
        <f>BK331</f>
        <v>0</v>
      </c>
      <c r="K331" s="173"/>
      <c r="L331" s="178"/>
      <c r="M331" s="179"/>
      <c r="N331" s="180"/>
      <c r="O331" s="180"/>
      <c r="P331" s="181">
        <f>SUM(P332:P335)</f>
        <v>0</v>
      </c>
      <c r="Q331" s="180"/>
      <c r="R331" s="181">
        <f>SUM(R332:R335)</f>
        <v>0</v>
      </c>
      <c r="S331" s="180"/>
      <c r="T331" s="182">
        <f>SUM(T332:T335)</f>
        <v>0</v>
      </c>
      <c r="AR331" s="183" t="s">
        <v>168</v>
      </c>
      <c r="AT331" s="184" t="s">
        <v>75</v>
      </c>
      <c r="AU331" s="184" t="s">
        <v>76</v>
      </c>
      <c r="AY331" s="183" t="s">
        <v>149</v>
      </c>
      <c r="BK331" s="185">
        <f>SUM(BK332:BK335)</f>
        <v>0</v>
      </c>
    </row>
    <row r="332" spans="1:65" s="2" customFormat="1" ht="24.2" customHeight="1">
      <c r="A332" s="35"/>
      <c r="B332" s="36"/>
      <c r="C332" s="186" t="s">
        <v>2154</v>
      </c>
      <c r="D332" s="186" t="s">
        <v>150</v>
      </c>
      <c r="E332" s="187" t="s">
        <v>2155</v>
      </c>
      <c r="F332" s="188" t="s">
        <v>2156</v>
      </c>
      <c r="G332" s="189" t="s">
        <v>895</v>
      </c>
      <c r="H332" s="190">
        <v>40</v>
      </c>
      <c r="I332" s="191"/>
      <c r="J332" s="192">
        <f>ROUND(I332*H332,2)</f>
        <v>0</v>
      </c>
      <c r="K332" s="193"/>
      <c r="L332" s="40"/>
      <c r="M332" s="194" t="s">
        <v>1</v>
      </c>
      <c r="N332" s="195" t="s">
        <v>41</v>
      </c>
      <c r="O332" s="72"/>
      <c r="P332" s="196">
        <f>O332*H332</f>
        <v>0</v>
      </c>
      <c r="Q332" s="196">
        <v>0</v>
      </c>
      <c r="R332" s="196">
        <f>Q332*H332</f>
        <v>0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154</v>
      </c>
      <c r="AT332" s="198" t="s">
        <v>150</v>
      </c>
      <c r="AU332" s="198" t="s">
        <v>83</v>
      </c>
      <c r="AY332" s="18" t="s">
        <v>149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154</v>
      </c>
      <c r="BM332" s="198" t="s">
        <v>2157</v>
      </c>
    </row>
    <row r="333" spans="1:65" s="2" customFormat="1" ht="21.75" customHeight="1">
      <c r="A333" s="35"/>
      <c r="B333" s="36"/>
      <c r="C333" s="186" t="s">
        <v>2158</v>
      </c>
      <c r="D333" s="186" t="s">
        <v>150</v>
      </c>
      <c r="E333" s="187" t="s">
        <v>2159</v>
      </c>
      <c r="F333" s="188" t="s">
        <v>2160</v>
      </c>
      <c r="G333" s="189" t="s">
        <v>895</v>
      </c>
      <c r="H333" s="190">
        <v>100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0</v>
      </c>
      <c r="R333" s="196">
        <f>Q333*H333</f>
        <v>0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154</v>
      </c>
      <c r="AT333" s="198" t="s">
        <v>150</v>
      </c>
      <c r="AU333" s="198" t="s">
        <v>83</v>
      </c>
      <c r="AY333" s="18" t="s">
        <v>149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154</v>
      </c>
      <c r="BM333" s="198" t="s">
        <v>2161</v>
      </c>
    </row>
    <row r="334" spans="1:65" s="2" customFormat="1" ht="24.2" customHeight="1">
      <c r="A334" s="35"/>
      <c r="B334" s="36"/>
      <c r="C334" s="186" t="s">
        <v>2162</v>
      </c>
      <c r="D334" s="186" t="s">
        <v>150</v>
      </c>
      <c r="E334" s="187" t="s">
        <v>2163</v>
      </c>
      <c r="F334" s="188" t="s">
        <v>2164</v>
      </c>
      <c r="G334" s="189" t="s">
        <v>895</v>
      </c>
      <c r="H334" s="190">
        <v>40</v>
      </c>
      <c r="I334" s="191"/>
      <c r="J334" s="192">
        <f>ROUND(I334*H334,2)</f>
        <v>0</v>
      </c>
      <c r="K334" s="193"/>
      <c r="L334" s="40"/>
      <c r="M334" s="194" t="s">
        <v>1</v>
      </c>
      <c r="N334" s="195" t="s">
        <v>41</v>
      </c>
      <c r="O334" s="72"/>
      <c r="P334" s="196">
        <f>O334*H334</f>
        <v>0</v>
      </c>
      <c r="Q334" s="196">
        <v>0</v>
      </c>
      <c r="R334" s="196">
        <f>Q334*H334</f>
        <v>0</v>
      </c>
      <c r="S334" s="196">
        <v>0</v>
      </c>
      <c r="T334" s="19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154</v>
      </c>
      <c r="AT334" s="198" t="s">
        <v>150</v>
      </c>
      <c r="AU334" s="198" t="s">
        <v>83</v>
      </c>
      <c r="AY334" s="18" t="s">
        <v>149</v>
      </c>
      <c r="BE334" s="199">
        <f>IF(N334="základní",J334,0)</f>
        <v>0</v>
      </c>
      <c r="BF334" s="199">
        <f>IF(N334="snížená",J334,0)</f>
        <v>0</v>
      </c>
      <c r="BG334" s="199">
        <f>IF(N334="zákl. přenesená",J334,0)</f>
        <v>0</v>
      </c>
      <c r="BH334" s="199">
        <f>IF(N334="sníž. přenesená",J334,0)</f>
        <v>0</v>
      </c>
      <c r="BI334" s="199">
        <f>IF(N334="nulová",J334,0)</f>
        <v>0</v>
      </c>
      <c r="BJ334" s="18" t="s">
        <v>83</v>
      </c>
      <c r="BK334" s="199">
        <f>ROUND(I334*H334,2)</f>
        <v>0</v>
      </c>
      <c r="BL334" s="18" t="s">
        <v>154</v>
      </c>
      <c r="BM334" s="198" t="s">
        <v>2165</v>
      </c>
    </row>
    <row r="335" spans="1:65" s="2" customFormat="1" ht="16.5" customHeight="1">
      <c r="A335" s="35"/>
      <c r="B335" s="36"/>
      <c r="C335" s="186" t="s">
        <v>2166</v>
      </c>
      <c r="D335" s="186" t="s">
        <v>150</v>
      </c>
      <c r="E335" s="187" t="s">
        <v>2167</v>
      </c>
      <c r="F335" s="188" t="s">
        <v>2168</v>
      </c>
      <c r="G335" s="189" t="s">
        <v>895</v>
      </c>
      <c r="H335" s="190">
        <v>50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154</v>
      </c>
      <c r="AT335" s="198" t="s">
        <v>150</v>
      </c>
      <c r="AU335" s="198" t="s">
        <v>83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154</v>
      </c>
      <c r="BM335" s="198" t="s">
        <v>2169</v>
      </c>
    </row>
    <row r="336" spans="1:65" s="11" customFormat="1" ht="25.9" customHeight="1">
      <c r="B336" s="172"/>
      <c r="C336" s="173"/>
      <c r="D336" s="174" t="s">
        <v>75</v>
      </c>
      <c r="E336" s="175" t="s">
        <v>206</v>
      </c>
      <c r="F336" s="175" t="s">
        <v>207</v>
      </c>
      <c r="G336" s="173"/>
      <c r="H336" s="173"/>
      <c r="I336" s="176"/>
      <c r="J336" s="177">
        <f>BK336</f>
        <v>0</v>
      </c>
      <c r="K336" s="173"/>
      <c r="L336" s="178"/>
      <c r="M336" s="179"/>
      <c r="N336" s="180"/>
      <c r="O336" s="180"/>
      <c r="P336" s="181">
        <f>SUM(P337:P338)</f>
        <v>0</v>
      </c>
      <c r="Q336" s="180"/>
      <c r="R336" s="181">
        <f>SUM(R337:R338)</f>
        <v>0</v>
      </c>
      <c r="S336" s="180"/>
      <c r="T336" s="182">
        <f>SUM(T337:T338)</f>
        <v>0</v>
      </c>
      <c r="AR336" s="183" t="s">
        <v>168</v>
      </c>
      <c r="AT336" s="184" t="s">
        <v>75</v>
      </c>
      <c r="AU336" s="184" t="s">
        <v>76</v>
      </c>
      <c r="AY336" s="183" t="s">
        <v>149</v>
      </c>
      <c r="BK336" s="185">
        <f>SUM(BK337:BK338)</f>
        <v>0</v>
      </c>
    </row>
    <row r="337" spans="1:65" s="2" customFormat="1" ht="49.15" customHeight="1">
      <c r="A337" s="35"/>
      <c r="B337" s="36"/>
      <c r="C337" s="186" t="s">
        <v>2170</v>
      </c>
      <c r="D337" s="186" t="s">
        <v>150</v>
      </c>
      <c r="E337" s="187" t="s">
        <v>2171</v>
      </c>
      <c r="F337" s="188" t="s">
        <v>2172</v>
      </c>
      <c r="G337" s="189" t="s">
        <v>153</v>
      </c>
      <c r="H337" s="190">
        <v>1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2173</v>
      </c>
      <c r="AT337" s="198" t="s">
        <v>150</v>
      </c>
      <c r="AU337" s="198" t="s">
        <v>83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2173</v>
      </c>
      <c r="BM337" s="198" t="s">
        <v>2174</v>
      </c>
    </row>
    <row r="338" spans="1:65" s="2" customFormat="1" ht="16.5" customHeight="1">
      <c r="A338" s="35"/>
      <c r="B338" s="36"/>
      <c r="C338" s="186" t="s">
        <v>2175</v>
      </c>
      <c r="D338" s="186" t="s">
        <v>150</v>
      </c>
      <c r="E338" s="187" t="s">
        <v>2176</v>
      </c>
      <c r="F338" s="188" t="s">
        <v>2177</v>
      </c>
      <c r="G338" s="189" t="s">
        <v>425</v>
      </c>
      <c r="H338" s="190">
        <v>1</v>
      </c>
      <c r="I338" s="191"/>
      <c r="J338" s="192">
        <f>ROUND(I338*H338,2)</f>
        <v>0</v>
      </c>
      <c r="K338" s="193"/>
      <c r="L338" s="40"/>
      <c r="M338" s="222" t="s">
        <v>1</v>
      </c>
      <c r="N338" s="223" t="s">
        <v>41</v>
      </c>
      <c r="O338" s="224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2173</v>
      </c>
      <c r="AT338" s="198" t="s">
        <v>150</v>
      </c>
      <c r="AU338" s="198" t="s">
        <v>83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2173</v>
      </c>
      <c r="BM338" s="198" t="s">
        <v>2178</v>
      </c>
    </row>
    <row r="339" spans="1:65" s="2" customFormat="1" ht="6.95" customHeight="1">
      <c r="A339" s="35"/>
      <c r="B339" s="55"/>
      <c r="C339" s="56"/>
      <c r="D339" s="56"/>
      <c r="E339" s="56"/>
      <c r="F339" s="56"/>
      <c r="G339" s="56"/>
      <c r="H339" s="56"/>
      <c r="I339" s="56"/>
      <c r="J339" s="56"/>
      <c r="K339" s="56"/>
      <c r="L339" s="40"/>
      <c r="M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</sheetData>
  <sheetProtection algorithmName="SHA-512" hashValue="NttrJlnZglReh0mq6krE53qGH4wvTrgHn+JmDefLF2hhp12IY2939smV1tShN2Pdz9xk4RSh+D43oPjOvEF+dw==" saltValue="qY+TJSwV8fOwxEl7rAduov4btsTzJd70gv3UduEW3DfRsxfExE2wC5n3VEameqWn3Yt4wIpsSb27bf63ir/ArA==" spinCount="100000" sheet="1" objects="1" scenarios="1" formatColumns="0" formatRows="0" autoFilter="0"/>
  <autoFilter ref="C128:K338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2179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7b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923</v>
      </c>
      <c r="E101" s="229"/>
      <c r="F101" s="229"/>
      <c r="G101" s="229"/>
      <c r="H101" s="229"/>
      <c r="I101" s="229"/>
      <c r="J101" s="230">
        <f>J173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264</v>
      </c>
      <c r="E102" s="229"/>
      <c r="F102" s="229"/>
      <c r="G102" s="229"/>
      <c r="H102" s="229"/>
      <c r="I102" s="229"/>
      <c r="J102" s="230">
        <f>J190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265</v>
      </c>
      <c r="E103" s="229"/>
      <c r="F103" s="229"/>
      <c r="G103" s="229"/>
      <c r="H103" s="229"/>
      <c r="I103" s="229"/>
      <c r="J103" s="230">
        <f>J213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266</v>
      </c>
      <c r="E104" s="229"/>
      <c r="F104" s="229"/>
      <c r="G104" s="229"/>
      <c r="H104" s="229"/>
      <c r="I104" s="229"/>
      <c r="J104" s="230">
        <f>J255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267</v>
      </c>
      <c r="E105" s="229"/>
      <c r="F105" s="229"/>
      <c r="G105" s="229"/>
      <c r="H105" s="229"/>
      <c r="I105" s="229"/>
      <c r="J105" s="230">
        <f>J263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2180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2181</v>
      </c>
      <c r="E107" s="229"/>
      <c r="F107" s="229"/>
      <c r="G107" s="229"/>
      <c r="H107" s="229"/>
      <c r="I107" s="229"/>
      <c r="J107" s="230">
        <f>J266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1528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1529</v>
      </c>
      <c r="E109" s="229"/>
      <c r="F109" s="229"/>
      <c r="G109" s="229"/>
      <c r="H109" s="229"/>
      <c r="I109" s="229"/>
      <c r="J109" s="230">
        <f>J269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2182</v>
      </c>
      <c r="E110" s="229"/>
      <c r="F110" s="229"/>
      <c r="G110" s="229"/>
      <c r="H110" s="229"/>
      <c r="I110" s="229"/>
      <c r="J110" s="230">
        <f>J272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123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124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7b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P133+P265+P268</f>
        <v>0</v>
      </c>
      <c r="Q132" s="80"/>
      <c r="R132" s="169">
        <f>R133+R265+R268</f>
        <v>214.1167098</v>
      </c>
      <c r="S132" s="80"/>
      <c r="T132" s="170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BK133+BK265+BK268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P134+P173+P190+P213+P255+P263</f>
        <v>0</v>
      </c>
      <c r="Q133" s="180"/>
      <c r="R133" s="181">
        <f>R134+R173+R190+R213+R255+R263</f>
        <v>214.1167098</v>
      </c>
      <c r="S133" s="180"/>
      <c r="T133" s="182">
        <f>T134+T173+T190+T213+T255+T263</f>
        <v>252.63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BK134+BK173+BK190+BK213+BK255+BK263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SUM(P135:P172)</f>
        <v>0</v>
      </c>
      <c r="Q134" s="180"/>
      <c r="R134" s="181">
        <f>SUM(R135:R172)</f>
        <v>0</v>
      </c>
      <c r="S134" s="180"/>
      <c r="T134" s="182">
        <f>SUM(T135:T172)</f>
        <v>247.87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SUM(BK135:BK172)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2183</v>
      </c>
      <c r="F135" s="188" t="s">
        <v>2184</v>
      </c>
      <c r="G135" s="189" t="s">
        <v>273</v>
      </c>
      <c r="H135" s="190">
        <v>217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2185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2186</v>
      </c>
      <c r="G139" s="201"/>
      <c r="H139" s="205">
        <v>217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24.2" customHeight="1">
      <c r="A140" s="35"/>
      <c r="B140" s="36"/>
      <c r="C140" s="186" t="s">
        <v>85</v>
      </c>
      <c r="D140" s="186" t="s">
        <v>150</v>
      </c>
      <c r="E140" s="187" t="s">
        <v>2187</v>
      </c>
      <c r="F140" s="188" t="s">
        <v>2188</v>
      </c>
      <c r="G140" s="189" t="s">
        <v>273</v>
      </c>
      <c r="H140" s="190">
        <v>469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2189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2190</v>
      </c>
      <c r="G144" s="201"/>
      <c r="H144" s="205">
        <v>469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2" customFormat="1" ht="24.2" customHeight="1">
      <c r="A145" s="35"/>
      <c r="B145" s="36"/>
      <c r="C145" s="186" t="s">
        <v>104</v>
      </c>
      <c r="D145" s="186" t="s">
        <v>150</v>
      </c>
      <c r="E145" s="187" t="s">
        <v>2191</v>
      </c>
      <c r="F145" s="188" t="s">
        <v>2192</v>
      </c>
      <c r="G145" s="189" t="s">
        <v>273</v>
      </c>
      <c r="H145" s="190">
        <v>252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0.22</v>
      </c>
      <c r="T145" s="197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2193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275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2194</v>
      </c>
      <c r="G149" s="201"/>
      <c r="H149" s="205">
        <v>252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24.2" customHeight="1">
      <c r="A150" s="35"/>
      <c r="B150" s="36"/>
      <c r="C150" s="186" t="s">
        <v>168</v>
      </c>
      <c r="D150" s="186" t="s">
        <v>150</v>
      </c>
      <c r="E150" s="187" t="s">
        <v>2195</v>
      </c>
      <c r="F150" s="188" t="s">
        <v>2196</v>
      </c>
      <c r="G150" s="189" t="s">
        <v>288</v>
      </c>
      <c r="H150" s="190">
        <v>8.19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2197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2198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2199</v>
      </c>
      <c r="G152" s="201"/>
      <c r="H152" s="205">
        <v>5.94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76</v>
      </c>
      <c r="AY152" s="211" t="s">
        <v>149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2200</v>
      </c>
      <c r="G153" s="201"/>
      <c r="H153" s="205">
        <v>2.25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85</v>
      </c>
      <c r="AV153" s="12" t="s">
        <v>85</v>
      </c>
      <c r="AW153" s="12" t="s">
        <v>32</v>
      </c>
      <c r="AX153" s="12" t="s">
        <v>76</v>
      </c>
      <c r="AY153" s="211" t="s">
        <v>149</v>
      </c>
    </row>
    <row r="154" spans="1:65" s="15" customFormat="1" ht="11.25">
      <c r="B154" s="234"/>
      <c r="C154" s="235"/>
      <c r="D154" s="202" t="s">
        <v>156</v>
      </c>
      <c r="E154" s="236" t="s">
        <v>1</v>
      </c>
      <c r="F154" s="237" t="s">
        <v>292</v>
      </c>
      <c r="G154" s="235"/>
      <c r="H154" s="238">
        <v>8.19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156</v>
      </c>
      <c r="AU154" s="244" t="s">
        <v>85</v>
      </c>
      <c r="AV154" s="15" t="s">
        <v>168</v>
      </c>
      <c r="AW154" s="15" t="s">
        <v>32</v>
      </c>
      <c r="AX154" s="15" t="s">
        <v>83</v>
      </c>
      <c r="AY154" s="244" t="s">
        <v>149</v>
      </c>
    </row>
    <row r="155" spans="1:65" s="2" customFormat="1" ht="33" customHeight="1">
      <c r="A155" s="35"/>
      <c r="B155" s="36"/>
      <c r="C155" s="186" t="s">
        <v>148</v>
      </c>
      <c r="D155" s="186" t="s">
        <v>150</v>
      </c>
      <c r="E155" s="187" t="s">
        <v>2201</v>
      </c>
      <c r="F155" s="188" t="s">
        <v>2202</v>
      </c>
      <c r="G155" s="189" t="s">
        <v>288</v>
      </c>
      <c r="H155" s="190">
        <v>23.45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2203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277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2" customFormat="1" ht="11.25">
      <c r="B159" s="200"/>
      <c r="C159" s="201"/>
      <c r="D159" s="202" t="s">
        <v>156</v>
      </c>
      <c r="E159" s="203" t="s">
        <v>1</v>
      </c>
      <c r="F159" s="204" t="s">
        <v>2204</v>
      </c>
      <c r="G159" s="201"/>
      <c r="H159" s="205">
        <v>23.45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32</v>
      </c>
      <c r="AX159" s="12" t="s">
        <v>83</v>
      </c>
      <c r="AY159" s="211" t="s">
        <v>149</v>
      </c>
    </row>
    <row r="160" spans="1:65" s="2" customFormat="1" ht="37.9" customHeight="1">
      <c r="A160" s="35"/>
      <c r="B160" s="36"/>
      <c r="C160" s="186" t="s">
        <v>180</v>
      </c>
      <c r="D160" s="186" t="s">
        <v>150</v>
      </c>
      <c r="E160" s="187" t="s">
        <v>2205</v>
      </c>
      <c r="F160" s="188" t="s">
        <v>2206</v>
      </c>
      <c r="G160" s="189" t="s">
        <v>288</v>
      </c>
      <c r="H160" s="190">
        <v>129.30000000000001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168</v>
      </c>
      <c r="BM160" s="198" t="s">
        <v>2207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275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3" customFormat="1" ht="11.25">
      <c r="B162" s="212"/>
      <c r="C162" s="213"/>
      <c r="D162" s="202" t="s">
        <v>156</v>
      </c>
      <c r="E162" s="214" t="s">
        <v>1</v>
      </c>
      <c r="F162" s="215" t="s">
        <v>276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156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149</v>
      </c>
    </row>
    <row r="163" spans="1:65" s="13" customFormat="1" ht="11.25">
      <c r="B163" s="212"/>
      <c r="C163" s="213"/>
      <c r="D163" s="202" t="s">
        <v>156</v>
      </c>
      <c r="E163" s="214" t="s">
        <v>1</v>
      </c>
      <c r="F163" s="215" t="s">
        <v>277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156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149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2208</v>
      </c>
      <c r="G164" s="201"/>
      <c r="H164" s="205">
        <v>129.30000000000001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2" customFormat="1" ht="33" customHeight="1">
      <c r="A165" s="35"/>
      <c r="B165" s="36"/>
      <c r="C165" s="186" t="s">
        <v>186</v>
      </c>
      <c r="D165" s="186" t="s">
        <v>150</v>
      </c>
      <c r="E165" s="187" t="s">
        <v>293</v>
      </c>
      <c r="F165" s="188" t="s">
        <v>294</v>
      </c>
      <c r="G165" s="189" t="s">
        <v>288</v>
      </c>
      <c r="H165" s="190">
        <v>31.64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2209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2210</v>
      </c>
      <c r="G166" s="201"/>
      <c r="H166" s="205">
        <v>31.64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7.9" customHeight="1">
      <c r="A167" s="35"/>
      <c r="B167" s="36"/>
      <c r="C167" s="186" t="s">
        <v>192</v>
      </c>
      <c r="D167" s="186" t="s">
        <v>150</v>
      </c>
      <c r="E167" s="187" t="s">
        <v>1344</v>
      </c>
      <c r="F167" s="188" t="s">
        <v>1345</v>
      </c>
      <c r="G167" s="189" t="s">
        <v>288</v>
      </c>
      <c r="H167" s="190">
        <v>129.30000000000001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2211</v>
      </c>
    </row>
    <row r="168" spans="1:65" s="2" customFormat="1" ht="24.2" customHeight="1">
      <c r="A168" s="35"/>
      <c r="B168" s="36"/>
      <c r="C168" s="186" t="s">
        <v>202</v>
      </c>
      <c r="D168" s="186" t="s">
        <v>150</v>
      </c>
      <c r="E168" s="187" t="s">
        <v>296</v>
      </c>
      <c r="F168" s="188" t="s">
        <v>297</v>
      </c>
      <c r="G168" s="189" t="s">
        <v>298</v>
      </c>
      <c r="H168" s="190">
        <v>56.951999999999998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85</v>
      </c>
      <c r="AY168" s="18" t="s">
        <v>149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168</v>
      </c>
      <c r="BM168" s="198" t="s">
        <v>2212</v>
      </c>
    </row>
    <row r="169" spans="1:65" s="12" customFormat="1" ht="11.25">
      <c r="B169" s="200"/>
      <c r="C169" s="201"/>
      <c r="D169" s="202" t="s">
        <v>156</v>
      </c>
      <c r="E169" s="203" t="s">
        <v>1</v>
      </c>
      <c r="F169" s="204" t="s">
        <v>2213</v>
      </c>
      <c r="G169" s="201"/>
      <c r="H169" s="205">
        <v>56.951999999999998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156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149</v>
      </c>
    </row>
    <row r="170" spans="1:65" s="2" customFormat="1" ht="33" customHeight="1">
      <c r="A170" s="35"/>
      <c r="B170" s="36"/>
      <c r="C170" s="186" t="s">
        <v>208</v>
      </c>
      <c r="D170" s="186" t="s">
        <v>150</v>
      </c>
      <c r="E170" s="187" t="s">
        <v>1349</v>
      </c>
      <c r="F170" s="188" t="s">
        <v>1350</v>
      </c>
      <c r="G170" s="189" t="s">
        <v>298</v>
      </c>
      <c r="H170" s="190">
        <v>232.74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168</v>
      </c>
      <c r="BM170" s="198" t="s">
        <v>2214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2215</v>
      </c>
      <c r="G171" s="201"/>
      <c r="H171" s="205">
        <v>232.74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215</v>
      </c>
      <c r="D172" s="186" t="s">
        <v>150</v>
      </c>
      <c r="E172" s="187" t="s">
        <v>2216</v>
      </c>
      <c r="F172" s="188" t="s">
        <v>2217</v>
      </c>
      <c r="G172" s="189" t="s">
        <v>273</v>
      </c>
      <c r="H172" s="190">
        <v>431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2218</v>
      </c>
    </row>
    <row r="173" spans="1:65" s="11" customFormat="1" ht="22.9" customHeight="1">
      <c r="B173" s="172"/>
      <c r="C173" s="173"/>
      <c r="D173" s="174" t="s">
        <v>75</v>
      </c>
      <c r="E173" s="232" t="s">
        <v>85</v>
      </c>
      <c r="F173" s="232" t="s">
        <v>967</v>
      </c>
      <c r="G173" s="173"/>
      <c r="H173" s="173"/>
      <c r="I173" s="176"/>
      <c r="J173" s="233">
        <f>BK173</f>
        <v>0</v>
      </c>
      <c r="K173" s="173"/>
      <c r="L173" s="178"/>
      <c r="M173" s="179"/>
      <c r="N173" s="180"/>
      <c r="O173" s="180"/>
      <c r="P173" s="181">
        <f>SUM(P174:P189)</f>
        <v>0</v>
      </c>
      <c r="Q173" s="180"/>
      <c r="R173" s="181">
        <f>SUM(R174:R189)</f>
        <v>15.2753298</v>
      </c>
      <c r="S173" s="180"/>
      <c r="T173" s="182">
        <f>SUM(T174:T189)</f>
        <v>0</v>
      </c>
      <c r="AR173" s="183" t="s">
        <v>83</v>
      </c>
      <c r="AT173" s="184" t="s">
        <v>75</v>
      </c>
      <c r="AU173" s="184" t="s">
        <v>83</v>
      </c>
      <c r="AY173" s="183" t="s">
        <v>149</v>
      </c>
      <c r="BK173" s="185">
        <f>SUM(BK174:BK189)</f>
        <v>0</v>
      </c>
    </row>
    <row r="174" spans="1:65" s="2" customFormat="1" ht="24.2" customHeight="1">
      <c r="A174" s="35"/>
      <c r="B174" s="36"/>
      <c r="C174" s="186" t="s">
        <v>222</v>
      </c>
      <c r="D174" s="186" t="s">
        <v>150</v>
      </c>
      <c r="E174" s="187" t="s">
        <v>2219</v>
      </c>
      <c r="F174" s="188" t="s">
        <v>2220</v>
      </c>
      <c r="G174" s="189" t="s">
        <v>288</v>
      </c>
      <c r="H174" s="190">
        <v>0.91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1.98</v>
      </c>
      <c r="R174" s="196">
        <f>Q174*H174</f>
        <v>1.8018000000000001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2221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2198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11.25">
      <c r="B176" s="200"/>
      <c r="C176" s="201"/>
      <c r="D176" s="202" t="s">
        <v>156</v>
      </c>
      <c r="E176" s="203" t="s">
        <v>1</v>
      </c>
      <c r="F176" s="204" t="s">
        <v>2222</v>
      </c>
      <c r="G176" s="201"/>
      <c r="H176" s="205">
        <v>0.66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76</v>
      </c>
      <c r="AY176" s="211" t="s">
        <v>149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2223</v>
      </c>
      <c r="G177" s="201"/>
      <c r="H177" s="205">
        <v>0.25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76</v>
      </c>
      <c r="AY177" s="211" t="s">
        <v>149</v>
      </c>
    </row>
    <row r="178" spans="1:65" s="15" customFormat="1" ht="11.25">
      <c r="B178" s="234"/>
      <c r="C178" s="235"/>
      <c r="D178" s="202" t="s">
        <v>156</v>
      </c>
      <c r="E178" s="236" t="s">
        <v>1</v>
      </c>
      <c r="F178" s="237" t="s">
        <v>292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156</v>
      </c>
      <c r="AU178" s="244" t="s">
        <v>85</v>
      </c>
      <c r="AV178" s="15" t="s">
        <v>168</v>
      </c>
      <c r="AW178" s="15" t="s">
        <v>32</v>
      </c>
      <c r="AX178" s="15" t="s">
        <v>83</v>
      </c>
      <c r="AY178" s="244" t="s">
        <v>149</v>
      </c>
    </row>
    <row r="179" spans="1:65" s="2" customFormat="1" ht="21.75" customHeight="1">
      <c r="A179" s="35"/>
      <c r="B179" s="36"/>
      <c r="C179" s="186" t="s">
        <v>228</v>
      </c>
      <c r="D179" s="186" t="s">
        <v>150</v>
      </c>
      <c r="E179" s="187" t="s">
        <v>1540</v>
      </c>
      <c r="F179" s="188" t="s">
        <v>2224</v>
      </c>
      <c r="G179" s="189" t="s">
        <v>288</v>
      </c>
      <c r="H179" s="190">
        <v>5.46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2.45329</v>
      </c>
      <c r="R179" s="196">
        <f>Q179*H179</f>
        <v>13.3949634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2225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2198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2" customFormat="1" ht="11.25">
      <c r="B181" s="200"/>
      <c r="C181" s="201"/>
      <c r="D181" s="202" t="s">
        <v>156</v>
      </c>
      <c r="E181" s="203" t="s">
        <v>1</v>
      </c>
      <c r="F181" s="204" t="s">
        <v>2226</v>
      </c>
      <c r="G181" s="201"/>
      <c r="H181" s="205">
        <v>3.96</v>
      </c>
      <c r="I181" s="206"/>
      <c r="J181" s="201"/>
      <c r="K181" s="201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156</v>
      </c>
      <c r="AU181" s="211" t="s">
        <v>85</v>
      </c>
      <c r="AV181" s="12" t="s">
        <v>85</v>
      </c>
      <c r="AW181" s="12" t="s">
        <v>32</v>
      </c>
      <c r="AX181" s="12" t="s">
        <v>76</v>
      </c>
      <c r="AY181" s="211" t="s">
        <v>149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2227</v>
      </c>
      <c r="G182" s="201"/>
      <c r="H182" s="205">
        <v>1.5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149</v>
      </c>
    </row>
    <row r="183" spans="1:65" s="15" customFormat="1" ht="11.25">
      <c r="B183" s="234"/>
      <c r="C183" s="235"/>
      <c r="D183" s="202" t="s">
        <v>156</v>
      </c>
      <c r="E183" s="236" t="s">
        <v>1</v>
      </c>
      <c r="F183" s="237" t="s">
        <v>292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156</v>
      </c>
      <c r="AU183" s="244" t="s">
        <v>85</v>
      </c>
      <c r="AV183" s="15" t="s">
        <v>168</v>
      </c>
      <c r="AW183" s="15" t="s">
        <v>32</v>
      </c>
      <c r="AX183" s="15" t="s">
        <v>83</v>
      </c>
      <c r="AY183" s="244" t="s">
        <v>149</v>
      </c>
    </row>
    <row r="184" spans="1:65" s="2" customFormat="1" ht="16.5" customHeight="1">
      <c r="A184" s="35"/>
      <c r="B184" s="36"/>
      <c r="C184" s="186" t="s">
        <v>236</v>
      </c>
      <c r="D184" s="186" t="s">
        <v>150</v>
      </c>
      <c r="E184" s="187" t="s">
        <v>1548</v>
      </c>
      <c r="F184" s="188" t="s">
        <v>1549</v>
      </c>
      <c r="G184" s="189" t="s">
        <v>273</v>
      </c>
      <c r="H184" s="190">
        <v>29.76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2.64E-3</v>
      </c>
      <c r="R184" s="196">
        <f>Q184*H184</f>
        <v>7.8566400000000008E-2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2228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2198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2" customFormat="1" ht="11.25">
      <c r="B186" s="200"/>
      <c r="C186" s="201"/>
      <c r="D186" s="202" t="s">
        <v>156</v>
      </c>
      <c r="E186" s="203" t="s">
        <v>1</v>
      </c>
      <c r="F186" s="204" t="s">
        <v>2229</v>
      </c>
      <c r="G186" s="201"/>
      <c r="H186" s="205">
        <v>17.760000000000002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156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149</v>
      </c>
    </row>
    <row r="187" spans="1:65" s="12" customFormat="1" ht="11.25">
      <c r="B187" s="200"/>
      <c r="C187" s="201"/>
      <c r="D187" s="202" t="s">
        <v>156</v>
      </c>
      <c r="E187" s="203" t="s">
        <v>1</v>
      </c>
      <c r="F187" s="204" t="s">
        <v>2230</v>
      </c>
      <c r="G187" s="201"/>
      <c r="H187" s="205">
        <v>12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156</v>
      </c>
      <c r="AU187" s="211" t="s">
        <v>85</v>
      </c>
      <c r="AV187" s="12" t="s">
        <v>85</v>
      </c>
      <c r="AW187" s="12" t="s">
        <v>32</v>
      </c>
      <c r="AX187" s="12" t="s">
        <v>76</v>
      </c>
      <c r="AY187" s="211" t="s">
        <v>149</v>
      </c>
    </row>
    <row r="188" spans="1:65" s="15" customFormat="1" ht="11.25">
      <c r="B188" s="234"/>
      <c r="C188" s="235"/>
      <c r="D188" s="202" t="s">
        <v>156</v>
      </c>
      <c r="E188" s="236" t="s">
        <v>1</v>
      </c>
      <c r="F188" s="237" t="s">
        <v>292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156</v>
      </c>
      <c r="AU188" s="244" t="s">
        <v>85</v>
      </c>
      <c r="AV188" s="15" t="s">
        <v>168</v>
      </c>
      <c r="AW188" s="15" t="s">
        <v>32</v>
      </c>
      <c r="AX188" s="15" t="s">
        <v>83</v>
      </c>
      <c r="AY188" s="244" t="s">
        <v>149</v>
      </c>
    </row>
    <row r="189" spans="1:65" s="2" customFormat="1" ht="16.5" customHeight="1">
      <c r="A189" s="35"/>
      <c r="B189" s="36"/>
      <c r="C189" s="186" t="s">
        <v>8</v>
      </c>
      <c r="D189" s="186" t="s">
        <v>150</v>
      </c>
      <c r="E189" s="187" t="s">
        <v>1552</v>
      </c>
      <c r="F189" s="188" t="s">
        <v>1553</v>
      </c>
      <c r="G189" s="189" t="s">
        <v>273</v>
      </c>
      <c r="H189" s="190">
        <v>29.76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2231</v>
      </c>
    </row>
    <row r="190" spans="1:65" s="11" customFormat="1" ht="22.9" customHeight="1">
      <c r="B190" s="172"/>
      <c r="C190" s="173"/>
      <c r="D190" s="174" t="s">
        <v>75</v>
      </c>
      <c r="E190" s="232" t="s">
        <v>148</v>
      </c>
      <c r="F190" s="232" t="s">
        <v>318</v>
      </c>
      <c r="G190" s="173"/>
      <c r="H190" s="173"/>
      <c r="I190" s="176"/>
      <c r="J190" s="233">
        <f>BK190</f>
        <v>0</v>
      </c>
      <c r="K190" s="173"/>
      <c r="L190" s="178"/>
      <c r="M190" s="179"/>
      <c r="N190" s="180"/>
      <c r="O190" s="180"/>
      <c r="P190" s="181">
        <f>SUM(P191:P212)</f>
        <v>0</v>
      </c>
      <c r="Q190" s="180"/>
      <c r="R190" s="181">
        <f>SUM(R191:R212)</f>
        <v>112.77114999999998</v>
      </c>
      <c r="S190" s="180"/>
      <c r="T190" s="182">
        <f>SUM(T191:T212)</f>
        <v>0</v>
      </c>
      <c r="AR190" s="183" t="s">
        <v>83</v>
      </c>
      <c r="AT190" s="184" t="s">
        <v>75</v>
      </c>
      <c r="AU190" s="184" t="s">
        <v>83</v>
      </c>
      <c r="AY190" s="183" t="s">
        <v>149</v>
      </c>
      <c r="BK190" s="185">
        <f>SUM(BK191:BK212)</f>
        <v>0</v>
      </c>
    </row>
    <row r="191" spans="1:65" s="2" customFormat="1" ht="16.5" customHeight="1">
      <c r="A191" s="35"/>
      <c r="B191" s="36"/>
      <c r="C191" s="186" t="s">
        <v>244</v>
      </c>
      <c r="D191" s="186" t="s">
        <v>150</v>
      </c>
      <c r="E191" s="187" t="s">
        <v>319</v>
      </c>
      <c r="F191" s="188" t="s">
        <v>2232</v>
      </c>
      <c r="G191" s="189" t="s">
        <v>273</v>
      </c>
      <c r="H191" s="190">
        <v>431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2233</v>
      </c>
    </row>
    <row r="192" spans="1:65" s="2" customFormat="1" ht="21.75" customHeight="1">
      <c r="A192" s="35"/>
      <c r="B192" s="36"/>
      <c r="C192" s="186" t="s">
        <v>250</v>
      </c>
      <c r="D192" s="186" t="s">
        <v>150</v>
      </c>
      <c r="E192" s="187" t="s">
        <v>2234</v>
      </c>
      <c r="F192" s="188" t="s">
        <v>2235</v>
      </c>
      <c r="G192" s="189" t="s">
        <v>273</v>
      </c>
      <c r="H192" s="190">
        <v>431</v>
      </c>
      <c r="I192" s="191"/>
      <c r="J192" s="192">
        <f>ROUND(I192*H192,2)</f>
        <v>0</v>
      </c>
      <c r="K192" s="193"/>
      <c r="L192" s="40"/>
      <c r="M192" s="194" t="s">
        <v>1</v>
      </c>
      <c r="N192" s="195" t="s">
        <v>41</v>
      </c>
      <c r="O192" s="72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83</v>
      </c>
      <c r="BK192" s="199">
        <f>ROUND(I192*H192,2)</f>
        <v>0</v>
      </c>
      <c r="BL192" s="18" t="s">
        <v>168</v>
      </c>
      <c r="BM192" s="198" t="s">
        <v>2236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275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276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277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2237</v>
      </c>
      <c r="G196" s="201"/>
      <c r="H196" s="205">
        <v>431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83</v>
      </c>
      <c r="AY196" s="211" t="s">
        <v>149</v>
      </c>
    </row>
    <row r="197" spans="1:65" s="2" customFormat="1" ht="24.2" customHeight="1">
      <c r="A197" s="35"/>
      <c r="B197" s="36"/>
      <c r="C197" s="186" t="s">
        <v>257</v>
      </c>
      <c r="D197" s="186" t="s">
        <v>150</v>
      </c>
      <c r="E197" s="187" t="s">
        <v>342</v>
      </c>
      <c r="F197" s="188" t="s">
        <v>343</v>
      </c>
      <c r="G197" s="189" t="s">
        <v>273</v>
      </c>
      <c r="H197" s="190">
        <v>431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8.5650000000000004E-2</v>
      </c>
      <c r="R197" s="196">
        <f>Q197*H197</f>
        <v>36.915150000000004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2238</v>
      </c>
    </row>
    <row r="198" spans="1:65" s="2" customFormat="1" ht="16.5" customHeight="1">
      <c r="A198" s="35"/>
      <c r="B198" s="36"/>
      <c r="C198" s="245" t="s">
        <v>345</v>
      </c>
      <c r="D198" s="245" t="s">
        <v>305</v>
      </c>
      <c r="E198" s="246" t="s">
        <v>346</v>
      </c>
      <c r="F198" s="247" t="s">
        <v>347</v>
      </c>
      <c r="G198" s="248" t="s">
        <v>273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196">
        <f>O198*H198</f>
        <v>0</v>
      </c>
      <c r="Q198" s="196">
        <v>0.17599999999999999</v>
      </c>
      <c r="R198" s="196">
        <f>Q198*H198</f>
        <v>66.387199999999993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192</v>
      </c>
      <c r="AT198" s="198" t="s">
        <v>305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2239</v>
      </c>
    </row>
    <row r="199" spans="1:65" s="13" customFormat="1" ht="11.25">
      <c r="B199" s="212"/>
      <c r="C199" s="213"/>
      <c r="D199" s="202" t="s">
        <v>156</v>
      </c>
      <c r="E199" s="214" t="s">
        <v>1</v>
      </c>
      <c r="F199" s="215" t="s">
        <v>275</v>
      </c>
      <c r="G199" s="213"/>
      <c r="H199" s="214" t="s">
        <v>1</v>
      </c>
      <c r="I199" s="216"/>
      <c r="J199" s="213"/>
      <c r="K199" s="213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156</v>
      </c>
      <c r="AU199" s="221" t="s">
        <v>85</v>
      </c>
      <c r="AV199" s="13" t="s">
        <v>83</v>
      </c>
      <c r="AW199" s="13" t="s">
        <v>32</v>
      </c>
      <c r="AX199" s="13" t="s">
        <v>76</v>
      </c>
      <c r="AY199" s="22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276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11.25">
      <c r="B201" s="212"/>
      <c r="C201" s="213"/>
      <c r="D201" s="202" t="s">
        <v>156</v>
      </c>
      <c r="E201" s="214" t="s">
        <v>1</v>
      </c>
      <c r="F201" s="215" t="s">
        <v>277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85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2" customFormat="1" ht="11.25">
      <c r="B202" s="200"/>
      <c r="C202" s="201"/>
      <c r="D202" s="202" t="s">
        <v>156</v>
      </c>
      <c r="E202" s="203" t="s">
        <v>1</v>
      </c>
      <c r="F202" s="204" t="s">
        <v>2240</v>
      </c>
      <c r="G202" s="201"/>
      <c r="H202" s="205">
        <v>377.2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32</v>
      </c>
      <c r="AX202" s="12" t="s">
        <v>83</v>
      </c>
      <c r="AY202" s="211" t="s">
        <v>149</v>
      </c>
    </row>
    <row r="203" spans="1:65" s="2" customFormat="1" ht="16.5" customHeight="1">
      <c r="A203" s="35"/>
      <c r="B203" s="36"/>
      <c r="C203" s="245" t="s">
        <v>350</v>
      </c>
      <c r="D203" s="245" t="s">
        <v>305</v>
      </c>
      <c r="E203" s="246" t="s">
        <v>2241</v>
      </c>
      <c r="F203" s="247" t="s">
        <v>2242</v>
      </c>
      <c r="G203" s="248" t="s">
        <v>273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196">
        <f>O203*H203</f>
        <v>0</v>
      </c>
      <c r="Q203" s="196">
        <v>0.17599999999999999</v>
      </c>
      <c r="R203" s="196">
        <f>Q203*H203</f>
        <v>7.0399999999999991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192</v>
      </c>
      <c r="AT203" s="198" t="s">
        <v>305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2243</v>
      </c>
    </row>
    <row r="204" spans="1:65" s="13" customFormat="1" ht="11.25">
      <c r="B204" s="212"/>
      <c r="C204" s="213"/>
      <c r="D204" s="202" t="s">
        <v>156</v>
      </c>
      <c r="E204" s="214" t="s">
        <v>1</v>
      </c>
      <c r="F204" s="215" t="s">
        <v>275</v>
      </c>
      <c r="G204" s="213"/>
      <c r="H204" s="214" t="s">
        <v>1</v>
      </c>
      <c r="I204" s="216"/>
      <c r="J204" s="213"/>
      <c r="K204" s="213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156</v>
      </c>
      <c r="AU204" s="221" t="s">
        <v>85</v>
      </c>
      <c r="AV204" s="13" t="s">
        <v>83</v>
      </c>
      <c r="AW204" s="13" t="s">
        <v>32</v>
      </c>
      <c r="AX204" s="13" t="s">
        <v>76</v>
      </c>
      <c r="AY204" s="221" t="s">
        <v>149</v>
      </c>
    </row>
    <row r="205" spans="1:65" s="13" customFormat="1" ht="11.25">
      <c r="B205" s="212"/>
      <c r="C205" s="213"/>
      <c r="D205" s="202" t="s">
        <v>156</v>
      </c>
      <c r="E205" s="214" t="s">
        <v>1</v>
      </c>
      <c r="F205" s="215" t="s">
        <v>276</v>
      </c>
      <c r="G205" s="213"/>
      <c r="H205" s="214" t="s">
        <v>1</v>
      </c>
      <c r="I205" s="216"/>
      <c r="J205" s="213"/>
      <c r="K205" s="213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156</v>
      </c>
      <c r="AU205" s="221" t="s">
        <v>85</v>
      </c>
      <c r="AV205" s="13" t="s">
        <v>83</v>
      </c>
      <c r="AW205" s="13" t="s">
        <v>32</v>
      </c>
      <c r="AX205" s="13" t="s">
        <v>76</v>
      </c>
      <c r="AY205" s="221" t="s">
        <v>149</v>
      </c>
    </row>
    <row r="206" spans="1:65" s="13" customFormat="1" ht="11.25">
      <c r="B206" s="212"/>
      <c r="C206" s="213"/>
      <c r="D206" s="202" t="s">
        <v>156</v>
      </c>
      <c r="E206" s="214" t="s">
        <v>1</v>
      </c>
      <c r="F206" s="215" t="s">
        <v>277</v>
      </c>
      <c r="G206" s="213"/>
      <c r="H206" s="214" t="s">
        <v>1</v>
      </c>
      <c r="I206" s="216"/>
      <c r="J206" s="213"/>
      <c r="K206" s="213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156</v>
      </c>
      <c r="AU206" s="221" t="s">
        <v>85</v>
      </c>
      <c r="AV206" s="13" t="s">
        <v>83</v>
      </c>
      <c r="AW206" s="13" t="s">
        <v>32</v>
      </c>
      <c r="AX206" s="13" t="s">
        <v>76</v>
      </c>
      <c r="AY206" s="221" t="s">
        <v>149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2244</v>
      </c>
      <c r="G207" s="201"/>
      <c r="H207" s="205">
        <v>40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21.75" customHeight="1">
      <c r="A208" s="35"/>
      <c r="B208" s="36"/>
      <c r="C208" s="245" t="s">
        <v>7</v>
      </c>
      <c r="D208" s="245" t="s">
        <v>305</v>
      </c>
      <c r="E208" s="246" t="s">
        <v>351</v>
      </c>
      <c r="F208" s="247" t="s">
        <v>352</v>
      </c>
      <c r="G208" s="248" t="s">
        <v>273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0.17599999999999999</v>
      </c>
      <c r="R208" s="196">
        <f>Q208*H208</f>
        <v>2.4287999999999998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2245</v>
      </c>
    </row>
    <row r="209" spans="1:65" s="13" customFormat="1" ht="11.25">
      <c r="B209" s="212"/>
      <c r="C209" s="213"/>
      <c r="D209" s="202" t="s">
        <v>156</v>
      </c>
      <c r="E209" s="214" t="s">
        <v>1</v>
      </c>
      <c r="F209" s="215" t="s">
        <v>275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156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149</v>
      </c>
    </row>
    <row r="210" spans="1:65" s="13" customFormat="1" ht="11.25">
      <c r="B210" s="212"/>
      <c r="C210" s="213"/>
      <c r="D210" s="202" t="s">
        <v>156</v>
      </c>
      <c r="E210" s="214" t="s">
        <v>1</v>
      </c>
      <c r="F210" s="215" t="s">
        <v>276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156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149</v>
      </c>
    </row>
    <row r="211" spans="1:65" s="13" customFormat="1" ht="11.25">
      <c r="B211" s="212"/>
      <c r="C211" s="213"/>
      <c r="D211" s="202" t="s">
        <v>156</v>
      </c>
      <c r="E211" s="214" t="s">
        <v>1</v>
      </c>
      <c r="F211" s="215" t="s">
        <v>277</v>
      </c>
      <c r="G211" s="213"/>
      <c r="H211" s="214" t="s">
        <v>1</v>
      </c>
      <c r="I211" s="216"/>
      <c r="J211" s="213"/>
      <c r="K211" s="213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156</v>
      </c>
      <c r="AU211" s="221" t="s">
        <v>85</v>
      </c>
      <c r="AV211" s="13" t="s">
        <v>83</v>
      </c>
      <c r="AW211" s="13" t="s">
        <v>32</v>
      </c>
      <c r="AX211" s="13" t="s">
        <v>76</v>
      </c>
      <c r="AY211" s="221" t="s">
        <v>149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2246</v>
      </c>
      <c r="G212" s="201"/>
      <c r="H212" s="205">
        <v>13.8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11" customFormat="1" ht="22.9" customHeight="1">
      <c r="B213" s="172"/>
      <c r="C213" s="173"/>
      <c r="D213" s="174" t="s">
        <v>75</v>
      </c>
      <c r="E213" s="232" t="s">
        <v>202</v>
      </c>
      <c r="F213" s="232" t="s">
        <v>360</v>
      </c>
      <c r="G213" s="173"/>
      <c r="H213" s="173"/>
      <c r="I213" s="176"/>
      <c r="J213" s="233">
        <f>BK213</f>
        <v>0</v>
      </c>
      <c r="K213" s="173"/>
      <c r="L213" s="178"/>
      <c r="M213" s="179"/>
      <c r="N213" s="180"/>
      <c r="O213" s="180"/>
      <c r="P213" s="181">
        <f>SUM(P214:P254)</f>
        <v>0</v>
      </c>
      <c r="Q213" s="180"/>
      <c r="R213" s="181">
        <f>SUM(R214:R254)</f>
        <v>86.070230000000009</v>
      </c>
      <c r="S213" s="180"/>
      <c r="T213" s="182">
        <f>SUM(T214:T254)</f>
        <v>4.7600000000000007</v>
      </c>
      <c r="AR213" s="183" t="s">
        <v>83</v>
      </c>
      <c r="AT213" s="184" t="s">
        <v>75</v>
      </c>
      <c r="AU213" s="184" t="s">
        <v>83</v>
      </c>
      <c r="AY213" s="183" t="s">
        <v>149</v>
      </c>
      <c r="BK213" s="185">
        <f>SUM(BK214:BK254)</f>
        <v>0</v>
      </c>
    </row>
    <row r="214" spans="1:65" s="2" customFormat="1" ht="24.2" customHeight="1">
      <c r="A214" s="35"/>
      <c r="B214" s="36"/>
      <c r="C214" s="186" t="s">
        <v>361</v>
      </c>
      <c r="D214" s="186" t="s">
        <v>150</v>
      </c>
      <c r="E214" s="187" t="s">
        <v>1478</v>
      </c>
      <c r="F214" s="188" t="s">
        <v>1479</v>
      </c>
      <c r="G214" s="189" t="s">
        <v>357</v>
      </c>
      <c r="H214" s="190">
        <v>138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7.3999999999999999E-4</v>
      </c>
      <c r="R214" s="196">
        <f>Q214*H214</f>
        <v>0.10212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85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2247</v>
      </c>
    </row>
    <row r="215" spans="1:65" s="2" customFormat="1" ht="16.5" customHeight="1">
      <c r="A215" s="35"/>
      <c r="B215" s="36"/>
      <c r="C215" s="245" t="s">
        <v>367</v>
      </c>
      <c r="D215" s="245" t="s">
        <v>305</v>
      </c>
      <c r="E215" s="246" t="s">
        <v>1482</v>
      </c>
      <c r="F215" s="247" t="s">
        <v>2248</v>
      </c>
      <c r="G215" s="248" t="s">
        <v>1484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192</v>
      </c>
      <c r="AT215" s="198" t="s">
        <v>305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2249</v>
      </c>
    </row>
    <row r="216" spans="1:65" s="13" customFormat="1" ht="11.25">
      <c r="B216" s="212"/>
      <c r="C216" s="213"/>
      <c r="D216" s="202" t="s">
        <v>156</v>
      </c>
      <c r="E216" s="214" t="s">
        <v>1</v>
      </c>
      <c r="F216" s="215" t="s">
        <v>275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156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149</v>
      </c>
    </row>
    <row r="217" spans="1:65" s="13" customFormat="1" ht="11.25">
      <c r="B217" s="212"/>
      <c r="C217" s="213"/>
      <c r="D217" s="202" t="s">
        <v>156</v>
      </c>
      <c r="E217" s="214" t="s">
        <v>1</v>
      </c>
      <c r="F217" s="215" t="s">
        <v>276</v>
      </c>
      <c r="G217" s="213"/>
      <c r="H217" s="214" t="s">
        <v>1</v>
      </c>
      <c r="I217" s="216"/>
      <c r="J217" s="213"/>
      <c r="K217" s="213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156</v>
      </c>
      <c r="AU217" s="221" t="s">
        <v>85</v>
      </c>
      <c r="AV217" s="13" t="s">
        <v>83</v>
      </c>
      <c r="AW217" s="13" t="s">
        <v>32</v>
      </c>
      <c r="AX217" s="13" t="s">
        <v>76</v>
      </c>
      <c r="AY217" s="221" t="s">
        <v>149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277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2" customFormat="1" ht="11.25">
      <c r="B219" s="200"/>
      <c r="C219" s="201"/>
      <c r="D219" s="202" t="s">
        <v>156</v>
      </c>
      <c r="E219" s="203" t="s">
        <v>1</v>
      </c>
      <c r="F219" s="204" t="s">
        <v>2250</v>
      </c>
      <c r="G219" s="201"/>
      <c r="H219" s="205">
        <v>68</v>
      </c>
      <c r="I219" s="206"/>
      <c r="J219" s="201"/>
      <c r="K219" s="201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156</v>
      </c>
      <c r="AU219" s="211" t="s">
        <v>85</v>
      </c>
      <c r="AV219" s="12" t="s">
        <v>85</v>
      </c>
      <c r="AW219" s="12" t="s">
        <v>32</v>
      </c>
      <c r="AX219" s="12" t="s">
        <v>83</v>
      </c>
      <c r="AY219" s="211" t="s">
        <v>149</v>
      </c>
    </row>
    <row r="220" spans="1:65" s="2" customFormat="1" ht="16.5" customHeight="1">
      <c r="A220" s="35"/>
      <c r="B220" s="36"/>
      <c r="C220" s="245" t="s">
        <v>372</v>
      </c>
      <c r="D220" s="245" t="s">
        <v>305</v>
      </c>
      <c r="E220" s="246" t="s">
        <v>2251</v>
      </c>
      <c r="F220" s="247" t="s">
        <v>2252</v>
      </c>
      <c r="G220" s="248" t="s">
        <v>1484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192</v>
      </c>
      <c r="AT220" s="198" t="s">
        <v>305</v>
      </c>
      <c r="AU220" s="198" t="s">
        <v>85</v>
      </c>
      <c r="AY220" s="18" t="s">
        <v>149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83</v>
      </c>
      <c r="BK220" s="199">
        <f>ROUND(I220*H220,2)</f>
        <v>0</v>
      </c>
      <c r="BL220" s="18" t="s">
        <v>168</v>
      </c>
      <c r="BM220" s="198" t="s">
        <v>2253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275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276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3" customFormat="1" ht="11.25">
      <c r="B223" s="212"/>
      <c r="C223" s="213"/>
      <c r="D223" s="202" t="s">
        <v>156</v>
      </c>
      <c r="E223" s="214" t="s">
        <v>1</v>
      </c>
      <c r="F223" s="215" t="s">
        <v>277</v>
      </c>
      <c r="G223" s="213"/>
      <c r="H223" s="214" t="s">
        <v>1</v>
      </c>
      <c r="I223" s="216"/>
      <c r="J223" s="213"/>
      <c r="K223" s="213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156</v>
      </c>
      <c r="AU223" s="221" t="s">
        <v>85</v>
      </c>
      <c r="AV223" s="13" t="s">
        <v>83</v>
      </c>
      <c r="AW223" s="13" t="s">
        <v>32</v>
      </c>
      <c r="AX223" s="13" t="s">
        <v>76</v>
      </c>
      <c r="AY223" s="221" t="s">
        <v>149</v>
      </c>
    </row>
    <row r="224" spans="1:65" s="12" customFormat="1" ht="11.25">
      <c r="B224" s="200"/>
      <c r="C224" s="201"/>
      <c r="D224" s="202" t="s">
        <v>156</v>
      </c>
      <c r="E224" s="203" t="s">
        <v>1</v>
      </c>
      <c r="F224" s="204" t="s">
        <v>2254</v>
      </c>
      <c r="G224" s="201"/>
      <c r="H224" s="205">
        <v>70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32</v>
      </c>
      <c r="AX224" s="12" t="s">
        <v>83</v>
      </c>
      <c r="AY224" s="211" t="s">
        <v>149</v>
      </c>
    </row>
    <row r="225" spans="1:65" s="2" customFormat="1" ht="24.2" customHeight="1">
      <c r="A225" s="35"/>
      <c r="B225" s="36"/>
      <c r="C225" s="186" t="s">
        <v>377</v>
      </c>
      <c r="D225" s="186" t="s">
        <v>150</v>
      </c>
      <c r="E225" s="187" t="s">
        <v>2255</v>
      </c>
      <c r="F225" s="188" t="s">
        <v>2256</v>
      </c>
      <c r="G225" s="189" t="s">
        <v>183</v>
      </c>
      <c r="H225" s="190">
        <v>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0.11241</v>
      </c>
      <c r="R225" s="196">
        <f>Q225*H225</f>
        <v>0.22481999999999999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2257</v>
      </c>
    </row>
    <row r="226" spans="1:65" s="2" customFormat="1" ht="16.5" customHeight="1">
      <c r="A226" s="35"/>
      <c r="B226" s="36"/>
      <c r="C226" s="245" t="s">
        <v>383</v>
      </c>
      <c r="D226" s="245" t="s">
        <v>305</v>
      </c>
      <c r="E226" s="246" t="s">
        <v>2258</v>
      </c>
      <c r="F226" s="247" t="s">
        <v>2259</v>
      </c>
      <c r="G226" s="248" t="s">
        <v>183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192</v>
      </c>
      <c r="AT226" s="198" t="s">
        <v>305</v>
      </c>
      <c r="AU226" s="198" t="s">
        <v>85</v>
      </c>
      <c r="AY226" s="18" t="s">
        <v>149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83</v>
      </c>
      <c r="BK226" s="199">
        <f>ROUND(I226*H226,2)</f>
        <v>0</v>
      </c>
      <c r="BL226" s="18" t="s">
        <v>168</v>
      </c>
      <c r="BM226" s="198" t="s">
        <v>2260</v>
      </c>
    </row>
    <row r="227" spans="1:65" s="2" customFormat="1" ht="33" customHeight="1">
      <c r="A227" s="35"/>
      <c r="B227" s="36"/>
      <c r="C227" s="186" t="s">
        <v>387</v>
      </c>
      <c r="D227" s="186" t="s">
        <v>150</v>
      </c>
      <c r="E227" s="187" t="s">
        <v>1486</v>
      </c>
      <c r="F227" s="188" t="s">
        <v>1487</v>
      </c>
      <c r="G227" s="189" t="s">
        <v>357</v>
      </c>
      <c r="H227" s="190">
        <v>23</v>
      </c>
      <c r="I227" s="191"/>
      <c r="J227" s="192">
        <f>ROUND(I227*H227,2)</f>
        <v>0</v>
      </c>
      <c r="K227" s="193"/>
      <c r="L227" s="40"/>
      <c r="M227" s="194" t="s">
        <v>1</v>
      </c>
      <c r="N227" s="195" t="s">
        <v>41</v>
      </c>
      <c r="O227" s="72"/>
      <c r="P227" s="196">
        <f>O227*H227</f>
        <v>0</v>
      </c>
      <c r="Q227" s="196">
        <v>0.15540000000000001</v>
      </c>
      <c r="R227" s="196">
        <f>Q227*H227</f>
        <v>3.5742000000000003</v>
      </c>
      <c r="S227" s="196">
        <v>0</v>
      </c>
      <c r="T227" s="19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168</v>
      </c>
      <c r="AT227" s="198" t="s">
        <v>150</v>
      </c>
      <c r="AU227" s="198" t="s">
        <v>85</v>
      </c>
      <c r="AY227" s="18" t="s">
        <v>149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8" t="s">
        <v>83</v>
      </c>
      <c r="BK227" s="199">
        <f>ROUND(I227*H227,2)</f>
        <v>0</v>
      </c>
      <c r="BL227" s="18" t="s">
        <v>168</v>
      </c>
      <c r="BM227" s="198" t="s">
        <v>2261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275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276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277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2262</v>
      </c>
      <c r="G231" s="201"/>
      <c r="H231" s="205">
        <v>23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83</v>
      </c>
      <c r="AY231" s="211" t="s">
        <v>149</v>
      </c>
    </row>
    <row r="232" spans="1:65" s="2" customFormat="1" ht="16.5" customHeight="1">
      <c r="A232" s="35"/>
      <c r="B232" s="36"/>
      <c r="C232" s="245" t="s">
        <v>392</v>
      </c>
      <c r="D232" s="245" t="s">
        <v>305</v>
      </c>
      <c r="E232" s="246" t="s">
        <v>2263</v>
      </c>
      <c r="F232" s="247" t="s">
        <v>2264</v>
      </c>
      <c r="G232" s="248" t="s">
        <v>357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196">
        <f>O232*H232</f>
        <v>0</v>
      </c>
      <c r="Q232" s="196">
        <v>0.08</v>
      </c>
      <c r="R232" s="196">
        <f>Q232*H232</f>
        <v>1.84</v>
      </c>
      <c r="S232" s="196">
        <v>0</v>
      </c>
      <c r="T232" s="19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192</v>
      </c>
      <c r="AT232" s="198" t="s">
        <v>305</v>
      </c>
      <c r="AU232" s="198" t="s">
        <v>85</v>
      </c>
      <c r="AY232" s="18" t="s">
        <v>149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83</v>
      </c>
      <c r="BK232" s="199">
        <f>ROUND(I232*H232,2)</f>
        <v>0</v>
      </c>
      <c r="BL232" s="18" t="s">
        <v>168</v>
      </c>
      <c r="BM232" s="198" t="s">
        <v>2265</v>
      </c>
    </row>
    <row r="233" spans="1:65" s="2" customFormat="1" ht="33" customHeight="1">
      <c r="A233" s="35"/>
      <c r="B233" s="36"/>
      <c r="C233" s="186" t="s">
        <v>396</v>
      </c>
      <c r="D233" s="186" t="s">
        <v>150</v>
      </c>
      <c r="E233" s="187" t="s">
        <v>1493</v>
      </c>
      <c r="F233" s="188" t="s">
        <v>1494</v>
      </c>
      <c r="G233" s="189" t="s">
        <v>357</v>
      </c>
      <c r="H233" s="190">
        <v>146</v>
      </c>
      <c r="I233" s="191"/>
      <c r="J233" s="192">
        <f>ROUND(I233*H233,2)</f>
        <v>0</v>
      </c>
      <c r="K233" s="193"/>
      <c r="L233" s="40"/>
      <c r="M233" s="194" t="s">
        <v>1</v>
      </c>
      <c r="N233" s="195" t="s">
        <v>41</v>
      </c>
      <c r="O233" s="72"/>
      <c r="P233" s="196">
        <f>O233*H233</f>
        <v>0</v>
      </c>
      <c r="Q233" s="196">
        <v>0.1295</v>
      </c>
      <c r="R233" s="196">
        <f>Q233*H233</f>
        <v>18.907</v>
      </c>
      <c r="S233" s="196">
        <v>0</v>
      </c>
      <c r="T233" s="19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168</v>
      </c>
      <c r="AT233" s="198" t="s">
        <v>150</v>
      </c>
      <c r="AU233" s="198" t="s">
        <v>85</v>
      </c>
      <c r="AY233" s="18" t="s">
        <v>149</v>
      </c>
      <c r="BE233" s="199">
        <f>IF(N233="základní",J233,0)</f>
        <v>0</v>
      </c>
      <c r="BF233" s="199">
        <f>IF(N233="snížená",J233,0)</f>
        <v>0</v>
      </c>
      <c r="BG233" s="199">
        <f>IF(N233="zákl. přenesená",J233,0)</f>
        <v>0</v>
      </c>
      <c r="BH233" s="199">
        <f>IF(N233="sníž. přenesená",J233,0)</f>
        <v>0</v>
      </c>
      <c r="BI233" s="199">
        <f>IF(N233="nulová",J233,0)</f>
        <v>0</v>
      </c>
      <c r="BJ233" s="18" t="s">
        <v>83</v>
      </c>
      <c r="BK233" s="199">
        <f>ROUND(I233*H233,2)</f>
        <v>0</v>
      </c>
      <c r="BL233" s="18" t="s">
        <v>168</v>
      </c>
      <c r="BM233" s="198" t="s">
        <v>2266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275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3" customFormat="1" ht="11.25">
      <c r="B235" s="212"/>
      <c r="C235" s="213"/>
      <c r="D235" s="202" t="s">
        <v>156</v>
      </c>
      <c r="E235" s="214" t="s">
        <v>1</v>
      </c>
      <c r="F235" s="215" t="s">
        <v>276</v>
      </c>
      <c r="G235" s="213"/>
      <c r="H235" s="214" t="s">
        <v>1</v>
      </c>
      <c r="I235" s="216"/>
      <c r="J235" s="213"/>
      <c r="K235" s="213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156</v>
      </c>
      <c r="AU235" s="221" t="s">
        <v>85</v>
      </c>
      <c r="AV235" s="13" t="s">
        <v>83</v>
      </c>
      <c r="AW235" s="13" t="s">
        <v>32</v>
      </c>
      <c r="AX235" s="13" t="s">
        <v>76</v>
      </c>
      <c r="AY235" s="221" t="s">
        <v>149</v>
      </c>
    </row>
    <row r="236" spans="1:65" s="13" customFormat="1" ht="11.25">
      <c r="B236" s="212"/>
      <c r="C236" s="213"/>
      <c r="D236" s="202" t="s">
        <v>156</v>
      </c>
      <c r="E236" s="214" t="s">
        <v>1</v>
      </c>
      <c r="F236" s="215" t="s">
        <v>277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156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149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2267</v>
      </c>
      <c r="G237" s="201"/>
      <c r="H237" s="205">
        <v>146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245" t="s">
        <v>402</v>
      </c>
      <c r="D238" s="245" t="s">
        <v>305</v>
      </c>
      <c r="E238" s="246" t="s">
        <v>1497</v>
      </c>
      <c r="F238" s="247" t="s">
        <v>1498</v>
      </c>
      <c r="G238" s="248" t="s">
        <v>357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196">
        <f>O238*H238</f>
        <v>0</v>
      </c>
      <c r="Q238" s="196">
        <v>5.6120000000000003E-2</v>
      </c>
      <c r="R238" s="196">
        <f>Q238*H238</f>
        <v>8.1935200000000012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192</v>
      </c>
      <c r="AT238" s="198" t="s">
        <v>305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2268</v>
      </c>
    </row>
    <row r="239" spans="1:65" s="2" customFormat="1" ht="24.2" customHeight="1">
      <c r="A239" s="35"/>
      <c r="B239" s="36"/>
      <c r="C239" s="186" t="s">
        <v>516</v>
      </c>
      <c r="D239" s="186" t="s">
        <v>150</v>
      </c>
      <c r="E239" s="187" t="s">
        <v>2269</v>
      </c>
      <c r="F239" s="188" t="s">
        <v>2270</v>
      </c>
      <c r="G239" s="189" t="s">
        <v>357</v>
      </c>
      <c r="H239" s="190">
        <v>133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0.17488999999999999</v>
      </c>
      <c r="R239" s="196">
        <f>Q239*H239</f>
        <v>23.260369999999998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2271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277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2272</v>
      </c>
      <c r="G243" s="201"/>
      <c r="H243" s="205">
        <v>133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2" customFormat="1" ht="24.2" customHeight="1">
      <c r="A244" s="35"/>
      <c r="B244" s="36"/>
      <c r="C244" s="245" t="s">
        <v>520</v>
      </c>
      <c r="D244" s="245" t="s">
        <v>305</v>
      </c>
      <c r="E244" s="246" t="s">
        <v>2273</v>
      </c>
      <c r="F244" s="247" t="s">
        <v>2274</v>
      </c>
      <c r="G244" s="248" t="s">
        <v>357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ref="P244:P250" si="1">O244*H244</f>
        <v>0</v>
      </c>
      <c r="Q244" s="196">
        <v>0.22500000000000001</v>
      </c>
      <c r="R244" s="196">
        <f t="shared" ref="R244:R250" si="2">Q244*H244</f>
        <v>29.925000000000001</v>
      </c>
      <c r="S244" s="196">
        <v>0</v>
      </c>
      <c r="T244" s="197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192</v>
      </c>
      <c r="AT244" s="198" t="s">
        <v>305</v>
      </c>
      <c r="AU244" s="198" t="s">
        <v>85</v>
      </c>
      <c r="AY244" s="18" t="s">
        <v>149</v>
      </c>
      <c r="BE244" s="199">
        <f t="shared" ref="BE244:BE250" si="4">IF(N244="základní",J244,0)</f>
        <v>0</v>
      </c>
      <c r="BF244" s="199">
        <f t="shared" ref="BF244:BF250" si="5">IF(N244="snížená",J244,0)</f>
        <v>0</v>
      </c>
      <c r="BG244" s="199">
        <f t="shared" ref="BG244:BG250" si="6">IF(N244="zákl. přenesená",J244,0)</f>
        <v>0</v>
      </c>
      <c r="BH244" s="199">
        <f t="shared" ref="BH244:BH250" si="7">IF(N244="sníž. přenesená",J244,0)</f>
        <v>0</v>
      </c>
      <c r="BI244" s="199">
        <f t="shared" ref="BI244:BI250" si="8">IF(N244="nulová",J244,0)</f>
        <v>0</v>
      </c>
      <c r="BJ244" s="18" t="s">
        <v>83</v>
      </c>
      <c r="BK244" s="199">
        <f t="shared" ref="BK244:BK250" si="9">ROUND(I244*H244,2)</f>
        <v>0</v>
      </c>
      <c r="BL244" s="18" t="s">
        <v>168</v>
      </c>
      <c r="BM244" s="198" t="s">
        <v>2275</v>
      </c>
    </row>
    <row r="245" spans="1:65" s="2" customFormat="1" ht="24.2" customHeight="1">
      <c r="A245" s="35"/>
      <c r="B245" s="36"/>
      <c r="C245" s="186" t="s">
        <v>524</v>
      </c>
      <c r="D245" s="186" t="s">
        <v>150</v>
      </c>
      <c r="E245" s="187" t="s">
        <v>2276</v>
      </c>
      <c r="F245" s="188" t="s">
        <v>2277</v>
      </c>
      <c r="G245" s="189" t="s">
        <v>177</v>
      </c>
      <c r="H245" s="190">
        <v>2</v>
      </c>
      <c r="I245" s="191"/>
      <c r="J245" s="192">
        <f t="shared" si="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1"/>
        <v>0</v>
      </c>
      <c r="Q245" s="196">
        <v>0</v>
      </c>
      <c r="R245" s="196">
        <f t="shared" si="2"/>
        <v>0</v>
      </c>
      <c r="S245" s="196">
        <v>0</v>
      </c>
      <c r="T245" s="197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 t="shared" si="4"/>
        <v>0</v>
      </c>
      <c r="BF245" s="199">
        <f t="shared" si="5"/>
        <v>0</v>
      </c>
      <c r="BG245" s="199">
        <f t="shared" si="6"/>
        <v>0</v>
      </c>
      <c r="BH245" s="199">
        <f t="shared" si="7"/>
        <v>0</v>
      </c>
      <c r="BI245" s="199">
        <f t="shared" si="8"/>
        <v>0</v>
      </c>
      <c r="BJ245" s="18" t="s">
        <v>83</v>
      </c>
      <c r="BK245" s="199">
        <f t="shared" si="9"/>
        <v>0</v>
      </c>
      <c r="BL245" s="18" t="s">
        <v>168</v>
      </c>
      <c r="BM245" s="198" t="s">
        <v>2278</v>
      </c>
    </row>
    <row r="246" spans="1:65" s="2" customFormat="1" ht="24.2" customHeight="1">
      <c r="A246" s="35"/>
      <c r="B246" s="36"/>
      <c r="C246" s="186" t="s">
        <v>528</v>
      </c>
      <c r="D246" s="186" t="s">
        <v>150</v>
      </c>
      <c r="E246" s="187" t="s">
        <v>2279</v>
      </c>
      <c r="F246" s="188" t="s">
        <v>2280</v>
      </c>
      <c r="G246" s="189" t="s">
        <v>177</v>
      </c>
      <c r="H246" s="190">
        <v>1</v>
      </c>
      <c r="I246" s="191"/>
      <c r="J246" s="192">
        <f t="shared" si="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1"/>
        <v>0</v>
      </c>
      <c r="Q246" s="196">
        <v>0</v>
      </c>
      <c r="R246" s="196">
        <f t="shared" si="2"/>
        <v>0</v>
      </c>
      <c r="S246" s="196">
        <v>0</v>
      </c>
      <c r="T246" s="197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168</v>
      </c>
      <c r="AT246" s="198" t="s">
        <v>150</v>
      </c>
      <c r="AU246" s="198" t="s">
        <v>85</v>
      </c>
      <c r="AY246" s="18" t="s">
        <v>149</v>
      </c>
      <c r="BE246" s="199">
        <f t="shared" si="4"/>
        <v>0</v>
      </c>
      <c r="BF246" s="199">
        <f t="shared" si="5"/>
        <v>0</v>
      </c>
      <c r="BG246" s="199">
        <f t="shared" si="6"/>
        <v>0</v>
      </c>
      <c r="BH246" s="199">
        <f t="shared" si="7"/>
        <v>0</v>
      </c>
      <c r="BI246" s="199">
        <f t="shared" si="8"/>
        <v>0</v>
      </c>
      <c r="BJ246" s="18" t="s">
        <v>83</v>
      </c>
      <c r="BK246" s="199">
        <f t="shared" si="9"/>
        <v>0</v>
      </c>
      <c r="BL246" s="18" t="s">
        <v>168</v>
      </c>
      <c r="BM246" s="198" t="s">
        <v>2281</v>
      </c>
    </row>
    <row r="247" spans="1:65" s="2" customFormat="1" ht="24.2" customHeight="1">
      <c r="A247" s="35"/>
      <c r="B247" s="36"/>
      <c r="C247" s="186" t="s">
        <v>532</v>
      </c>
      <c r="D247" s="186" t="s">
        <v>150</v>
      </c>
      <c r="E247" s="187" t="s">
        <v>2282</v>
      </c>
      <c r="F247" s="188" t="s">
        <v>2283</v>
      </c>
      <c r="G247" s="189" t="s">
        <v>177</v>
      </c>
      <c r="H247" s="190">
        <v>1</v>
      </c>
      <c r="I247" s="191"/>
      <c r="J247" s="192">
        <f t="shared" si="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1"/>
        <v>0</v>
      </c>
      <c r="Q247" s="196">
        <v>0</v>
      </c>
      <c r="R247" s="196">
        <f t="shared" si="2"/>
        <v>0</v>
      </c>
      <c r="S247" s="196">
        <v>0</v>
      </c>
      <c r="T247" s="197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168</v>
      </c>
      <c r="AT247" s="198" t="s">
        <v>150</v>
      </c>
      <c r="AU247" s="198" t="s">
        <v>85</v>
      </c>
      <c r="AY247" s="18" t="s">
        <v>149</v>
      </c>
      <c r="BE247" s="199">
        <f t="shared" si="4"/>
        <v>0</v>
      </c>
      <c r="BF247" s="199">
        <f t="shared" si="5"/>
        <v>0</v>
      </c>
      <c r="BG247" s="199">
        <f t="shared" si="6"/>
        <v>0</v>
      </c>
      <c r="BH247" s="199">
        <f t="shared" si="7"/>
        <v>0</v>
      </c>
      <c r="BI247" s="199">
        <f t="shared" si="8"/>
        <v>0</v>
      </c>
      <c r="BJ247" s="18" t="s">
        <v>83</v>
      </c>
      <c r="BK247" s="199">
        <f t="shared" si="9"/>
        <v>0</v>
      </c>
      <c r="BL247" s="18" t="s">
        <v>168</v>
      </c>
      <c r="BM247" s="198" t="s">
        <v>2284</v>
      </c>
    </row>
    <row r="248" spans="1:65" s="2" customFormat="1" ht="24.2" customHeight="1">
      <c r="A248" s="35"/>
      <c r="B248" s="36"/>
      <c r="C248" s="186" t="s">
        <v>536</v>
      </c>
      <c r="D248" s="186" t="s">
        <v>150</v>
      </c>
      <c r="E248" s="187" t="s">
        <v>2285</v>
      </c>
      <c r="F248" s="188" t="s">
        <v>2286</v>
      </c>
      <c r="G248" s="189" t="s">
        <v>183</v>
      </c>
      <c r="H248" s="190">
        <v>4</v>
      </c>
      <c r="I248" s="191"/>
      <c r="J248" s="192">
        <f t="shared" si="0"/>
        <v>0</v>
      </c>
      <c r="K248" s="193"/>
      <c r="L248" s="40"/>
      <c r="M248" s="194" t="s">
        <v>1</v>
      </c>
      <c r="N248" s="195" t="s">
        <v>41</v>
      </c>
      <c r="O248" s="72"/>
      <c r="P248" s="196">
        <f t="shared" si="1"/>
        <v>0</v>
      </c>
      <c r="Q248" s="196">
        <v>8.0000000000000004E-4</v>
      </c>
      <c r="R248" s="196">
        <f t="shared" si="2"/>
        <v>3.2000000000000002E-3</v>
      </c>
      <c r="S248" s="196">
        <v>0</v>
      </c>
      <c r="T248" s="197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168</v>
      </c>
      <c r="AT248" s="198" t="s">
        <v>150</v>
      </c>
      <c r="AU248" s="198" t="s">
        <v>85</v>
      </c>
      <c r="AY248" s="18" t="s">
        <v>149</v>
      </c>
      <c r="BE248" s="199">
        <f t="shared" si="4"/>
        <v>0</v>
      </c>
      <c r="BF248" s="199">
        <f t="shared" si="5"/>
        <v>0</v>
      </c>
      <c r="BG248" s="199">
        <f t="shared" si="6"/>
        <v>0</v>
      </c>
      <c r="BH248" s="199">
        <f t="shared" si="7"/>
        <v>0</v>
      </c>
      <c r="BI248" s="199">
        <f t="shared" si="8"/>
        <v>0</v>
      </c>
      <c r="BJ248" s="18" t="s">
        <v>83</v>
      </c>
      <c r="BK248" s="199">
        <f t="shared" si="9"/>
        <v>0</v>
      </c>
      <c r="BL248" s="18" t="s">
        <v>168</v>
      </c>
      <c r="BM248" s="198" t="s">
        <v>2287</v>
      </c>
    </row>
    <row r="249" spans="1:65" s="2" customFormat="1" ht="16.5" customHeight="1">
      <c r="A249" s="35"/>
      <c r="B249" s="36"/>
      <c r="C249" s="245" t="s">
        <v>540</v>
      </c>
      <c r="D249" s="245" t="s">
        <v>305</v>
      </c>
      <c r="E249" s="246" t="s">
        <v>2288</v>
      </c>
      <c r="F249" s="247" t="s">
        <v>2289</v>
      </c>
      <c r="G249" s="248" t="s">
        <v>183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1"/>
        <v>0</v>
      </c>
      <c r="Q249" s="196">
        <v>0.01</v>
      </c>
      <c r="R249" s="196">
        <f t="shared" si="2"/>
        <v>0.04</v>
      </c>
      <c r="S249" s="196">
        <v>0</v>
      </c>
      <c r="T249" s="197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 t="shared" si="4"/>
        <v>0</v>
      </c>
      <c r="BF249" s="199">
        <f t="shared" si="5"/>
        <v>0</v>
      </c>
      <c r="BG249" s="199">
        <f t="shared" si="6"/>
        <v>0</v>
      </c>
      <c r="BH249" s="199">
        <f t="shared" si="7"/>
        <v>0</v>
      </c>
      <c r="BI249" s="199">
        <f t="shared" si="8"/>
        <v>0</v>
      </c>
      <c r="BJ249" s="18" t="s">
        <v>83</v>
      </c>
      <c r="BK249" s="199">
        <f t="shared" si="9"/>
        <v>0</v>
      </c>
      <c r="BL249" s="18" t="s">
        <v>168</v>
      </c>
      <c r="BM249" s="198" t="s">
        <v>2290</v>
      </c>
    </row>
    <row r="250" spans="1:65" s="2" customFormat="1" ht="24.2" customHeight="1">
      <c r="A250" s="35"/>
      <c r="B250" s="36"/>
      <c r="C250" s="186" t="s">
        <v>544</v>
      </c>
      <c r="D250" s="186" t="s">
        <v>150</v>
      </c>
      <c r="E250" s="187" t="s">
        <v>1508</v>
      </c>
      <c r="F250" s="188" t="s">
        <v>1509</v>
      </c>
      <c r="G250" s="189" t="s">
        <v>357</v>
      </c>
      <c r="H250" s="190">
        <v>136</v>
      </c>
      <c r="I250" s="191"/>
      <c r="J250" s="192">
        <f t="shared" si="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1"/>
        <v>0</v>
      </c>
      <c r="Q250" s="196">
        <v>0</v>
      </c>
      <c r="R250" s="196">
        <f t="shared" si="2"/>
        <v>0</v>
      </c>
      <c r="S250" s="196">
        <v>3.5000000000000003E-2</v>
      </c>
      <c r="T250" s="197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168</v>
      </c>
      <c r="AT250" s="198" t="s">
        <v>150</v>
      </c>
      <c r="AU250" s="198" t="s">
        <v>85</v>
      </c>
      <c r="AY250" s="18" t="s">
        <v>149</v>
      </c>
      <c r="BE250" s="199">
        <f t="shared" si="4"/>
        <v>0</v>
      </c>
      <c r="BF250" s="199">
        <f t="shared" si="5"/>
        <v>0</v>
      </c>
      <c r="BG250" s="199">
        <f t="shared" si="6"/>
        <v>0</v>
      </c>
      <c r="BH250" s="199">
        <f t="shared" si="7"/>
        <v>0</v>
      </c>
      <c r="BI250" s="199">
        <f t="shared" si="8"/>
        <v>0</v>
      </c>
      <c r="BJ250" s="18" t="s">
        <v>83</v>
      </c>
      <c r="BK250" s="199">
        <f t="shared" si="9"/>
        <v>0</v>
      </c>
      <c r="BL250" s="18" t="s">
        <v>168</v>
      </c>
      <c r="BM250" s="198" t="s">
        <v>2291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275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3" customFormat="1" ht="11.25">
      <c r="B252" s="212"/>
      <c r="C252" s="213"/>
      <c r="D252" s="202" t="s">
        <v>156</v>
      </c>
      <c r="E252" s="214" t="s">
        <v>1</v>
      </c>
      <c r="F252" s="215" t="s">
        <v>276</v>
      </c>
      <c r="G252" s="213"/>
      <c r="H252" s="214" t="s">
        <v>1</v>
      </c>
      <c r="I252" s="216"/>
      <c r="J252" s="213"/>
      <c r="K252" s="213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156</v>
      </c>
      <c r="AU252" s="221" t="s">
        <v>85</v>
      </c>
      <c r="AV252" s="13" t="s">
        <v>83</v>
      </c>
      <c r="AW252" s="13" t="s">
        <v>32</v>
      </c>
      <c r="AX252" s="13" t="s">
        <v>76</v>
      </c>
      <c r="AY252" s="221" t="s">
        <v>149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277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2" customFormat="1" ht="11.25">
      <c r="B254" s="200"/>
      <c r="C254" s="201"/>
      <c r="D254" s="202" t="s">
        <v>156</v>
      </c>
      <c r="E254" s="203" t="s">
        <v>1</v>
      </c>
      <c r="F254" s="204" t="s">
        <v>2292</v>
      </c>
      <c r="G254" s="201"/>
      <c r="H254" s="205">
        <v>136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156</v>
      </c>
      <c r="AU254" s="211" t="s">
        <v>85</v>
      </c>
      <c r="AV254" s="12" t="s">
        <v>85</v>
      </c>
      <c r="AW254" s="12" t="s">
        <v>32</v>
      </c>
      <c r="AX254" s="12" t="s">
        <v>83</v>
      </c>
      <c r="AY254" s="211" t="s">
        <v>149</v>
      </c>
    </row>
    <row r="255" spans="1:65" s="11" customFormat="1" ht="22.9" customHeight="1">
      <c r="B255" s="172"/>
      <c r="C255" s="173"/>
      <c r="D255" s="174" t="s">
        <v>75</v>
      </c>
      <c r="E255" s="232" t="s">
        <v>381</v>
      </c>
      <c r="F255" s="232" t="s">
        <v>382</v>
      </c>
      <c r="G255" s="173"/>
      <c r="H255" s="173"/>
      <c r="I255" s="176"/>
      <c r="J255" s="233">
        <f>BK255</f>
        <v>0</v>
      </c>
      <c r="K255" s="173"/>
      <c r="L255" s="178"/>
      <c r="M255" s="179"/>
      <c r="N255" s="180"/>
      <c r="O255" s="180"/>
      <c r="P255" s="181">
        <f>SUM(P256:P262)</f>
        <v>0</v>
      </c>
      <c r="Q255" s="180"/>
      <c r="R255" s="181">
        <f>SUM(R256:R262)</f>
        <v>0</v>
      </c>
      <c r="S255" s="180"/>
      <c r="T255" s="182">
        <f>SUM(T256:T262)</f>
        <v>0</v>
      </c>
      <c r="AR255" s="183" t="s">
        <v>83</v>
      </c>
      <c r="AT255" s="184" t="s">
        <v>75</v>
      </c>
      <c r="AU255" s="184" t="s">
        <v>83</v>
      </c>
      <c r="AY255" s="183" t="s">
        <v>149</v>
      </c>
      <c r="BK255" s="185">
        <f>SUM(BK256:BK262)</f>
        <v>0</v>
      </c>
    </row>
    <row r="256" spans="1:65" s="2" customFormat="1" ht="21.75" customHeight="1">
      <c r="A256" s="35"/>
      <c r="B256" s="36"/>
      <c r="C256" s="186" t="s">
        <v>550</v>
      </c>
      <c r="D256" s="186" t="s">
        <v>150</v>
      </c>
      <c r="E256" s="187" t="s">
        <v>384</v>
      </c>
      <c r="F256" s="188" t="s">
        <v>385</v>
      </c>
      <c r="G256" s="189" t="s">
        <v>298</v>
      </c>
      <c r="H256" s="190">
        <v>252.63</v>
      </c>
      <c r="I256" s="191"/>
      <c r="J256" s="192">
        <f>ROUND(I256*H256,2)</f>
        <v>0</v>
      </c>
      <c r="K256" s="193"/>
      <c r="L256" s="40"/>
      <c r="M256" s="194" t="s">
        <v>1</v>
      </c>
      <c r="N256" s="195" t="s">
        <v>41</v>
      </c>
      <c r="O256" s="72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168</v>
      </c>
      <c r="AT256" s="198" t="s">
        <v>150</v>
      </c>
      <c r="AU256" s="198" t="s">
        <v>85</v>
      </c>
      <c r="AY256" s="18" t="s">
        <v>149</v>
      </c>
      <c r="BE256" s="199">
        <f>IF(N256="základní",J256,0)</f>
        <v>0</v>
      </c>
      <c r="BF256" s="199">
        <f>IF(N256="snížená",J256,0)</f>
        <v>0</v>
      </c>
      <c r="BG256" s="199">
        <f>IF(N256="zákl. přenesená",J256,0)</f>
        <v>0</v>
      </c>
      <c r="BH256" s="199">
        <f>IF(N256="sníž. přenesená",J256,0)</f>
        <v>0</v>
      </c>
      <c r="BI256" s="199">
        <f>IF(N256="nulová",J256,0)</f>
        <v>0</v>
      </c>
      <c r="BJ256" s="18" t="s">
        <v>83</v>
      </c>
      <c r="BK256" s="199">
        <f>ROUND(I256*H256,2)</f>
        <v>0</v>
      </c>
      <c r="BL256" s="18" t="s">
        <v>168</v>
      </c>
      <c r="BM256" s="198" t="s">
        <v>2293</v>
      </c>
    </row>
    <row r="257" spans="1:65" s="2" customFormat="1" ht="24.2" customHeight="1">
      <c r="A257" s="35"/>
      <c r="B257" s="36"/>
      <c r="C257" s="186" t="s">
        <v>554</v>
      </c>
      <c r="D257" s="186" t="s">
        <v>150</v>
      </c>
      <c r="E257" s="187" t="s">
        <v>388</v>
      </c>
      <c r="F257" s="188" t="s">
        <v>389</v>
      </c>
      <c r="G257" s="189" t="s">
        <v>298</v>
      </c>
      <c r="H257" s="190">
        <v>2273.67</v>
      </c>
      <c r="I257" s="191"/>
      <c r="J257" s="192">
        <f>ROUND(I257*H257,2)</f>
        <v>0</v>
      </c>
      <c r="K257" s="193"/>
      <c r="L257" s="40"/>
      <c r="M257" s="194" t="s">
        <v>1</v>
      </c>
      <c r="N257" s="195" t="s">
        <v>41</v>
      </c>
      <c r="O257" s="72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168</v>
      </c>
      <c r="AT257" s="198" t="s">
        <v>150</v>
      </c>
      <c r="AU257" s="198" t="s">
        <v>85</v>
      </c>
      <c r="AY257" s="18" t="s">
        <v>149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8" t="s">
        <v>83</v>
      </c>
      <c r="BK257" s="199">
        <f>ROUND(I257*H257,2)</f>
        <v>0</v>
      </c>
      <c r="BL257" s="18" t="s">
        <v>168</v>
      </c>
      <c r="BM257" s="198" t="s">
        <v>2294</v>
      </c>
    </row>
    <row r="258" spans="1:65" s="12" customFormat="1" ht="11.25">
      <c r="B258" s="200"/>
      <c r="C258" s="201"/>
      <c r="D258" s="202" t="s">
        <v>156</v>
      </c>
      <c r="E258" s="201"/>
      <c r="F258" s="204" t="s">
        <v>2295</v>
      </c>
      <c r="G258" s="201"/>
      <c r="H258" s="205">
        <v>2273.67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4</v>
      </c>
      <c r="AX258" s="12" t="s">
        <v>83</v>
      </c>
      <c r="AY258" s="211" t="s">
        <v>149</v>
      </c>
    </row>
    <row r="259" spans="1:65" s="2" customFormat="1" ht="33" customHeight="1">
      <c r="A259" s="35"/>
      <c r="B259" s="36"/>
      <c r="C259" s="186" t="s">
        <v>558</v>
      </c>
      <c r="D259" s="186" t="s">
        <v>150</v>
      </c>
      <c r="E259" s="187" t="s">
        <v>393</v>
      </c>
      <c r="F259" s="188" t="s">
        <v>394</v>
      </c>
      <c r="G259" s="189" t="s">
        <v>298</v>
      </c>
      <c r="H259" s="190">
        <v>56.42</v>
      </c>
      <c r="I259" s="191"/>
      <c r="J259" s="192">
        <f>ROUND(I259*H259,2)</f>
        <v>0</v>
      </c>
      <c r="K259" s="193"/>
      <c r="L259" s="40"/>
      <c r="M259" s="194" t="s">
        <v>1</v>
      </c>
      <c r="N259" s="195" t="s">
        <v>41</v>
      </c>
      <c r="O259" s="72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168</v>
      </c>
      <c r="AT259" s="198" t="s">
        <v>150</v>
      </c>
      <c r="AU259" s="198" t="s">
        <v>85</v>
      </c>
      <c r="AY259" s="18" t="s">
        <v>149</v>
      </c>
      <c r="BE259" s="199">
        <f>IF(N259="základní",J259,0)</f>
        <v>0</v>
      </c>
      <c r="BF259" s="199">
        <f>IF(N259="snížená",J259,0)</f>
        <v>0</v>
      </c>
      <c r="BG259" s="199">
        <f>IF(N259="zákl. přenesená",J259,0)</f>
        <v>0</v>
      </c>
      <c r="BH259" s="199">
        <f>IF(N259="sníž. přenesená",J259,0)</f>
        <v>0</v>
      </c>
      <c r="BI259" s="199">
        <f>IF(N259="nulová",J259,0)</f>
        <v>0</v>
      </c>
      <c r="BJ259" s="18" t="s">
        <v>83</v>
      </c>
      <c r="BK259" s="199">
        <f>ROUND(I259*H259,2)</f>
        <v>0</v>
      </c>
      <c r="BL259" s="18" t="s">
        <v>168</v>
      </c>
      <c r="BM259" s="198" t="s">
        <v>2296</v>
      </c>
    </row>
    <row r="260" spans="1:65" s="2" customFormat="1" ht="33" customHeight="1">
      <c r="A260" s="35"/>
      <c r="B260" s="36"/>
      <c r="C260" s="186" t="s">
        <v>562</v>
      </c>
      <c r="D260" s="186" t="s">
        <v>150</v>
      </c>
      <c r="E260" s="187" t="s">
        <v>397</v>
      </c>
      <c r="F260" s="188" t="s">
        <v>398</v>
      </c>
      <c r="G260" s="189" t="s">
        <v>298</v>
      </c>
      <c r="H260" s="190">
        <v>55.44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2297</v>
      </c>
    </row>
    <row r="261" spans="1:65" s="2" customFormat="1" ht="24.2" customHeight="1">
      <c r="A261" s="35"/>
      <c r="B261" s="36"/>
      <c r="C261" s="186" t="s">
        <v>568</v>
      </c>
      <c r="D261" s="186" t="s">
        <v>150</v>
      </c>
      <c r="E261" s="187" t="s">
        <v>1270</v>
      </c>
      <c r="F261" s="188" t="s">
        <v>297</v>
      </c>
      <c r="G261" s="189" t="s">
        <v>298</v>
      </c>
      <c r="H261" s="190">
        <v>136.01</v>
      </c>
      <c r="I261" s="191"/>
      <c r="J261" s="192">
        <f>ROUND(I261*H261,2)</f>
        <v>0</v>
      </c>
      <c r="K261" s="193"/>
      <c r="L261" s="40"/>
      <c r="M261" s="194" t="s">
        <v>1</v>
      </c>
      <c r="N261" s="195" t="s">
        <v>41</v>
      </c>
      <c r="O261" s="72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168</v>
      </c>
      <c r="AT261" s="198" t="s">
        <v>150</v>
      </c>
      <c r="AU261" s="198" t="s">
        <v>85</v>
      </c>
      <c r="AY261" s="18" t="s">
        <v>149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8" t="s">
        <v>83</v>
      </c>
      <c r="BK261" s="199">
        <f>ROUND(I261*H261,2)</f>
        <v>0</v>
      </c>
      <c r="BL261" s="18" t="s">
        <v>168</v>
      </c>
      <c r="BM261" s="198" t="s">
        <v>2298</v>
      </c>
    </row>
    <row r="262" spans="1:65" s="2" customFormat="1" ht="33" customHeight="1">
      <c r="A262" s="35"/>
      <c r="B262" s="36"/>
      <c r="C262" s="186" t="s">
        <v>572</v>
      </c>
      <c r="D262" s="186" t="s">
        <v>150</v>
      </c>
      <c r="E262" s="187" t="s">
        <v>1521</v>
      </c>
      <c r="F262" s="188" t="s">
        <v>1522</v>
      </c>
      <c r="G262" s="189" t="s">
        <v>298</v>
      </c>
      <c r="H262" s="190">
        <v>4.76</v>
      </c>
      <c r="I262" s="191"/>
      <c r="J262" s="192">
        <f>ROUND(I262*H262,2)</f>
        <v>0</v>
      </c>
      <c r="K262" s="193"/>
      <c r="L262" s="40"/>
      <c r="M262" s="194" t="s">
        <v>1</v>
      </c>
      <c r="N262" s="195" t="s">
        <v>41</v>
      </c>
      <c r="O262" s="72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168</v>
      </c>
      <c r="AT262" s="198" t="s">
        <v>150</v>
      </c>
      <c r="AU262" s="198" t="s">
        <v>85</v>
      </c>
      <c r="AY262" s="18" t="s">
        <v>149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83</v>
      </c>
      <c r="BK262" s="199">
        <f>ROUND(I262*H262,2)</f>
        <v>0</v>
      </c>
      <c r="BL262" s="18" t="s">
        <v>168</v>
      </c>
      <c r="BM262" s="198" t="s">
        <v>2299</v>
      </c>
    </row>
    <row r="263" spans="1:65" s="11" customFormat="1" ht="22.9" customHeight="1">
      <c r="B263" s="172"/>
      <c r="C263" s="173"/>
      <c r="D263" s="174" t="s">
        <v>75</v>
      </c>
      <c r="E263" s="232" t="s">
        <v>400</v>
      </c>
      <c r="F263" s="232" t="s">
        <v>401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P264</f>
        <v>0</v>
      </c>
      <c r="Q263" s="180"/>
      <c r="R263" s="181">
        <f>R264</f>
        <v>0</v>
      </c>
      <c r="S263" s="180"/>
      <c r="T263" s="182">
        <f>T264</f>
        <v>0</v>
      </c>
      <c r="AR263" s="183" t="s">
        <v>83</v>
      </c>
      <c r="AT263" s="184" t="s">
        <v>75</v>
      </c>
      <c r="AU263" s="184" t="s">
        <v>83</v>
      </c>
      <c r="AY263" s="183" t="s">
        <v>149</v>
      </c>
      <c r="BK263" s="185">
        <f>BK264</f>
        <v>0</v>
      </c>
    </row>
    <row r="264" spans="1:65" s="2" customFormat="1" ht="24.2" customHeight="1">
      <c r="A264" s="35"/>
      <c r="B264" s="36"/>
      <c r="C264" s="186" t="s">
        <v>576</v>
      </c>
      <c r="D264" s="186" t="s">
        <v>150</v>
      </c>
      <c r="E264" s="187" t="s">
        <v>403</v>
      </c>
      <c r="F264" s="188" t="s">
        <v>404</v>
      </c>
      <c r="G264" s="189" t="s">
        <v>298</v>
      </c>
      <c r="H264" s="190">
        <v>214.11699999999999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168</v>
      </c>
      <c r="AT264" s="198" t="s">
        <v>150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2300</v>
      </c>
    </row>
    <row r="265" spans="1:65" s="11" customFormat="1" ht="25.9" customHeight="1">
      <c r="B265" s="172"/>
      <c r="C265" s="173"/>
      <c r="D265" s="174" t="s">
        <v>75</v>
      </c>
      <c r="E265" s="175" t="s">
        <v>2301</v>
      </c>
      <c r="F265" s="175" t="s">
        <v>2302</v>
      </c>
      <c r="G265" s="173"/>
      <c r="H265" s="173"/>
      <c r="I265" s="176"/>
      <c r="J265" s="177">
        <f>BK265</f>
        <v>0</v>
      </c>
      <c r="K265" s="173"/>
      <c r="L265" s="178"/>
      <c r="M265" s="179"/>
      <c r="N265" s="180"/>
      <c r="O265" s="180"/>
      <c r="P265" s="181">
        <f>P266</f>
        <v>0</v>
      </c>
      <c r="Q265" s="180"/>
      <c r="R265" s="181">
        <f>R266</f>
        <v>0</v>
      </c>
      <c r="S265" s="180"/>
      <c r="T265" s="182">
        <f>T266</f>
        <v>0</v>
      </c>
      <c r="AR265" s="183" t="s">
        <v>85</v>
      </c>
      <c r="AT265" s="184" t="s">
        <v>75</v>
      </c>
      <c r="AU265" s="184" t="s">
        <v>76</v>
      </c>
      <c r="AY265" s="183" t="s">
        <v>149</v>
      </c>
      <c r="BK265" s="185">
        <f>BK266</f>
        <v>0</v>
      </c>
    </row>
    <row r="266" spans="1:65" s="11" customFormat="1" ht="22.9" customHeight="1">
      <c r="B266" s="172"/>
      <c r="C266" s="173"/>
      <c r="D266" s="174" t="s">
        <v>75</v>
      </c>
      <c r="E266" s="232" t="s">
        <v>2303</v>
      </c>
      <c r="F266" s="232" t="s">
        <v>2304</v>
      </c>
      <c r="G266" s="173"/>
      <c r="H266" s="173"/>
      <c r="I266" s="176"/>
      <c r="J266" s="233">
        <f>BK266</f>
        <v>0</v>
      </c>
      <c r="K266" s="173"/>
      <c r="L266" s="178"/>
      <c r="M266" s="179"/>
      <c r="N266" s="180"/>
      <c r="O266" s="180"/>
      <c r="P266" s="181">
        <f>P267</f>
        <v>0</v>
      </c>
      <c r="Q266" s="180"/>
      <c r="R266" s="181">
        <f>R267</f>
        <v>0</v>
      </c>
      <c r="S266" s="180"/>
      <c r="T266" s="182">
        <f>T267</f>
        <v>0</v>
      </c>
      <c r="AR266" s="183" t="s">
        <v>85</v>
      </c>
      <c r="AT266" s="184" t="s">
        <v>75</v>
      </c>
      <c r="AU266" s="184" t="s">
        <v>83</v>
      </c>
      <c r="AY266" s="183" t="s">
        <v>149</v>
      </c>
      <c r="BK266" s="185">
        <f>BK267</f>
        <v>0</v>
      </c>
    </row>
    <row r="267" spans="1:65" s="2" customFormat="1" ht="16.5" customHeight="1">
      <c r="A267" s="35"/>
      <c r="B267" s="36"/>
      <c r="C267" s="186" t="s">
        <v>580</v>
      </c>
      <c r="D267" s="186" t="s">
        <v>150</v>
      </c>
      <c r="E267" s="187" t="s">
        <v>2305</v>
      </c>
      <c r="F267" s="188" t="s">
        <v>2306</v>
      </c>
      <c r="G267" s="189" t="s">
        <v>177</v>
      </c>
      <c r="H267" s="190">
        <v>1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244</v>
      </c>
      <c r="AT267" s="198" t="s">
        <v>150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244</v>
      </c>
      <c r="BM267" s="198" t="s">
        <v>2307</v>
      </c>
    </row>
    <row r="268" spans="1:65" s="11" customFormat="1" ht="25.9" customHeight="1">
      <c r="B268" s="172"/>
      <c r="C268" s="173"/>
      <c r="D268" s="174" t="s">
        <v>75</v>
      </c>
      <c r="E268" s="175" t="s">
        <v>305</v>
      </c>
      <c r="F268" s="175" t="s">
        <v>1581</v>
      </c>
      <c r="G268" s="173"/>
      <c r="H268" s="173"/>
      <c r="I268" s="176"/>
      <c r="J268" s="177">
        <f>BK268</f>
        <v>0</v>
      </c>
      <c r="K268" s="173"/>
      <c r="L268" s="178"/>
      <c r="M268" s="179"/>
      <c r="N268" s="180"/>
      <c r="O268" s="180"/>
      <c r="P268" s="181">
        <f>P269+P272</f>
        <v>0</v>
      </c>
      <c r="Q268" s="180"/>
      <c r="R268" s="181">
        <f>R269+R272</f>
        <v>0</v>
      </c>
      <c r="S268" s="180"/>
      <c r="T268" s="182">
        <f>T269+T272</f>
        <v>0</v>
      </c>
      <c r="AR268" s="183" t="s">
        <v>104</v>
      </c>
      <c r="AT268" s="184" t="s">
        <v>75</v>
      </c>
      <c r="AU268" s="184" t="s">
        <v>76</v>
      </c>
      <c r="AY268" s="183" t="s">
        <v>149</v>
      </c>
      <c r="BK268" s="185">
        <f>BK269+BK272</f>
        <v>0</v>
      </c>
    </row>
    <row r="269" spans="1:65" s="11" customFormat="1" ht="22.9" customHeight="1">
      <c r="B269" s="172"/>
      <c r="C269" s="173"/>
      <c r="D269" s="174" t="s">
        <v>75</v>
      </c>
      <c r="E269" s="232" t="s">
        <v>1582</v>
      </c>
      <c r="F269" s="232" t="s">
        <v>1583</v>
      </c>
      <c r="G269" s="173"/>
      <c r="H269" s="173"/>
      <c r="I269" s="176"/>
      <c r="J269" s="233">
        <f>BK269</f>
        <v>0</v>
      </c>
      <c r="K269" s="173"/>
      <c r="L269" s="178"/>
      <c r="M269" s="179"/>
      <c r="N269" s="180"/>
      <c r="O269" s="180"/>
      <c r="P269" s="181">
        <f>SUM(P270:P271)</f>
        <v>0</v>
      </c>
      <c r="Q269" s="180"/>
      <c r="R269" s="181">
        <f>SUM(R270:R271)</f>
        <v>0</v>
      </c>
      <c r="S269" s="180"/>
      <c r="T269" s="182">
        <f>SUM(T270:T271)</f>
        <v>0</v>
      </c>
      <c r="AR269" s="183" t="s">
        <v>104</v>
      </c>
      <c r="AT269" s="184" t="s">
        <v>75</v>
      </c>
      <c r="AU269" s="184" t="s">
        <v>83</v>
      </c>
      <c r="AY269" s="183" t="s">
        <v>149</v>
      </c>
      <c r="BK269" s="185">
        <f>SUM(BK270:BK271)</f>
        <v>0</v>
      </c>
    </row>
    <row r="270" spans="1:65" s="2" customFormat="1" ht="16.5" customHeight="1">
      <c r="A270" s="35"/>
      <c r="B270" s="36"/>
      <c r="C270" s="186" t="s">
        <v>584</v>
      </c>
      <c r="D270" s="186" t="s">
        <v>150</v>
      </c>
      <c r="E270" s="187" t="s">
        <v>1878</v>
      </c>
      <c r="F270" s="188" t="s">
        <v>1879</v>
      </c>
      <c r="G270" s="189" t="s">
        <v>425</v>
      </c>
      <c r="H270" s="190">
        <v>66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83</v>
      </c>
      <c r="AT270" s="198" t="s">
        <v>150</v>
      </c>
      <c r="AU270" s="198" t="s">
        <v>85</v>
      </c>
      <c r="AY270" s="18" t="s">
        <v>149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83</v>
      </c>
      <c r="BM270" s="198" t="s">
        <v>2308</v>
      </c>
    </row>
    <row r="271" spans="1:65" s="2" customFormat="1" ht="55.5" customHeight="1">
      <c r="A271" s="35"/>
      <c r="B271" s="36"/>
      <c r="C271" s="245" t="s">
        <v>588</v>
      </c>
      <c r="D271" s="245" t="s">
        <v>305</v>
      </c>
      <c r="E271" s="246" t="s">
        <v>2309</v>
      </c>
      <c r="F271" s="247" t="s">
        <v>2310</v>
      </c>
      <c r="G271" s="248" t="s">
        <v>425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85</v>
      </c>
      <c r="AT271" s="198" t="s">
        <v>305</v>
      </c>
      <c r="AU271" s="198" t="s">
        <v>85</v>
      </c>
      <c r="AY271" s="18" t="s">
        <v>149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83</v>
      </c>
      <c r="BM271" s="198" t="s">
        <v>2311</v>
      </c>
    </row>
    <row r="272" spans="1:65" s="11" customFormat="1" ht="22.9" customHeight="1">
      <c r="B272" s="172"/>
      <c r="C272" s="173"/>
      <c r="D272" s="174" t="s">
        <v>75</v>
      </c>
      <c r="E272" s="232" t="s">
        <v>2312</v>
      </c>
      <c r="F272" s="232" t="s">
        <v>2313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P273</f>
        <v>0</v>
      </c>
      <c r="Q272" s="180"/>
      <c r="R272" s="181">
        <f>R273</f>
        <v>0</v>
      </c>
      <c r="S272" s="180"/>
      <c r="T272" s="182">
        <f>T273</f>
        <v>0</v>
      </c>
      <c r="AR272" s="183" t="s">
        <v>104</v>
      </c>
      <c r="AT272" s="184" t="s">
        <v>75</v>
      </c>
      <c r="AU272" s="184" t="s">
        <v>83</v>
      </c>
      <c r="AY272" s="183" t="s">
        <v>149</v>
      </c>
      <c r="BK272" s="185">
        <f>BK273</f>
        <v>0</v>
      </c>
    </row>
    <row r="273" spans="1:65" s="2" customFormat="1" ht="44.25" customHeight="1">
      <c r="A273" s="35"/>
      <c r="B273" s="36"/>
      <c r="C273" s="186" t="s">
        <v>592</v>
      </c>
      <c r="D273" s="186" t="s">
        <v>150</v>
      </c>
      <c r="E273" s="187" t="s">
        <v>2314</v>
      </c>
      <c r="F273" s="188" t="s">
        <v>2315</v>
      </c>
      <c r="G273" s="189" t="s">
        <v>177</v>
      </c>
      <c r="H273" s="190">
        <v>1</v>
      </c>
      <c r="I273" s="191"/>
      <c r="J273" s="192">
        <f>ROUND(I273*H273,2)</f>
        <v>0</v>
      </c>
      <c r="K273" s="193"/>
      <c r="L273" s="40"/>
      <c r="M273" s="222" t="s">
        <v>1</v>
      </c>
      <c r="N273" s="223" t="s">
        <v>41</v>
      </c>
      <c r="O273" s="224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658</v>
      </c>
      <c r="BM273" s="198" t="s">
        <v>2316</v>
      </c>
    </row>
    <row r="274" spans="1:65" s="2" customFormat="1" ht="6.95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txnNqToCadFp+nSJr4haZKR4L+GNnowXCsvIQGpPxCx0/ceZ7d4s5Jn2RnreiqlrRmthcGaAQVjiCMQk9OMhZA==" saltValue="vy0+4F5qHbTJM/5rF7jYwfpwbmGa5Txzp0yTg2/whhBVHePcb892uPGActS3HRzCJc3XdBIKFV+N0JRy6PZ/mA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90</v>
      </c>
      <c r="F97" s="270"/>
      <c r="G97" s="270"/>
      <c r="H97" s="270"/>
      <c r="I97" s="270"/>
      <c r="J97" s="105"/>
      <c r="K97" s="270" t="s">
        <v>91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'1b - SO 101 - Úpravy poze...'!J32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92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93</v>
      </c>
      <c r="F98" s="270"/>
      <c r="G98" s="270"/>
      <c r="H98" s="270"/>
      <c r="I98" s="270"/>
      <c r="J98" s="105"/>
      <c r="K98" s="270" t="s">
        <v>94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'2b - SO 301 - Zavlažovací...'!J32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95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96</v>
      </c>
      <c r="F99" s="270"/>
      <c r="G99" s="270"/>
      <c r="H99" s="270"/>
      <c r="I99" s="270"/>
      <c r="J99" s="105"/>
      <c r="K99" s="270" t="s">
        <v>97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'3b - SO 302 - Přípojky vo...'!J32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98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99</v>
      </c>
      <c r="F100" s="270"/>
      <c r="G100" s="270"/>
      <c r="H100" s="270"/>
      <c r="I100" s="270"/>
      <c r="J100" s="105"/>
      <c r="K100" s="270" t="s">
        <v>100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101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102</v>
      </c>
      <c r="G101" s="270"/>
      <c r="H101" s="270"/>
      <c r="I101" s="270"/>
      <c r="J101" s="270"/>
      <c r="K101" s="105"/>
      <c r="L101" s="270" t="s">
        <v>103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'4.1b - Lokalita A'!J34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104</v>
      </c>
      <c r="BV101" s="111" t="s">
        <v>78</v>
      </c>
      <c r="BW101" s="111" t="s">
        <v>105</v>
      </c>
      <c r="BX101" s="111" t="s">
        <v>101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106</v>
      </c>
      <c r="F102" s="270"/>
      <c r="G102" s="270"/>
      <c r="H102" s="270"/>
      <c r="I102" s="270"/>
      <c r="J102" s="105"/>
      <c r="K102" s="270" t="s">
        <v>107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108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109</v>
      </c>
      <c r="G103" s="270"/>
      <c r="H103" s="270"/>
      <c r="I103" s="270"/>
      <c r="J103" s="270"/>
      <c r="K103" s="105"/>
      <c r="L103" s="270" t="s">
        <v>110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'5b.1 -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'5b.1 - Tramvajový svršek'!P132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104</v>
      </c>
      <c r="BV103" s="111" t="s">
        <v>78</v>
      </c>
      <c r="BW103" s="111" t="s">
        <v>111</v>
      </c>
      <c r="BX103" s="111" t="s">
        <v>108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112</v>
      </c>
      <c r="G104" s="270"/>
      <c r="H104" s="270"/>
      <c r="I104" s="270"/>
      <c r="J104" s="270"/>
      <c r="K104" s="105"/>
      <c r="L104" s="270" t="s">
        <v>113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'5b.2 -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104</v>
      </c>
      <c r="BV104" s="111" t="s">
        <v>78</v>
      </c>
      <c r="BW104" s="111" t="s">
        <v>114</v>
      </c>
      <c r="BX104" s="111" t="s">
        <v>108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115</v>
      </c>
      <c r="F105" s="270"/>
      <c r="G105" s="270"/>
      <c r="H105" s="270"/>
      <c r="I105" s="270"/>
      <c r="J105" s="105"/>
      <c r="K105" s="270" t="s">
        <v>116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'6b - SO 652 - Úpravy trak...'!J32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117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118</v>
      </c>
      <c r="F106" s="270"/>
      <c r="G106" s="270"/>
      <c r="H106" s="270"/>
      <c r="I106" s="270"/>
      <c r="J106" s="105"/>
      <c r="K106" s="270" t="s">
        <v>119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'7b - SO 653 - Úprava tram...'!J32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120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kXX9uksABVs25jjno5ExMr/t7kuemyWfJcX+egm1Db3yH//wEyXYx/K7MrLlCx+XF5ivwhNv87KXV92Qn5zQUg==" saltValue="Ilu6XjZohmJKoS8s5UHRLrn/Xm82VrPf4sO3Oi1G0Om9Wd2WXJRssnHp56fTtwye2Xltv2a56AcYB4xCihkJHg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125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131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132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122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123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134</v>
      </c>
      <c r="D121" s="163" t="s">
        <v>61</v>
      </c>
      <c r="E121" s="163" t="s">
        <v>57</v>
      </c>
      <c r="F121" s="163" t="s">
        <v>58</v>
      </c>
      <c r="G121" s="163" t="s">
        <v>135</v>
      </c>
      <c r="H121" s="163" t="s">
        <v>136</v>
      </c>
      <c r="I121" s="163" t="s">
        <v>137</v>
      </c>
      <c r="J121" s="164" t="s">
        <v>128</v>
      </c>
      <c r="K121" s="165" t="s">
        <v>138</v>
      </c>
      <c r="L121" s="166"/>
      <c r="M121" s="76" t="s">
        <v>1</v>
      </c>
      <c r="N121" s="77" t="s">
        <v>40</v>
      </c>
      <c r="O121" s="77" t="s">
        <v>139</v>
      </c>
      <c r="P121" s="77" t="s">
        <v>140</v>
      </c>
      <c r="Q121" s="77" t="s">
        <v>141</v>
      </c>
      <c r="R121" s="77" t="s">
        <v>142</v>
      </c>
      <c r="S121" s="77" t="s">
        <v>143</v>
      </c>
      <c r="T121" s="78" t="s">
        <v>144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145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130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146</v>
      </c>
      <c r="F123" s="175" t="s">
        <v>147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148</v>
      </c>
      <c r="AT123" s="184" t="s">
        <v>75</v>
      </c>
      <c r="AU123" s="184" t="s">
        <v>76</v>
      </c>
      <c r="AY123" s="183" t="s">
        <v>149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150</v>
      </c>
      <c r="E124" s="187" t="s">
        <v>151</v>
      </c>
      <c r="F124" s="188" t="s">
        <v>152</v>
      </c>
      <c r="G124" s="189" t="s">
        <v>153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154</v>
      </c>
      <c r="AT124" s="198" t="s">
        <v>150</v>
      </c>
      <c r="AU124" s="198" t="s">
        <v>83</v>
      </c>
      <c r="AY124" s="18" t="s">
        <v>149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154</v>
      </c>
      <c r="BM124" s="198" t="s">
        <v>155</v>
      </c>
    </row>
    <row r="125" spans="1:65" s="12" customFormat="1" ht="11.25">
      <c r="B125" s="200"/>
      <c r="C125" s="201"/>
      <c r="D125" s="202" t="s">
        <v>156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156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149</v>
      </c>
    </row>
    <row r="126" spans="1:65" s="13" customFormat="1" ht="11.25">
      <c r="B126" s="212"/>
      <c r="C126" s="213"/>
      <c r="D126" s="202" t="s">
        <v>156</v>
      </c>
      <c r="E126" s="214" t="s">
        <v>1</v>
      </c>
      <c r="F126" s="215" t="s">
        <v>157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156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149</v>
      </c>
    </row>
    <row r="127" spans="1:65" s="13" customFormat="1" ht="33.75">
      <c r="B127" s="212"/>
      <c r="C127" s="213"/>
      <c r="D127" s="202" t="s">
        <v>156</v>
      </c>
      <c r="E127" s="214" t="s">
        <v>1</v>
      </c>
      <c r="F127" s="215" t="s">
        <v>158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156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149</v>
      </c>
    </row>
    <row r="128" spans="1:65" s="13" customFormat="1" ht="22.5">
      <c r="B128" s="212"/>
      <c r="C128" s="213"/>
      <c r="D128" s="202" t="s">
        <v>156</v>
      </c>
      <c r="E128" s="214" t="s">
        <v>1</v>
      </c>
      <c r="F128" s="215" t="s">
        <v>159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156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149</v>
      </c>
    </row>
    <row r="129" spans="1:65" s="2" customFormat="1" ht="24.2" customHeight="1">
      <c r="A129" s="35"/>
      <c r="B129" s="36"/>
      <c r="C129" s="186" t="s">
        <v>85</v>
      </c>
      <c r="D129" s="186" t="s">
        <v>150</v>
      </c>
      <c r="E129" s="187" t="s">
        <v>160</v>
      </c>
      <c r="F129" s="188" t="s">
        <v>161</v>
      </c>
      <c r="G129" s="189" t="s">
        <v>153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154</v>
      </c>
      <c r="AT129" s="198" t="s">
        <v>150</v>
      </c>
      <c r="AU129" s="198" t="s">
        <v>83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154</v>
      </c>
      <c r="BM129" s="198" t="s">
        <v>162</v>
      </c>
    </row>
    <row r="130" spans="1:65" s="12" customFormat="1" ht="11.25">
      <c r="B130" s="200"/>
      <c r="C130" s="201"/>
      <c r="D130" s="202" t="s">
        <v>156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156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157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22.5">
      <c r="B132" s="212"/>
      <c r="C132" s="213"/>
      <c r="D132" s="202" t="s">
        <v>156</v>
      </c>
      <c r="E132" s="214" t="s">
        <v>1</v>
      </c>
      <c r="F132" s="215" t="s">
        <v>163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2" customFormat="1" ht="21.75" customHeight="1">
      <c r="A133" s="35"/>
      <c r="B133" s="36"/>
      <c r="C133" s="186" t="s">
        <v>104</v>
      </c>
      <c r="D133" s="186" t="s">
        <v>150</v>
      </c>
      <c r="E133" s="187" t="s">
        <v>164</v>
      </c>
      <c r="F133" s="188" t="s">
        <v>165</v>
      </c>
      <c r="G133" s="189" t="s">
        <v>153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154</v>
      </c>
      <c r="AT133" s="198" t="s">
        <v>150</v>
      </c>
      <c r="AU133" s="198" t="s">
        <v>83</v>
      </c>
      <c r="AY133" s="18" t="s">
        <v>149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154</v>
      </c>
      <c r="BM133" s="198" t="s">
        <v>166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157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22.5">
      <c r="B136" s="212"/>
      <c r="C136" s="213"/>
      <c r="D136" s="202" t="s">
        <v>156</v>
      </c>
      <c r="E136" s="214" t="s">
        <v>1</v>
      </c>
      <c r="F136" s="215" t="s">
        <v>167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2" customFormat="1" ht="16.5" customHeight="1">
      <c r="A137" s="35"/>
      <c r="B137" s="36"/>
      <c r="C137" s="186" t="s">
        <v>168</v>
      </c>
      <c r="D137" s="186" t="s">
        <v>150</v>
      </c>
      <c r="E137" s="187" t="s">
        <v>169</v>
      </c>
      <c r="F137" s="188" t="s">
        <v>170</v>
      </c>
      <c r="G137" s="189" t="s">
        <v>153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154</v>
      </c>
      <c r="AT137" s="198" t="s">
        <v>150</v>
      </c>
      <c r="AU137" s="198" t="s">
        <v>83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154</v>
      </c>
      <c r="BM137" s="198" t="s">
        <v>171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157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172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22.5">
      <c r="B141" s="212"/>
      <c r="C141" s="213"/>
      <c r="D141" s="202" t="s">
        <v>156</v>
      </c>
      <c r="E141" s="214" t="s">
        <v>1</v>
      </c>
      <c r="F141" s="215" t="s">
        <v>173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22.5">
      <c r="B142" s="212"/>
      <c r="C142" s="213"/>
      <c r="D142" s="202" t="s">
        <v>156</v>
      </c>
      <c r="E142" s="214" t="s">
        <v>1</v>
      </c>
      <c r="F142" s="215" t="s">
        <v>174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2" customFormat="1" ht="16.5" customHeight="1">
      <c r="A143" s="35"/>
      <c r="B143" s="36"/>
      <c r="C143" s="186" t="s">
        <v>148</v>
      </c>
      <c r="D143" s="186" t="s">
        <v>150</v>
      </c>
      <c r="E143" s="187" t="s">
        <v>175</v>
      </c>
      <c r="F143" s="188" t="s">
        <v>176</v>
      </c>
      <c r="G143" s="189" t="s">
        <v>177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178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13" customFormat="1" ht="22.5">
      <c r="B145" s="212"/>
      <c r="C145" s="213"/>
      <c r="D145" s="202" t="s">
        <v>156</v>
      </c>
      <c r="E145" s="214" t="s">
        <v>1</v>
      </c>
      <c r="F145" s="215" t="s">
        <v>179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181</v>
      </c>
      <c r="F146" s="188" t="s">
        <v>182</v>
      </c>
      <c r="G146" s="189" t="s">
        <v>183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154</v>
      </c>
      <c r="AT146" s="198" t="s">
        <v>150</v>
      </c>
      <c r="AU146" s="198" t="s">
        <v>83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154</v>
      </c>
      <c r="BM146" s="198" t="s">
        <v>184</v>
      </c>
    </row>
    <row r="147" spans="1:65" s="12" customFormat="1" ht="11.25">
      <c r="B147" s="200"/>
      <c r="C147" s="201"/>
      <c r="D147" s="202" t="s">
        <v>156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156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185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2" customFormat="1" ht="24.2" customHeight="1">
      <c r="A149" s="35"/>
      <c r="B149" s="36"/>
      <c r="C149" s="186" t="s">
        <v>186</v>
      </c>
      <c r="D149" s="186" t="s">
        <v>150</v>
      </c>
      <c r="E149" s="187" t="s">
        <v>187</v>
      </c>
      <c r="F149" s="188" t="s">
        <v>188</v>
      </c>
      <c r="G149" s="189" t="s">
        <v>189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154</v>
      </c>
      <c r="AT149" s="198" t="s">
        <v>150</v>
      </c>
      <c r="AU149" s="198" t="s">
        <v>83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154</v>
      </c>
      <c r="BM149" s="198" t="s">
        <v>190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13" customFormat="1" ht="22.5">
      <c r="B151" s="212"/>
      <c r="C151" s="213"/>
      <c r="D151" s="202" t="s">
        <v>156</v>
      </c>
      <c r="E151" s="214" t="s">
        <v>1</v>
      </c>
      <c r="F151" s="215" t="s">
        <v>191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2" customFormat="1" ht="16.5" customHeight="1">
      <c r="A152" s="35"/>
      <c r="B152" s="36"/>
      <c r="C152" s="186" t="s">
        <v>192</v>
      </c>
      <c r="D152" s="186" t="s">
        <v>150</v>
      </c>
      <c r="E152" s="187" t="s">
        <v>193</v>
      </c>
      <c r="F152" s="188" t="s">
        <v>194</v>
      </c>
      <c r="G152" s="189" t="s">
        <v>153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83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195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157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33.75">
      <c r="B155" s="212"/>
      <c r="C155" s="213"/>
      <c r="D155" s="202" t="s">
        <v>156</v>
      </c>
      <c r="E155" s="214" t="s">
        <v>1</v>
      </c>
      <c r="F155" s="215" t="s">
        <v>196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33.75">
      <c r="B156" s="212"/>
      <c r="C156" s="213"/>
      <c r="D156" s="202" t="s">
        <v>156</v>
      </c>
      <c r="E156" s="214" t="s">
        <v>1</v>
      </c>
      <c r="F156" s="215" t="s">
        <v>197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33.75">
      <c r="B157" s="212"/>
      <c r="C157" s="213"/>
      <c r="D157" s="202" t="s">
        <v>156</v>
      </c>
      <c r="E157" s="214" t="s">
        <v>1</v>
      </c>
      <c r="F157" s="215" t="s">
        <v>198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199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22.5">
      <c r="B159" s="212"/>
      <c r="C159" s="213"/>
      <c r="D159" s="202" t="s">
        <v>156</v>
      </c>
      <c r="E159" s="214" t="s">
        <v>1</v>
      </c>
      <c r="F159" s="215" t="s">
        <v>200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22.5">
      <c r="B160" s="212"/>
      <c r="C160" s="213"/>
      <c r="D160" s="202" t="s">
        <v>156</v>
      </c>
      <c r="E160" s="214" t="s">
        <v>1</v>
      </c>
      <c r="F160" s="215" t="s">
        <v>201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2" customFormat="1" ht="16.5" customHeight="1">
      <c r="A161" s="35"/>
      <c r="B161" s="36"/>
      <c r="C161" s="186" t="s">
        <v>202</v>
      </c>
      <c r="D161" s="186" t="s">
        <v>150</v>
      </c>
      <c r="E161" s="187" t="s">
        <v>203</v>
      </c>
      <c r="F161" s="188" t="s">
        <v>204</v>
      </c>
      <c r="G161" s="189" t="s">
        <v>177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205</v>
      </c>
    </row>
    <row r="162" spans="1:65" s="11" customFormat="1" ht="25.9" customHeight="1">
      <c r="B162" s="172"/>
      <c r="C162" s="173"/>
      <c r="D162" s="174" t="s">
        <v>75</v>
      </c>
      <c r="E162" s="175" t="s">
        <v>206</v>
      </c>
      <c r="F162" s="175" t="s">
        <v>207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168</v>
      </c>
      <c r="AT162" s="184" t="s">
        <v>75</v>
      </c>
      <c r="AU162" s="184" t="s">
        <v>76</v>
      </c>
      <c r="AY162" s="183" t="s">
        <v>149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208</v>
      </c>
      <c r="D163" s="186" t="s">
        <v>150</v>
      </c>
      <c r="E163" s="187" t="s">
        <v>209</v>
      </c>
      <c r="F163" s="188" t="s">
        <v>210</v>
      </c>
      <c r="G163" s="189" t="s">
        <v>153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154</v>
      </c>
      <c r="AT163" s="198" t="s">
        <v>150</v>
      </c>
      <c r="AU163" s="198" t="s">
        <v>83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154</v>
      </c>
      <c r="BM163" s="198" t="s">
        <v>211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157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22.5">
      <c r="B166" s="212"/>
      <c r="C166" s="213"/>
      <c r="D166" s="202" t="s">
        <v>156</v>
      </c>
      <c r="E166" s="214" t="s">
        <v>1</v>
      </c>
      <c r="F166" s="215" t="s">
        <v>212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22.5">
      <c r="B167" s="212"/>
      <c r="C167" s="213"/>
      <c r="D167" s="202" t="s">
        <v>156</v>
      </c>
      <c r="E167" s="214" t="s">
        <v>1</v>
      </c>
      <c r="F167" s="215" t="s">
        <v>213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33.75">
      <c r="B168" s="212"/>
      <c r="C168" s="213"/>
      <c r="D168" s="202" t="s">
        <v>156</v>
      </c>
      <c r="E168" s="214" t="s">
        <v>1</v>
      </c>
      <c r="F168" s="215" t="s">
        <v>214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2" customFormat="1" ht="16.5" customHeight="1">
      <c r="A169" s="35"/>
      <c r="B169" s="36"/>
      <c r="C169" s="186" t="s">
        <v>215</v>
      </c>
      <c r="D169" s="186" t="s">
        <v>150</v>
      </c>
      <c r="E169" s="187" t="s">
        <v>216</v>
      </c>
      <c r="F169" s="188" t="s">
        <v>217</v>
      </c>
      <c r="G169" s="189" t="s">
        <v>153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154</v>
      </c>
      <c r="AT169" s="198" t="s">
        <v>150</v>
      </c>
      <c r="AU169" s="198" t="s">
        <v>83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154</v>
      </c>
      <c r="BM169" s="198" t="s">
        <v>218</v>
      </c>
    </row>
    <row r="170" spans="1:65" s="12" customFormat="1" ht="11.25">
      <c r="B170" s="200"/>
      <c r="C170" s="201"/>
      <c r="D170" s="202" t="s">
        <v>156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156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157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22.5">
      <c r="B172" s="212"/>
      <c r="C172" s="213"/>
      <c r="D172" s="202" t="s">
        <v>156</v>
      </c>
      <c r="E172" s="214" t="s">
        <v>1</v>
      </c>
      <c r="F172" s="215" t="s">
        <v>219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33.75">
      <c r="B173" s="212"/>
      <c r="C173" s="213"/>
      <c r="D173" s="202" t="s">
        <v>156</v>
      </c>
      <c r="E173" s="214" t="s">
        <v>1</v>
      </c>
      <c r="F173" s="215" t="s">
        <v>220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22.5">
      <c r="B174" s="212"/>
      <c r="C174" s="213"/>
      <c r="D174" s="202" t="s">
        <v>156</v>
      </c>
      <c r="E174" s="214" t="s">
        <v>1</v>
      </c>
      <c r="F174" s="215" t="s">
        <v>221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22.5">
      <c r="B175" s="212"/>
      <c r="C175" s="213"/>
      <c r="D175" s="202" t="s">
        <v>156</v>
      </c>
      <c r="E175" s="214" t="s">
        <v>1</v>
      </c>
      <c r="F175" s="215" t="s">
        <v>174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2" customFormat="1" ht="24.2" customHeight="1">
      <c r="A176" s="35"/>
      <c r="B176" s="36"/>
      <c r="C176" s="186" t="s">
        <v>222</v>
      </c>
      <c r="D176" s="186" t="s">
        <v>150</v>
      </c>
      <c r="E176" s="187" t="s">
        <v>223</v>
      </c>
      <c r="F176" s="188" t="s">
        <v>224</v>
      </c>
      <c r="G176" s="189" t="s">
        <v>153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154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154</v>
      </c>
      <c r="BM176" s="198" t="s">
        <v>225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157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33.75">
      <c r="B179" s="212"/>
      <c r="C179" s="213"/>
      <c r="D179" s="202" t="s">
        <v>156</v>
      </c>
      <c r="E179" s="214" t="s">
        <v>1</v>
      </c>
      <c r="F179" s="215" t="s">
        <v>226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22.5">
      <c r="B180" s="212"/>
      <c r="C180" s="213"/>
      <c r="D180" s="202" t="s">
        <v>156</v>
      </c>
      <c r="E180" s="214" t="s">
        <v>1</v>
      </c>
      <c r="F180" s="215" t="s">
        <v>227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2" customFormat="1" ht="24.2" customHeight="1">
      <c r="A181" s="35"/>
      <c r="B181" s="36"/>
      <c r="C181" s="186" t="s">
        <v>228</v>
      </c>
      <c r="D181" s="186" t="s">
        <v>150</v>
      </c>
      <c r="E181" s="187" t="s">
        <v>229</v>
      </c>
      <c r="F181" s="188" t="s">
        <v>230</v>
      </c>
      <c r="G181" s="189" t="s">
        <v>153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154</v>
      </c>
      <c r="AT181" s="198" t="s">
        <v>150</v>
      </c>
      <c r="AU181" s="198" t="s">
        <v>83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154</v>
      </c>
      <c r="BM181" s="198" t="s">
        <v>231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13" customFormat="1" ht="11.25">
      <c r="B183" s="212"/>
      <c r="C183" s="213"/>
      <c r="D183" s="202" t="s">
        <v>156</v>
      </c>
      <c r="E183" s="214" t="s">
        <v>1</v>
      </c>
      <c r="F183" s="215" t="s">
        <v>157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156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149</v>
      </c>
    </row>
    <row r="184" spans="1:65" s="13" customFormat="1" ht="22.5">
      <c r="B184" s="212"/>
      <c r="C184" s="213"/>
      <c r="D184" s="202" t="s">
        <v>156</v>
      </c>
      <c r="E184" s="214" t="s">
        <v>1</v>
      </c>
      <c r="F184" s="215" t="s">
        <v>232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33.75">
      <c r="B185" s="212"/>
      <c r="C185" s="213"/>
      <c r="D185" s="202" t="s">
        <v>156</v>
      </c>
      <c r="E185" s="214" t="s">
        <v>1</v>
      </c>
      <c r="F185" s="215" t="s">
        <v>233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22.5">
      <c r="B186" s="212"/>
      <c r="C186" s="213"/>
      <c r="D186" s="202" t="s">
        <v>156</v>
      </c>
      <c r="E186" s="214" t="s">
        <v>1</v>
      </c>
      <c r="F186" s="215" t="s">
        <v>234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235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2" customFormat="1" ht="16.5" customHeight="1">
      <c r="A188" s="35"/>
      <c r="B188" s="36"/>
      <c r="C188" s="186" t="s">
        <v>236</v>
      </c>
      <c r="D188" s="186" t="s">
        <v>150</v>
      </c>
      <c r="E188" s="187" t="s">
        <v>237</v>
      </c>
      <c r="F188" s="188" t="s">
        <v>238</v>
      </c>
      <c r="G188" s="189" t="s">
        <v>177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154</v>
      </c>
      <c r="AT188" s="198" t="s">
        <v>150</v>
      </c>
      <c r="AU188" s="198" t="s">
        <v>83</v>
      </c>
      <c r="AY188" s="18" t="s">
        <v>149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154</v>
      </c>
      <c r="BM188" s="198" t="s">
        <v>239</v>
      </c>
    </row>
    <row r="189" spans="1:65" s="2" customFormat="1" ht="24.2" customHeight="1">
      <c r="A189" s="35"/>
      <c r="B189" s="36"/>
      <c r="C189" s="186" t="s">
        <v>8</v>
      </c>
      <c r="D189" s="186" t="s">
        <v>150</v>
      </c>
      <c r="E189" s="187" t="s">
        <v>240</v>
      </c>
      <c r="F189" s="188" t="s">
        <v>241</v>
      </c>
      <c r="G189" s="189" t="s">
        <v>153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154</v>
      </c>
      <c r="AT189" s="198" t="s">
        <v>150</v>
      </c>
      <c r="AU189" s="198" t="s">
        <v>83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154</v>
      </c>
      <c r="BM189" s="198" t="s">
        <v>242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157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3" customFormat="1" ht="33.75">
      <c r="B192" s="212"/>
      <c r="C192" s="213"/>
      <c r="D192" s="202" t="s">
        <v>156</v>
      </c>
      <c r="E192" s="214" t="s">
        <v>1</v>
      </c>
      <c r="F192" s="215" t="s">
        <v>243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2" customFormat="1" ht="24.2" customHeight="1">
      <c r="A193" s="35"/>
      <c r="B193" s="36"/>
      <c r="C193" s="186" t="s">
        <v>244</v>
      </c>
      <c r="D193" s="186" t="s">
        <v>150</v>
      </c>
      <c r="E193" s="187" t="s">
        <v>245</v>
      </c>
      <c r="F193" s="188" t="s">
        <v>246</v>
      </c>
      <c r="G193" s="189" t="s">
        <v>177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154</v>
      </c>
      <c r="AT193" s="198" t="s">
        <v>150</v>
      </c>
      <c r="AU193" s="198" t="s">
        <v>83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154</v>
      </c>
      <c r="BM193" s="198" t="s">
        <v>247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157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3" customFormat="1" ht="33.75">
      <c r="B196" s="212"/>
      <c r="C196" s="213"/>
      <c r="D196" s="202" t="s">
        <v>156</v>
      </c>
      <c r="E196" s="214" t="s">
        <v>1</v>
      </c>
      <c r="F196" s="215" t="s">
        <v>248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156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149</v>
      </c>
    </row>
    <row r="197" spans="1:65" s="13" customFormat="1" ht="22.5">
      <c r="B197" s="212"/>
      <c r="C197" s="213"/>
      <c r="D197" s="202" t="s">
        <v>156</v>
      </c>
      <c r="E197" s="214" t="s">
        <v>1</v>
      </c>
      <c r="F197" s="215" t="s">
        <v>249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156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149</v>
      </c>
    </row>
    <row r="198" spans="1:65" s="2" customFormat="1" ht="24.2" customHeight="1">
      <c r="A198" s="35"/>
      <c r="B198" s="36"/>
      <c r="C198" s="186" t="s">
        <v>250</v>
      </c>
      <c r="D198" s="186" t="s">
        <v>150</v>
      </c>
      <c r="E198" s="187" t="s">
        <v>251</v>
      </c>
      <c r="F198" s="188" t="s">
        <v>252</v>
      </c>
      <c r="G198" s="189" t="s">
        <v>153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154</v>
      </c>
      <c r="AT198" s="198" t="s">
        <v>150</v>
      </c>
      <c r="AU198" s="198" t="s">
        <v>83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154</v>
      </c>
      <c r="BM198" s="198" t="s">
        <v>253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157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22.5">
      <c r="B201" s="212"/>
      <c r="C201" s="213"/>
      <c r="D201" s="202" t="s">
        <v>156</v>
      </c>
      <c r="E201" s="214" t="s">
        <v>1</v>
      </c>
      <c r="F201" s="215" t="s">
        <v>254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3" customFormat="1" ht="22.5">
      <c r="B202" s="212"/>
      <c r="C202" s="213"/>
      <c r="D202" s="202" t="s">
        <v>156</v>
      </c>
      <c r="E202" s="214" t="s">
        <v>1</v>
      </c>
      <c r="F202" s="215" t="s">
        <v>255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156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149</v>
      </c>
    </row>
    <row r="203" spans="1:65" s="13" customFormat="1" ht="33.75">
      <c r="B203" s="212"/>
      <c r="C203" s="213"/>
      <c r="D203" s="202" t="s">
        <v>156</v>
      </c>
      <c r="E203" s="214" t="s">
        <v>1</v>
      </c>
      <c r="F203" s="215" t="s">
        <v>256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156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149</v>
      </c>
    </row>
    <row r="204" spans="1:65" s="2" customFormat="1" ht="33" customHeight="1">
      <c r="A204" s="35"/>
      <c r="B204" s="36"/>
      <c r="C204" s="186" t="s">
        <v>257</v>
      </c>
      <c r="D204" s="186" t="s">
        <v>150</v>
      </c>
      <c r="E204" s="187" t="s">
        <v>258</v>
      </c>
      <c r="F204" s="188" t="s">
        <v>259</v>
      </c>
      <c r="G204" s="189" t="s">
        <v>177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154</v>
      </c>
      <c r="AT204" s="198" t="s">
        <v>150</v>
      </c>
      <c r="AU204" s="198" t="s">
        <v>83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154</v>
      </c>
      <c r="BM204" s="198" t="s">
        <v>260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HBljka93QHSZzdY0+Laitx5qDC35fXM0Aisnyo/x+N6MRh87nsoA1pjeg4HKAUnV1sYsmOVqUpBBSS0vDFBnUw==" saltValue="Aj9QTOkxyBWUZTdpxT25ZSavdGJKqcsxufZ2D3rtvQakT1FYED2s0GZb3fWZFqtV5DFuEoW5uNKEubDtbtt+YQ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261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1b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264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265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266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267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133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122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123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1b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134</v>
      </c>
      <c r="D125" s="163" t="s">
        <v>61</v>
      </c>
      <c r="E125" s="163" t="s">
        <v>57</v>
      </c>
      <c r="F125" s="163" t="s">
        <v>58</v>
      </c>
      <c r="G125" s="163" t="s">
        <v>135</v>
      </c>
      <c r="H125" s="163" t="s">
        <v>136</v>
      </c>
      <c r="I125" s="163" t="s">
        <v>137</v>
      </c>
      <c r="J125" s="164" t="s">
        <v>128</v>
      </c>
      <c r="K125" s="165" t="s">
        <v>138</v>
      </c>
      <c r="L125" s="166"/>
      <c r="M125" s="76" t="s">
        <v>1</v>
      </c>
      <c r="N125" s="77" t="s">
        <v>40</v>
      </c>
      <c r="O125" s="77" t="s">
        <v>139</v>
      </c>
      <c r="P125" s="77" t="s">
        <v>140</v>
      </c>
      <c r="Q125" s="77" t="s">
        <v>141</v>
      </c>
      <c r="R125" s="77" t="s">
        <v>142</v>
      </c>
      <c r="S125" s="77" t="s">
        <v>143</v>
      </c>
      <c r="T125" s="78" t="s">
        <v>144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145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319.08665500000001</v>
      </c>
      <c r="S126" s="80"/>
      <c r="T126" s="170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130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268</v>
      </c>
      <c r="F127" s="175" t="s">
        <v>269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319.08665500000001</v>
      </c>
      <c r="S127" s="180"/>
      <c r="T127" s="182">
        <f>T128+T160+T189+T199+T205</f>
        <v>16.867999999999999</v>
      </c>
      <c r="AR127" s="183" t="s">
        <v>83</v>
      </c>
      <c r="AT127" s="184" t="s">
        <v>75</v>
      </c>
      <c r="AU127" s="184" t="s">
        <v>76</v>
      </c>
      <c r="AY127" s="183" t="s">
        <v>149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270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16.867999999999999</v>
      </c>
      <c r="AR128" s="183" t="s">
        <v>83</v>
      </c>
      <c r="AT128" s="184" t="s">
        <v>75</v>
      </c>
      <c r="AU128" s="184" t="s">
        <v>83</v>
      </c>
      <c r="AY128" s="183" t="s">
        <v>149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150</v>
      </c>
      <c r="E129" s="187" t="s">
        <v>271</v>
      </c>
      <c r="F129" s="188" t="s">
        <v>272</v>
      </c>
      <c r="G129" s="189" t="s">
        <v>273</v>
      </c>
      <c r="H129" s="190">
        <v>25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168</v>
      </c>
      <c r="AT129" s="198" t="s">
        <v>150</v>
      </c>
      <c r="AU129" s="198" t="s">
        <v>85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168</v>
      </c>
      <c r="BM129" s="198" t="s">
        <v>274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275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276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277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278</v>
      </c>
      <c r="G133" s="201"/>
      <c r="H133" s="205">
        <v>25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279</v>
      </c>
      <c r="F134" s="188" t="s">
        <v>280</v>
      </c>
      <c r="G134" s="189" t="s">
        <v>273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281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275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276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277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282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2" customFormat="1" ht="24.2" customHeight="1">
      <c r="A139" s="35"/>
      <c r="B139" s="36"/>
      <c r="C139" s="186" t="s">
        <v>104</v>
      </c>
      <c r="D139" s="186" t="s">
        <v>150</v>
      </c>
      <c r="E139" s="187" t="s">
        <v>283</v>
      </c>
      <c r="F139" s="188" t="s">
        <v>284</v>
      </c>
      <c r="G139" s="189" t="s">
        <v>273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168</v>
      </c>
      <c r="AT139" s="198" t="s">
        <v>150</v>
      </c>
      <c r="AU139" s="198" t="s">
        <v>85</v>
      </c>
      <c r="AY139" s="18" t="s">
        <v>149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168</v>
      </c>
      <c r="BM139" s="198" t="s">
        <v>285</v>
      </c>
    </row>
    <row r="140" spans="1:65" s="2" customFormat="1" ht="37.9" customHeight="1">
      <c r="A140" s="35"/>
      <c r="B140" s="36"/>
      <c r="C140" s="186" t="s">
        <v>168</v>
      </c>
      <c r="D140" s="186" t="s">
        <v>150</v>
      </c>
      <c r="E140" s="187" t="s">
        <v>286</v>
      </c>
      <c r="F140" s="188" t="s">
        <v>287</v>
      </c>
      <c r="G140" s="189" t="s">
        <v>288</v>
      </c>
      <c r="H140" s="190">
        <v>15.99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290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149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291</v>
      </c>
      <c r="G145" s="201"/>
      <c r="H145" s="205">
        <v>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149</v>
      </c>
    </row>
    <row r="146" spans="1:65" s="15" customFormat="1" ht="11.25">
      <c r="B146" s="234"/>
      <c r="C146" s="235"/>
      <c r="D146" s="202" t="s">
        <v>156</v>
      </c>
      <c r="E146" s="236" t="s">
        <v>1</v>
      </c>
      <c r="F146" s="237" t="s">
        <v>292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156</v>
      </c>
      <c r="AU146" s="244" t="s">
        <v>85</v>
      </c>
      <c r="AV146" s="15" t="s">
        <v>168</v>
      </c>
      <c r="AW146" s="15" t="s">
        <v>32</v>
      </c>
      <c r="AX146" s="15" t="s">
        <v>83</v>
      </c>
      <c r="AY146" s="244" t="s">
        <v>149</v>
      </c>
    </row>
    <row r="147" spans="1:65" s="2" customFormat="1" ht="33" customHeight="1">
      <c r="A147" s="35"/>
      <c r="B147" s="36"/>
      <c r="C147" s="186" t="s">
        <v>148</v>
      </c>
      <c r="D147" s="186" t="s">
        <v>150</v>
      </c>
      <c r="E147" s="187" t="s">
        <v>293</v>
      </c>
      <c r="F147" s="188" t="s">
        <v>294</v>
      </c>
      <c r="G147" s="189" t="s">
        <v>288</v>
      </c>
      <c r="H147" s="190">
        <v>15.99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295</v>
      </c>
    </row>
    <row r="148" spans="1:65" s="2" customFormat="1" ht="24.2" customHeight="1">
      <c r="A148" s="35"/>
      <c r="B148" s="36"/>
      <c r="C148" s="186" t="s">
        <v>180</v>
      </c>
      <c r="D148" s="186" t="s">
        <v>150</v>
      </c>
      <c r="E148" s="187" t="s">
        <v>296</v>
      </c>
      <c r="F148" s="188" t="s">
        <v>297</v>
      </c>
      <c r="G148" s="189" t="s">
        <v>298</v>
      </c>
      <c r="H148" s="190">
        <v>28.782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299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300</v>
      </c>
      <c r="G149" s="201"/>
      <c r="H149" s="205">
        <v>28.782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33" customHeight="1">
      <c r="A150" s="35"/>
      <c r="B150" s="36"/>
      <c r="C150" s="186" t="s">
        <v>186</v>
      </c>
      <c r="D150" s="186" t="s">
        <v>150</v>
      </c>
      <c r="E150" s="187" t="s">
        <v>301</v>
      </c>
      <c r="F150" s="188" t="s">
        <v>302</v>
      </c>
      <c r="G150" s="189" t="s">
        <v>273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303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275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276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2" customFormat="1" ht="22.5">
      <c r="B154" s="200"/>
      <c r="C154" s="201"/>
      <c r="D154" s="202" t="s">
        <v>156</v>
      </c>
      <c r="E154" s="203" t="s">
        <v>1</v>
      </c>
      <c r="F154" s="204" t="s">
        <v>304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16.5" customHeight="1">
      <c r="A155" s="35"/>
      <c r="B155" s="36"/>
      <c r="C155" s="245" t="s">
        <v>192</v>
      </c>
      <c r="D155" s="245" t="s">
        <v>305</v>
      </c>
      <c r="E155" s="246" t="s">
        <v>306</v>
      </c>
      <c r="F155" s="247" t="s">
        <v>307</v>
      </c>
      <c r="G155" s="248" t="s">
        <v>298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192</v>
      </c>
      <c r="AT155" s="198" t="s">
        <v>305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308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309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202</v>
      </c>
      <c r="D157" s="186" t="s">
        <v>150</v>
      </c>
      <c r="E157" s="187" t="s">
        <v>310</v>
      </c>
      <c r="F157" s="188" t="s">
        <v>311</v>
      </c>
      <c r="G157" s="189" t="s">
        <v>273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312</v>
      </c>
    </row>
    <row r="158" spans="1:65" s="2" customFormat="1" ht="16.5" customHeight="1">
      <c r="A158" s="35"/>
      <c r="B158" s="36"/>
      <c r="C158" s="245" t="s">
        <v>208</v>
      </c>
      <c r="D158" s="245" t="s">
        <v>305</v>
      </c>
      <c r="E158" s="246" t="s">
        <v>313</v>
      </c>
      <c r="F158" s="247" t="s">
        <v>314</v>
      </c>
      <c r="G158" s="248" t="s">
        <v>315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192</v>
      </c>
      <c r="AT158" s="198" t="s">
        <v>305</v>
      </c>
      <c r="AU158" s="198" t="s">
        <v>85</v>
      </c>
      <c r="AY158" s="18" t="s">
        <v>149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168</v>
      </c>
      <c r="BM158" s="198" t="s">
        <v>316</v>
      </c>
    </row>
    <row r="159" spans="1:65" s="12" customFormat="1" ht="11.25">
      <c r="B159" s="200"/>
      <c r="C159" s="201"/>
      <c r="D159" s="202" t="s">
        <v>156</v>
      </c>
      <c r="E159" s="201"/>
      <c r="F159" s="204" t="s">
        <v>317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149</v>
      </c>
    </row>
    <row r="160" spans="1:65" s="11" customFormat="1" ht="22.9" customHeight="1">
      <c r="B160" s="172"/>
      <c r="C160" s="173"/>
      <c r="D160" s="174" t="s">
        <v>75</v>
      </c>
      <c r="E160" s="232" t="s">
        <v>148</v>
      </c>
      <c r="F160" s="232" t="s">
        <v>318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6.7464499999999994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149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215</v>
      </c>
      <c r="D161" s="186" t="s">
        <v>150</v>
      </c>
      <c r="E161" s="187" t="s">
        <v>319</v>
      </c>
      <c r="F161" s="188" t="s">
        <v>320</v>
      </c>
      <c r="G161" s="189" t="s">
        <v>273</v>
      </c>
      <c r="H161" s="190">
        <v>25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321</v>
      </c>
    </row>
    <row r="162" spans="1:65" s="2" customFormat="1" ht="16.5" customHeight="1">
      <c r="A162" s="35"/>
      <c r="B162" s="36"/>
      <c r="C162" s="186" t="s">
        <v>222</v>
      </c>
      <c r="D162" s="186" t="s">
        <v>150</v>
      </c>
      <c r="E162" s="187" t="s">
        <v>322</v>
      </c>
      <c r="F162" s="188" t="s">
        <v>323</v>
      </c>
      <c r="G162" s="189" t="s">
        <v>273</v>
      </c>
      <c r="H162" s="190">
        <v>40.200000000000003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324</v>
      </c>
    </row>
    <row r="163" spans="1:65" s="2" customFormat="1" ht="33" customHeight="1">
      <c r="A163" s="35"/>
      <c r="B163" s="36"/>
      <c r="C163" s="186" t="s">
        <v>228</v>
      </c>
      <c r="D163" s="186" t="s">
        <v>150</v>
      </c>
      <c r="E163" s="187" t="s">
        <v>325</v>
      </c>
      <c r="F163" s="188" t="s">
        <v>326</v>
      </c>
      <c r="G163" s="189" t="s">
        <v>273</v>
      </c>
      <c r="H163" s="190">
        <v>40.200000000000003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327</v>
      </c>
    </row>
    <row r="164" spans="1:65" s="2" customFormat="1" ht="24.2" customHeight="1">
      <c r="A164" s="35"/>
      <c r="B164" s="36"/>
      <c r="C164" s="186" t="s">
        <v>236</v>
      </c>
      <c r="D164" s="186" t="s">
        <v>150</v>
      </c>
      <c r="E164" s="187" t="s">
        <v>328</v>
      </c>
      <c r="F164" s="188" t="s">
        <v>329</v>
      </c>
      <c r="G164" s="189" t="s">
        <v>273</v>
      </c>
      <c r="H164" s="190">
        <v>40.200000000000003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330</v>
      </c>
    </row>
    <row r="165" spans="1:65" s="2" customFormat="1" ht="21.75" customHeight="1">
      <c r="A165" s="35"/>
      <c r="B165" s="36"/>
      <c r="C165" s="186" t="s">
        <v>8</v>
      </c>
      <c r="D165" s="186" t="s">
        <v>150</v>
      </c>
      <c r="E165" s="187" t="s">
        <v>331</v>
      </c>
      <c r="F165" s="188" t="s">
        <v>332</v>
      </c>
      <c r="G165" s="189" t="s">
        <v>273</v>
      </c>
      <c r="H165" s="190">
        <v>80.400000000000006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333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334</v>
      </c>
      <c r="G166" s="201"/>
      <c r="H166" s="205">
        <v>80.400000000000006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3" customHeight="1">
      <c r="A167" s="35"/>
      <c r="B167" s="36"/>
      <c r="C167" s="186" t="s">
        <v>244</v>
      </c>
      <c r="D167" s="186" t="s">
        <v>150</v>
      </c>
      <c r="E167" s="187" t="s">
        <v>335</v>
      </c>
      <c r="F167" s="188" t="s">
        <v>336</v>
      </c>
      <c r="G167" s="189" t="s">
        <v>273</v>
      </c>
      <c r="H167" s="190">
        <v>40.200000000000003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337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338</v>
      </c>
      <c r="G171" s="201"/>
      <c r="H171" s="205">
        <v>40.200000000000003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250</v>
      </c>
      <c r="D172" s="186" t="s">
        <v>150</v>
      </c>
      <c r="E172" s="187" t="s">
        <v>339</v>
      </c>
      <c r="F172" s="188" t="s">
        <v>340</v>
      </c>
      <c r="G172" s="189" t="s">
        <v>273</v>
      </c>
      <c r="H172" s="190">
        <v>40.200000000000003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341</v>
      </c>
    </row>
    <row r="173" spans="1:65" s="2" customFormat="1" ht="24.2" customHeight="1">
      <c r="A173" s="35"/>
      <c r="B173" s="36"/>
      <c r="C173" s="186" t="s">
        <v>257</v>
      </c>
      <c r="D173" s="186" t="s">
        <v>150</v>
      </c>
      <c r="E173" s="187" t="s">
        <v>342</v>
      </c>
      <c r="F173" s="188" t="s">
        <v>343</v>
      </c>
      <c r="G173" s="189" t="s">
        <v>273</v>
      </c>
      <c r="H173" s="190">
        <v>25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2.1412500000000003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344</v>
      </c>
    </row>
    <row r="174" spans="1:65" s="2" customFormat="1" ht="16.5" customHeight="1">
      <c r="A174" s="35"/>
      <c r="B174" s="36"/>
      <c r="C174" s="245" t="s">
        <v>345</v>
      </c>
      <c r="D174" s="245" t="s">
        <v>305</v>
      </c>
      <c r="E174" s="246" t="s">
        <v>346</v>
      </c>
      <c r="F174" s="247" t="s">
        <v>347</v>
      </c>
      <c r="G174" s="248" t="s">
        <v>273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2.1120000000000001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348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275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3" customFormat="1" ht="11.25">
      <c r="B176" s="212"/>
      <c r="C176" s="213"/>
      <c r="D176" s="202" t="s">
        <v>156</v>
      </c>
      <c r="E176" s="214" t="s">
        <v>1</v>
      </c>
      <c r="F176" s="215" t="s">
        <v>276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156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149</v>
      </c>
    </row>
    <row r="177" spans="1:65" s="13" customFormat="1" ht="11.25">
      <c r="B177" s="212"/>
      <c r="C177" s="213"/>
      <c r="D177" s="202" t="s">
        <v>156</v>
      </c>
      <c r="E177" s="214" t="s">
        <v>1</v>
      </c>
      <c r="F177" s="215" t="s">
        <v>277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156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149</v>
      </c>
    </row>
    <row r="178" spans="1:65" s="12" customFormat="1" ht="11.25">
      <c r="B178" s="200"/>
      <c r="C178" s="201"/>
      <c r="D178" s="202" t="s">
        <v>156</v>
      </c>
      <c r="E178" s="203" t="s">
        <v>1</v>
      </c>
      <c r="F178" s="204" t="s">
        <v>349</v>
      </c>
      <c r="G178" s="201"/>
      <c r="H178" s="205">
        <v>12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156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149</v>
      </c>
    </row>
    <row r="179" spans="1:65" s="2" customFormat="1" ht="21.75" customHeight="1">
      <c r="A179" s="35"/>
      <c r="B179" s="36"/>
      <c r="C179" s="245" t="s">
        <v>350</v>
      </c>
      <c r="D179" s="245" t="s">
        <v>305</v>
      </c>
      <c r="E179" s="246" t="s">
        <v>351</v>
      </c>
      <c r="F179" s="247" t="s">
        <v>352</v>
      </c>
      <c r="G179" s="248" t="s">
        <v>273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2.2879999999999998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192</v>
      </c>
      <c r="AT179" s="198" t="s">
        <v>305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353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275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276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277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354</v>
      </c>
      <c r="G183" s="201"/>
      <c r="H183" s="205">
        <v>13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21.75" customHeight="1">
      <c r="A184" s="35"/>
      <c r="B184" s="36"/>
      <c r="C184" s="186" t="s">
        <v>7</v>
      </c>
      <c r="D184" s="186" t="s">
        <v>150</v>
      </c>
      <c r="E184" s="187" t="s">
        <v>355</v>
      </c>
      <c r="F184" s="188" t="s">
        <v>356</v>
      </c>
      <c r="G184" s="189" t="s">
        <v>357</v>
      </c>
      <c r="H184" s="190">
        <v>57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0.20519999999999999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358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275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276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277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359</v>
      </c>
      <c r="G188" s="201"/>
      <c r="H188" s="205">
        <v>57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11" customFormat="1" ht="22.9" customHeight="1">
      <c r="B189" s="172"/>
      <c r="C189" s="173"/>
      <c r="D189" s="174" t="s">
        <v>75</v>
      </c>
      <c r="E189" s="232" t="s">
        <v>202</v>
      </c>
      <c r="F189" s="232" t="s">
        <v>360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1.0939999999999998E-2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149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361</v>
      </c>
      <c r="D190" s="186" t="s">
        <v>150</v>
      </c>
      <c r="E190" s="187" t="s">
        <v>362</v>
      </c>
      <c r="F190" s="188" t="s">
        <v>363</v>
      </c>
      <c r="G190" s="189" t="s">
        <v>357</v>
      </c>
      <c r="H190" s="190">
        <v>69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4.8299999999999992E-3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168</v>
      </c>
      <c r="BM190" s="198" t="s">
        <v>364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365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2" customFormat="1" ht="11.25">
      <c r="B192" s="200"/>
      <c r="C192" s="201"/>
      <c r="D192" s="202" t="s">
        <v>156</v>
      </c>
      <c r="E192" s="203" t="s">
        <v>1</v>
      </c>
      <c r="F192" s="204" t="s">
        <v>366</v>
      </c>
      <c r="G192" s="201"/>
      <c r="H192" s="205">
        <v>69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156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149</v>
      </c>
    </row>
    <row r="193" spans="1:65" s="2" customFormat="1" ht="24.2" customHeight="1">
      <c r="A193" s="35"/>
      <c r="B193" s="36"/>
      <c r="C193" s="186" t="s">
        <v>367</v>
      </c>
      <c r="D193" s="186" t="s">
        <v>150</v>
      </c>
      <c r="E193" s="187" t="s">
        <v>368</v>
      </c>
      <c r="F193" s="188" t="s">
        <v>369</v>
      </c>
      <c r="G193" s="189" t="s">
        <v>357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85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168</v>
      </c>
      <c r="BM193" s="198" t="s">
        <v>370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365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371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149</v>
      </c>
    </row>
    <row r="196" spans="1:65" s="2" customFormat="1" ht="16.5" customHeight="1">
      <c r="A196" s="35"/>
      <c r="B196" s="36"/>
      <c r="C196" s="186" t="s">
        <v>372</v>
      </c>
      <c r="D196" s="186" t="s">
        <v>150</v>
      </c>
      <c r="E196" s="187" t="s">
        <v>373</v>
      </c>
      <c r="F196" s="188" t="s">
        <v>374</v>
      </c>
      <c r="G196" s="189" t="s">
        <v>357</v>
      </c>
      <c r="H196" s="190">
        <v>116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85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375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376</v>
      </c>
      <c r="G197" s="201"/>
      <c r="H197" s="205">
        <v>116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149</v>
      </c>
    </row>
    <row r="198" spans="1:65" s="2" customFormat="1" ht="21.75" customHeight="1">
      <c r="A198" s="35"/>
      <c r="B198" s="36"/>
      <c r="C198" s="186" t="s">
        <v>377</v>
      </c>
      <c r="D198" s="186" t="s">
        <v>150</v>
      </c>
      <c r="E198" s="187" t="s">
        <v>378</v>
      </c>
      <c r="F198" s="188" t="s">
        <v>379</v>
      </c>
      <c r="G198" s="189" t="s">
        <v>357</v>
      </c>
      <c r="H198" s="190">
        <v>57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168</v>
      </c>
      <c r="AT198" s="198" t="s">
        <v>150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380</v>
      </c>
    </row>
    <row r="199" spans="1:65" s="11" customFormat="1" ht="22.9" customHeight="1">
      <c r="B199" s="172"/>
      <c r="C199" s="173"/>
      <c r="D199" s="174" t="s">
        <v>75</v>
      </c>
      <c r="E199" s="232" t="s">
        <v>381</v>
      </c>
      <c r="F199" s="232" t="s">
        <v>382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149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383</v>
      </c>
      <c r="D200" s="186" t="s">
        <v>150</v>
      </c>
      <c r="E200" s="187" t="s">
        <v>384</v>
      </c>
      <c r="F200" s="188" t="s">
        <v>385</v>
      </c>
      <c r="G200" s="189" t="s">
        <v>298</v>
      </c>
      <c r="H200" s="190">
        <v>16.867999999999999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85</v>
      </c>
      <c r="AY200" s="18" t="s">
        <v>149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168</v>
      </c>
      <c r="BM200" s="198" t="s">
        <v>386</v>
      </c>
    </row>
    <row r="201" spans="1:65" s="2" customFormat="1" ht="24.2" customHeight="1">
      <c r="A201" s="35"/>
      <c r="B201" s="36"/>
      <c r="C201" s="186" t="s">
        <v>387</v>
      </c>
      <c r="D201" s="186" t="s">
        <v>150</v>
      </c>
      <c r="E201" s="187" t="s">
        <v>388</v>
      </c>
      <c r="F201" s="188" t="s">
        <v>389</v>
      </c>
      <c r="G201" s="189" t="s">
        <v>298</v>
      </c>
      <c r="H201" s="190">
        <v>151.81200000000001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390</v>
      </c>
    </row>
    <row r="202" spans="1:65" s="12" customFormat="1" ht="11.25">
      <c r="B202" s="200"/>
      <c r="C202" s="201"/>
      <c r="D202" s="202" t="s">
        <v>156</v>
      </c>
      <c r="E202" s="201"/>
      <c r="F202" s="204" t="s">
        <v>391</v>
      </c>
      <c r="G202" s="201"/>
      <c r="H202" s="205">
        <v>151.81200000000001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149</v>
      </c>
    </row>
    <row r="203" spans="1:65" s="2" customFormat="1" ht="33" customHeight="1">
      <c r="A203" s="35"/>
      <c r="B203" s="36"/>
      <c r="C203" s="186" t="s">
        <v>392</v>
      </c>
      <c r="D203" s="186" t="s">
        <v>150</v>
      </c>
      <c r="E203" s="187" t="s">
        <v>393</v>
      </c>
      <c r="F203" s="188" t="s">
        <v>394</v>
      </c>
      <c r="G203" s="189" t="s">
        <v>298</v>
      </c>
      <c r="H203" s="190">
        <v>6.5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395</v>
      </c>
    </row>
    <row r="204" spans="1:65" s="2" customFormat="1" ht="33" customHeight="1">
      <c r="A204" s="35"/>
      <c r="B204" s="36"/>
      <c r="C204" s="186" t="s">
        <v>396</v>
      </c>
      <c r="D204" s="186" t="s">
        <v>150</v>
      </c>
      <c r="E204" s="187" t="s">
        <v>397</v>
      </c>
      <c r="F204" s="188" t="s">
        <v>398</v>
      </c>
      <c r="G204" s="189" t="s">
        <v>298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399</v>
      </c>
    </row>
    <row r="205" spans="1:65" s="11" customFormat="1" ht="22.9" customHeight="1">
      <c r="B205" s="172"/>
      <c r="C205" s="173"/>
      <c r="D205" s="174" t="s">
        <v>75</v>
      </c>
      <c r="E205" s="232" t="s">
        <v>400</v>
      </c>
      <c r="F205" s="232" t="s">
        <v>401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149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402</v>
      </c>
      <c r="D206" s="186" t="s">
        <v>150</v>
      </c>
      <c r="E206" s="187" t="s">
        <v>403</v>
      </c>
      <c r="F206" s="188" t="s">
        <v>404</v>
      </c>
      <c r="G206" s="189" t="s">
        <v>298</v>
      </c>
      <c r="H206" s="190">
        <v>319.08699999999999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405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gPLM3wTax/XKQqBwGewgUozkdDrCAQUoTy8Uiil+h7lT0wgTWp9oHgadgOo1jmogSLy6eHe6Es/PDJthc3ITIg==" saltValue="/kDE+wxdFetgVObHV4rhSvNm3OkgJH9TDw/UmEpaebjqoI/elvWrs0p46MNYA/rxXUOLmlKwmSC/RxMjaBukjw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406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2b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407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408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409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410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411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412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413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414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415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416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123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124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2b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>Ostrava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134</v>
      </c>
      <c r="D129" s="163" t="s">
        <v>61</v>
      </c>
      <c r="E129" s="163" t="s">
        <v>57</v>
      </c>
      <c r="F129" s="163" t="s">
        <v>58</v>
      </c>
      <c r="G129" s="163" t="s">
        <v>135</v>
      </c>
      <c r="H129" s="163" t="s">
        <v>136</v>
      </c>
      <c r="I129" s="163" t="s">
        <v>137</v>
      </c>
      <c r="J129" s="164" t="s">
        <v>128</v>
      </c>
      <c r="K129" s="165" t="s">
        <v>138</v>
      </c>
      <c r="L129" s="166"/>
      <c r="M129" s="76" t="s">
        <v>1</v>
      </c>
      <c r="N129" s="77" t="s">
        <v>40</v>
      </c>
      <c r="O129" s="77" t="s">
        <v>139</v>
      </c>
      <c r="P129" s="77" t="s">
        <v>140</v>
      </c>
      <c r="Q129" s="77" t="s">
        <v>141</v>
      </c>
      <c r="R129" s="77" t="s">
        <v>142</v>
      </c>
      <c r="S129" s="77" t="s">
        <v>143</v>
      </c>
      <c r="T129" s="78" t="s">
        <v>144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145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P131+P139+P152+P172+P177+P187+P195+P198+P209+P211</f>
        <v>0</v>
      </c>
      <c r="Q130" s="80"/>
      <c r="R130" s="169">
        <f>R131+R139+R152+R172+R177+R187+R195+R198+R209+R211</f>
        <v>0</v>
      </c>
      <c r="S130" s="80"/>
      <c r="T130" s="170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130</v>
      </c>
      <c r="BK130" s="171">
        <f>BK131+BK139+BK152+BK172+BK177+BK187+BK195+BK198+BK209+BK211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417</v>
      </c>
      <c r="F131" s="175" t="s">
        <v>418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149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419</v>
      </c>
      <c r="F132" s="188" t="s">
        <v>420</v>
      </c>
      <c r="G132" s="189" t="s">
        <v>421</v>
      </c>
      <c r="H132" s="190">
        <v>18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83</v>
      </c>
      <c r="AY132" s="18" t="s">
        <v>149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168</v>
      </c>
      <c r="BM132" s="198" t="s">
        <v>422</v>
      </c>
    </row>
    <row r="133" spans="1:65" s="2" customFormat="1" ht="16.5" customHeight="1">
      <c r="A133" s="35"/>
      <c r="B133" s="36"/>
      <c r="C133" s="186" t="s">
        <v>85</v>
      </c>
      <c r="D133" s="186" t="s">
        <v>150</v>
      </c>
      <c r="E133" s="187" t="s">
        <v>423</v>
      </c>
      <c r="F133" s="188" t="s">
        <v>424</v>
      </c>
      <c r="G133" s="189" t="s">
        <v>425</v>
      </c>
      <c r="H133" s="190">
        <v>3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168</v>
      </c>
      <c r="AT133" s="198" t="s">
        <v>150</v>
      </c>
      <c r="AU133" s="198" t="s">
        <v>83</v>
      </c>
      <c r="AY133" s="18" t="s">
        <v>149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168</v>
      </c>
      <c r="BM133" s="198" t="s">
        <v>426</v>
      </c>
    </row>
    <row r="134" spans="1:65" s="2" customFormat="1" ht="16.5" customHeight="1">
      <c r="A134" s="35"/>
      <c r="B134" s="36"/>
      <c r="C134" s="186" t="s">
        <v>104</v>
      </c>
      <c r="D134" s="186" t="s">
        <v>150</v>
      </c>
      <c r="E134" s="187" t="s">
        <v>427</v>
      </c>
      <c r="F134" s="188" t="s">
        <v>428</v>
      </c>
      <c r="G134" s="189" t="s">
        <v>429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83</v>
      </c>
      <c r="AY134" s="18" t="s">
        <v>149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168</v>
      </c>
      <c r="BM134" s="198" t="s">
        <v>430</v>
      </c>
    </row>
    <row r="135" spans="1:65" s="2" customFormat="1" ht="16.5" customHeight="1">
      <c r="A135" s="35"/>
      <c r="B135" s="36"/>
      <c r="C135" s="186" t="s">
        <v>168</v>
      </c>
      <c r="D135" s="186" t="s">
        <v>150</v>
      </c>
      <c r="E135" s="187" t="s">
        <v>431</v>
      </c>
      <c r="F135" s="188" t="s">
        <v>432</v>
      </c>
      <c r="G135" s="189" t="s">
        <v>288</v>
      </c>
      <c r="H135" s="190">
        <v>0.15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83</v>
      </c>
      <c r="AY135" s="18" t="s">
        <v>149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168</v>
      </c>
      <c r="BM135" s="198" t="s">
        <v>433</v>
      </c>
    </row>
    <row r="136" spans="1:65" s="2" customFormat="1" ht="24.2" customHeight="1">
      <c r="A136" s="35"/>
      <c r="B136" s="36"/>
      <c r="C136" s="186" t="s">
        <v>148</v>
      </c>
      <c r="D136" s="186" t="s">
        <v>150</v>
      </c>
      <c r="E136" s="187" t="s">
        <v>434</v>
      </c>
      <c r="F136" s="188" t="s">
        <v>435</v>
      </c>
      <c r="G136" s="189" t="s">
        <v>288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83</v>
      </c>
      <c r="AY136" s="18" t="s">
        <v>149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168</v>
      </c>
      <c r="BM136" s="198" t="s">
        <v>436</v>
      </c>
    </row>
    <row r="137" spans="1:65" s="2" customFormat="1" ht="37.9" customHeight="1">
      <c r="A137" s="35"/>
      <c r="B137" s="36"/>
      <c r="C137" s="186" t="s">
        <v>180</v>
      </c>
      <c r="D137" s="186" t="s">
        <v>150</v>
      </c>
      <c r="E137" s="187" t="s">
        <v>437</v>
      </c>
      <c r="F137" s="188" t="s">
        <v>438</v>
      </c>
      <c r="G137" s="189" t="s">
        <v>429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83</v>
      </c>
      <c r="AY137" s="18" t="s">
        <v>149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168</v>
      </c>
      <c r="BM137" s="198" t="s">
        <v>439</v>
      </c>
    </row>
    <row r="138" spans="1:65" s="2" customFormat="1" ht="24.2" customHeight="1">
      <c r="A138" s="35"/>
      <c r="B138" s="36"/>
      <c r="C138" s="186" t="s">
        <v>186</v>
      </c>
      <c r="D138" s="186" t="s">
        <v>150</v>
      </c>
      <c r="E138" s="187" t="s">
        <v>440</v>
      </c>
      <c r="F138" s="188" t="s">
        <v>441</v>
      </c>
      <c r="G138" s="189" t="s">
        <v>288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83</v>
      </c>
      <c r="AY138" s="18" t="s">
        <v>149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168</v>
      </c>
      <c r="BM138" s="198" t="s">
        <v>442</v>
      </c>
    </row>
    <row r="139" spans="1:65" s="11" customFormat="1" ht="25.9" customHeight="1">
      <c r="B139" s="172"/>
      <c r="C139" s="173"/>
      <c r="D139" s="174" t="s">
        <v>75</v>
      </c>
      <c r="E139" s="175" t="s">
        <v>443</v>
      </c>
      <c r="F139" s="175" t="s">
        <v>444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149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192</v>
      </c>
      <c r="D140" s="186" t="s">
        <v>150</v>
      </c>
      <c r="E140" s="187" t="s">
        <v>445</v>
      </c>
      <c r="F140" s="188" t="s">
        <v>446</v>
      </c>
      <c r="G140" s="189" t="s">
        <v>421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83</v>
      </c>
      <c r="AY140" s="18" t="s">
        <v>149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168</v>
      </c>
      <c r="BM140" s="198" t="s">
        <v>447</v>
      </c>
    </row>
    <row r="141" spans="1:65" s="2" customFormat="1" ht="16.5" customHeight="1">
      <c r="A141" s="35"/>
      <c r="B141" s="36"/>
      <c r="C141" s="186" t="s">
        <v>202</v>
      </c>
      <c r="D141" s="186" t="s">
        <v>150</v>
      </c>
      <c r="E141" s="187" t="s">
        <v>448</v>
      </c>
      <c r="F141" s="188" t="s">
        <v>449</v>
      </c>
      <c r="G141" s="189" t="s">
        <v>421</v>
      </c>
      <c r="H141" s="190">
        <v>100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168</v>
      </c>
      <c r="AT141" s="198" t="s">
        <v>150</v>
      </c>
      <c r="AU141" s="198" t="s">
        <v>83</v>
      </c>
      <c r="AY141" s="18" t="s">
        <v>149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168</v>
      </c>
      <c r="BM141" s="198" t="s">
        <v>450</v>
      </c>
    </row>
    <row r="142" spans="1:65" s="2" customFormat="1" ht="16.5" customHeight="1">
      <c r="A142" s="35"/>
      <c r="B142" s="36"/>
      <c r="C142" s="186" t="s">
        <v>208</v>
      </c>
      <c r="D142" s="186" t="s">
        <v>150</v>
      </c>
      <c r="E142" s="187" t="s">
        <v>451</v>
      </c>
      <c r="F142" s="188" t="s">
        <v>452</v>
      </c>
      <c r="G142" s="189" t="s">
        <v>421</v>
      </c>
      <c r="H142" s="190">
        <v>100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83</v>
      </c>
      <c r="AY142" s="18" t="s">
        <v>149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168</v>
      </c>
      <c r="BM142" s="198" t="s">
        <v>453</v>
      </c>
    </row>
    <row r="143" spans="1:65" s="2" customFormat="1" ht="16.5" customHeight="1">
      <c r="A143" s="35"/>
      <c r="B143" s="36"/>
      <c r="C143" s="186" t="s">
        <v>215</v>
      </c>
      <c r="D143" s="186" t="s">
        <v>150</v>
      </c>
      <c r="E143" s="187" t="s">
        <v>454</v>
      </c>
      <c r="F143" s="188" t="s">
        <v>455</v>
      </c>
      <c r="G143" s="189" t="s">
        <v>421</v>
      </c>
      <c r="H143" s="190">
        <v>250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168</v>
      </c>
      <c r="BM143" s="198" t="s">
        <v>456</v>
      </c>
    </row>
    <row r="144" spans="1:65" s="2" customFormat="1" ht="16.5" customHeight="1">
      <c r="A144" s="35"/>
      <c r="B144" s="36"/>
      <c r="C144" s="186" t="s">
        <v>222</v>
      </c>
      <c r="D144" s="186" t="s">
        <v>150</v>
      </c>
      <c r="E144" s="187" t="s">
        <v>457</v>
      </c>
      <c r="F144" s="188" t="s">
        <v>458</v>
      </c>
      <c r="G144" s="189" t="s">
        <v>421</v>
      </c>
      <c r="H144" s="190">
        <v>300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83</v>
      </c>
      <c r="AY144" s="18" t="s">
        <v>149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168</v>
      </c>
      <c r="BM144" s="198" t="s">
        <v>459</v>
      </c>
    </row>
    <row r="145" spans="1:65" s="2" customFormat="1" ht="16.5" customHeight="1">
      <c r="A145" s="35"/>
      <c r="B145" s="36"/>
      <c r="C145" s="186" t="s">
        <v>228</v>
      </c>
      <c r="D145" s="186" t="s">
        <v>150</v>
      </c>
      <c r="E145" s="187" t="s">
        <v>460</v>
      </c>
      <c r="F145" s="188" t="s">
        <v>461</v>
      </c>
      <c r="G145" s="189" t="s">
        <v>421</v>
      </c>
      <c r="H145" s="190">
        <v>450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83</v>
      </c>
      <c r="AY145" s="18" t="s">
        <v>149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168</v>
      </c>
      <c r="BM145" s="198" t="s">
        <v>462</v>
      </c>
    </row>
    <row r="146" spans="1:65" s="2" customFormat="1" ht="16.5" customHeight="1">
      <c r="A146" s="35"/>
      <c r="B146" s="36"/>
      <c r="C146" s="186" t="s">
        <v>236</v>
      </c>
      <c r="D146" s="186" t="s">
        <v>150</v>
      </c>
      <c r="E146" s="187" t="s">
        <v>463</v>
      </c>
      <c r="F146" s="188" t="s">
        <v>464</v>
      </c>
      <c r="G146" s="189" t="s">
        <v>421</v>
      </c>
      <c r="H146" s="190">
        <v>300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83</v>
      </c>
      <c r="AY146" s="18" t="s">
        <v>149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168</v>
      </c>
      <c r="BM146" s="198" t="s">
        <v>465</v>
      </c>
    </row>
    <row r="147" spans="1:65" s="2" customFormat="1" ht="16.5" customHeight="1">
      <c r="A147" s="35"/>
      <c r="B147" s="36"/>
      <c r="C147" s="186" t="s">
        <v>8</v>
      </c>
      <c r="D147" s="186" t="s">
        <v>150</v>
      </c>
      <c r="E147" s="187" t="s">
        <v>466</v>
      </c>
      <c r="F147" s="188" t="s">
        <v>467</v>
      </c>
      <c r="G147" s="189" t="s">
        <v>425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83</v>
      </c>
      <c r="AY147" s="18" t="s">
        <v>149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168</v>
      </c>
      <c r="BM147" s="198" t="s">
        <v>468</v>
      </c>
    </row>
    <row r="148" spans="1:65" s="2" customFormat="1" ht="16.5" customHeight="1">
      <c r="A148" s="35"/>
      <c r="B148" s="36"/>
      <c r="C148" s="186" t="s">
        <v>244</v>
      </c>
      <c r="D148" s="186" t="s">
        <v>150</v>
      </c>
      <c r="E148" s="187" t="s">
        <v>469</v>
      </c>
      <c r="F148" s="188" t="s">
        <v>470</v>
      </c>
      <c r="G148" s="189" t="s">
        <v>421</v>
      </c>
      <c r="H148" s="190">
        <v>120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83</v>
      </c>
      <c r="AY148" s="18" t="s">
        <v>149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168</v>
      </c>
      <c r="BM148" s="198" t="s">
        <v>471</v>
      </c>
    </row>
    <row r="149" spans="1:65" s="2" customFormat="1" ht="21.75" customHeight="1">
      <c r="A149" s="35"/>
      <c r="B149" s="36"/>
      <c r="C149" s="186" t="s">
        <v>250</v>
      </c>
      <c r="D149" s="186" t="s">
        <v>150</v>
      </c>
      <c r="E149" s="187" t="s">
        <v>472</v>
      </c>
      <c r="F149" s="188" t="s">
        <v>473</v>
      </c>
      <c r="G149" s="189" t="s">
        <v>425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83</v>
      </c>
      <c r="AY149" s="18" t="s">
        <v>149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168</v>
      </c>
      <c r="BM149" s="198" t="s">
        <v>474</v>
      </c>
    </row>
    <row r="150" spans="1:65" s="2" customFormat="1" ht="16.5" customHeight="1">
      <c r="A150" s="35"/>
      <c r="B150" s="36"/>
      <c r="C150" s="186" t="s">
        <v>257</v>
      </c>
      <c r="D150" s="186" t="s">
        <v>150</v>
      </c>
      <c r="E150" s="187" t="s">
        <v>475</v>
      </c>
      <c r="F150" s="188" t="s">
        <v>476</v>
      </c>
      <c r="G150" s="189" t="s">
        <v>357</v>
      </c>
      <c r="H150" s="190">
        <v>1150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83</v>
      </c>
      <c r="AY150" s="18" t="s">
        <v>149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168</v>
      </c>
      <c r="BM150" s="198" t="s">
        <v>477</v>
      </c>
    </row>
    <row r="151" spans="1:65" s="2" customFormat="1" ht="16.5" customHeight="1">
      <c r="A151" s="35"/>
      <c r="B151" s="36"/>
      <c r="C151" s="186" t="s">
        <v>345</v>
      </c>
      <c r="D151" s="186" t="s">
        <v>150</v>
      </c>
      <c r="E151" s="187" t="s">
        <v>478</v>
      </c>
      <c r="F151" s="188" t="s">
        <v>479</v>
      </c>
      <c r="G151" s="189" t="s">
        <v>429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83</v>
      </c>
      <c r="AY151" s="18" t="s">
        <v>149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168</v>
      </c>
      <c r="BM151" s="198" t="s">
        <v>480</v>
      </c>
    </row>
    <row r="152" spans="1:65" s="11" customFormat="1" ht="25.9" customHeight="1">
      <c r="B152" s="172"/>
      <c r="C152" s="173"/>
      <c r="D152" s="174" t="s">
        <v>75</v>
      </c>
      <c r="E152" s="175" t="s">
        <v>481</v>
      </c>
      <c r="F152" s="175" t="s">
        <v>482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SUM(P153:P171)</f>
        <v>0</v>
      </c>
      <c r="Q152" s="180"/>
      <c r="R152" s="181">
        <f>SUM(R153:R171)</f>
        <v>0</v>
      </c>
      <c r="S152" s="180"/>
      <c r="T152" s="182">
        <f>SUM(T153:T171)</f>
        <v>0</v>
      </c>
      <c r="AR152" s="183" t="s">
        <v>83</v>
      </c>
      <c r="AT152" s="184" t="s">
        <v>75</v>
      </c>
      <c r="AU152" s="184" t="s">
        <v>76</v>
      </c>
      <c r="AY152" s="183" t="s">
        <v>149</v>
      </c>
      <c r="BK152" s="185">
        <f>SUM(BK153:BK171)</f>
        <v>0</v>
      </c>
    </row>
    <row r="153" spans="1:65" s="2" customFormat="1" ht="37.9" customHeight="1">
      <c r="A153" s="35"/>
      <c r="B153" s="36"/>
      <c r="C153" s="186" t="s">
        <v>350</v>
      </c>
      <c r="D153" s="186" t="s">
        <v>150</v>
      </c>
      <c r="E153" s="187" t="s">
        <v>483</v>
      </c>
      <c r="F153" s="188" t="s">
        <v>484</v>
      </c>
      <c r="G153" s="189" t="s">
        <v>425</v>
      </c>
      <c r="H153" s="190">
        <v>1</v>
      </c>
      <c r="I153" s="191"/>
      <c r="J153" s="192">
        <f t="shared" ref="J153:J171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1" si="21">O153*H153</f>
        <v>0</v>
      </c>
      <c r="Q153" s="196">
        <v>0</v>
      </c>
      <c r="R153" s="196">
        <f t="shared" ref="R153:R171" si="22">Q153*H153</f>
        <v>0</v>
      </c>
      <c r="S153" s="196">
        <v>0</v>
      </c>
      <c r="T153" s="197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83</v>
      </c>
      <c r="AY153" s="18" t="s">
        <v>149</v>
      </c>
      <c r="BE153" s="199">
        <f t="shared" ref="BE153:BE171" si="24">IF(N153="základní",J153,0)</f>
        <v>0</v>
      </c>
      <c r="BF153" s="199">
        <f t="shared" ref="BF153:BF171" si="25">IF(N153="snížená",J153,0)</f>
        <v>0</v>
      </c>
      <c r="BG153" s="199">
        <f t="shared" ref="BG153:BG171" si="26">IF(N153="zákl. přenesená",J153,0)</f>
        <v>0</v>
      </c>
      <c r="BH153" s="199">
        <f t="shared" ref="BH153:BH171" si="27">IF(N153="sníž. přenesená",J153,0)</f>
        <v>0</v>
      </c>
      <c r="BI153" s="199">
        <f t="shared" ref="BI153:BI171" si="28">IF(N153="nulová",J153,0)</f>
        <v>0</v>
      </c>
      <c r="BJ153" s="18" t="s">
        <v>83</v>
      </c>
      <c r="BK153" s="199">
        <f t="shared" ref="BK153:BK171" si="29">ROUND(I153*H153,2)</f>
        <v>0</v>
      </c>
      <c r="BL153" s="18" t="s">
        <v>168</v>
      </c>
      <c r="BM153" s="198" t="s">
        <v>485</v>
      </c>
    </row>
    <row r="154" spans="1:65" s="2" customFormat="1" ht="21.75" customHeight="1">
      <c r="A154" s="35"/>
      <c r="B154" s="36"/>
      <c r="C154" s="186" t="s">
        <v>7</v>
      </c>
      <c r="D154" s="186" t="s">
        <v>150</v>
      </c>
      <c r="E154" s="187" t="s">
        <v>486</v>
      </c>
      <c r="F154" s="188" t="s">
        <v>487</v>
      </c>
      <c r="G154" s="189" t="s">
        <v>425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168</v>
      </c>
      <c r="AT154" s="198" t="s">
        <v>150</v>
      </c>
      <c r="AU154" s="198" t="s">
        <v>83</v>
      </c>
      <c r="AY154" s="18" t="s">
        <v>149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168</v>
      </c>
      <c r="BM154" s="198" t="s">
        <v>488</v>
      </c>
    </row>
    <row r="155" spans="1:65" s="2" customFormat="1" ht="16.5" customHeight="1">
      <c r="A155" s="35"/>
      <c r="B155" s="36"/>
      <c r="C155" s="186" t="s">
        <v>361</v>
      </c>
      <c r="D155" s="186" t="s">
        <v>150</v>
      </c>
      <c r="E155" s="187" t="s">
        <v>489</v>
      </c>
      <c r="F155" s="188" t="s">
        <v>490</v>
      </c>
      <c r="G155" s="189" t="s">
        <v>425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83</v>
      </c>
      <c r="AY155" s="18" t="s">
        <v>149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168</v>
      </c>
      <c r="BM155" s="198" t="s">
        <v>491</v>
      </c>
    </row>
    <row r="156" spans="1:65" s="2" customFormat="1" ht="16.5" customHeight="1">
      <c r="A156" s="35"/>
      <c r="B156" s="36"/>
      <c r="C156" s="186" t="s">
        <v>367</v>
      </c>
      <c r="D156" s="186" t="s">
        <v>150</v>
      </c>
      <c r="E156" s="187" t="s">
        <v>492</v>
      </c>
      <c r="F156" s="188" t="s">
        <v>493</v>
      </c>
      <c r="G156" s="189" t="s">
        <v>425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168</v>
      </c>
      <c r="AT156" s="198" t="s">
        <v>150</v>
      </c>
      <c r="AU156" s="198" t="s">
        <v>83</v>
      </c>
      <c r="AY156" s="18" t="s">
        <v>149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168</v>
      </c>
      <c r="BM156" s="198" t="s">
        <v>494</v>
      </c>
    </row>
    <row r="157" spans="1:65" s="2" customFormat="1" ht="21.75" customHeight="1">
      <c r="A157" s="35"/>
      <c r="B157" s="36"/>
      <c r="C157" s="186" t="s">
        <v>372</v>
      </c>
      <c r="D157" s="186" t="s">
        <v>150</v>
      </c>
      <c r="E157" s="187" t="s">
        <v>495</v>
      </c>
      <c r="F157" s="188" t="s">
        <v>496</v>
      </c>
      <c r="G157" s="189" t="s">
        <v>425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83</v>
      </c>
      <c r="AY157" s="18" t="s">
        <v>149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168</v>
      </c>
      <c r="BM157" s="198" t="s">
        <v>497</v>
      </c>
    </row>
    <row r="158" spans="1:65" s="2" customFormat="1" ht="16.5" customHeight="1">
      <c r="A158" s="35"/>
      <c r="B158" s="36"/>
      <c r="C158" s="186" t="s">
        <v>377</v>
      </c>
      <c r="D158" s="186" t="s">
        <v>150</v>
      </c>
      <c r="E158" s="187" t="s">
        <v>498</v>
      </c>
      <c r="F158" s="188" t="s">
        <v>499</v>
      </c>
      <c r="G158" s="189" t="s">
        <v>425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83</v>
      </c>
      <c r="AY158" s="18" t="s">
        <v>149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168</v>
      </c>
      <c r="BM158" s="198" t="s">
        <v>500</v>
      </c>
    </row>
    <row r="159" spans="1:65" s="2" customFormat="1" ht="24.2" customHeight="1">
      <c r="A159" s="35"/>
      <c r="B159" s="36"/>
      <c r="C159" s="186" t="s">
        <v>383</v>
      </c>
      <c r="D159" s="186" t="s">
        <v>150</v>
      </c>
      <c r="E159" s="187" t="s">
        <v>501</v>
      </c>
      <c r="F159" s="188" t="s">
        <v>502</v>
      </c>
      <c r="G159" s="189" t="s">
        <v>425</v>
      </c>
      <c r="H159" s="190">
        <v>1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168</v>
      </c>
      <c r="AT159" s="198" t="s">
        <v>150</v>
      </c>
      <c r="AU159" s="198" t="s">
        <v>83</v>
      </c>
      <c r="AY159" s="18" t="s">
        <v>149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168</v>
      </c>
      <c r="BM159" s="198" t="s">
        <v>503</v>
      </c>
    </row>
    <row r="160" spans="1:65" s="2" customFormat="1" ht="16.5" customHeight="1">
      <c r="A160" s="35"/>
      <c r="B160" s="36"/>
      <c r="C160" s="186" t="s">
        <v>387</v>
      </c>
      <c r="D160" s="186" t="s">
        <v>150</v>
      </c>
      <c r="E160" s="187" t="s">
        <v>504</v>
      </c>
      <c r="F160" s="188" t="s">
        <v>505</v>
      </c>
      <c r="G160" s="189" t="s">
        <v>425</v>
      </c>
      <c r="H160" s="190">
        <v>12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83</v>
      </c>
      <c r="AY160" s="18" t="s">
        <v>149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168</v>
      </c>
      <c r="BM160" s="198" t="s">
        <v>506</v>
      </c>
    </row>
    <row r="161" spans="1:65" s="2" customFormat="1" ht="16.5" customHeight="1">
      <c r="A161" s="35"/>
      <c r="B161" s="36"/>
      <c r="C161" s="186" t="s">
        <v>392</v>
      </c>
      <c r="D161" s="186" t="s">
        <v>150</v>
      </c>
      <c r="E161" s="187" t="s">
        <v>507</v>
      </c>
      <c r="F161" s="188" t="s">
        <v>508</v>
      </c>
      <c r="G161" s="189" t="s">
        <v>425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168</v>
      </c>
      <c r="BM161" s="198" t="s">
        <v>509</v>
      </c>
    </row>
    <row r="162" spans="1:65" s="2" customFormat="1" ht="16.5" customHeight="1">
      <c r="A162" s="35"/>
      <c r="B162" s="36"/>
      <c r="C162" s="186" t="s">
        <v>396</v>
      </c>
      <c r="D162" s="186" t="s">
        <v>150</v>
      </c>
      <c r="E162" s="187" t="s">
        <v>510</v>
      </c>
      <c r="F162" s="188" t="s">
        <v>511</v>
      </c>
      <c r="G162" s="189" t="s">
        <v>425</v>
      </c>
      <c r="H162" s="190">
        <v>1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83</v>
      </c>
      <c r="AY162" s="18" t="s">
        <v>149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168</v>
      </c>
      <c r="BM162" s="198" t="s">
        <v>512</v>
      </c>
    </row>
    <row r="163" spans="1:65" s="2" customFormat="1" ht="16.5" customHeight="1">
      <c r="A163" s="35"/>
      <c r="B163" s="36"/>
      <c r="C163" s="186" t="s">
        <v>402</v>
      </c>
      <c r="D163" s="186" t="s">
        <v>150</v>
      </c>
      <c r="E163" s="187" t="s">
        <v>513</v>
      </c>
      <c r="F163" s="188" t="s">
        <v>514</v>
      </c>
      <c r="G163" s="189" t="s">
        <v>425</v>
      </c>
      <c r="H163" s="190">
        <v>3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83</v>
      </c>
      <c r="AY163" s="18" t="s">
        <v>149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168</v>
      </c>
      <c r="BM163" s="198" t="s">
        <v>515</v>
      </c>
    </row>
    <row r="164" spans="1:65" s="2" customFormat="1" ht="16.5" customHeight="1">
      <c r="A164" s="35"/>
      <c r="B164" s="36"/>
      <c r="C164" s="186" t="s">
        <v>516</v>
      </c>
      <c r="D164" s="186" t="s">
        <v>150</v>
      </c>
      <c r="E164" s="187" t="s">
        <v>517</v>
      </c>
      <c r="F164" s="188" t="s">
        <v>518</v>
      </c>
      <c r="G164" s="189" t="s">
        <v>425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83</v>
      </c>
      <c r="AY164" s="18" t="s">
        <v>149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168</v>
      </c>
      <c r="BM164" s="198" t="s">
        <v>519</v>
      </c>
    </row>
    <row r="165" spans="1:65" s="2" customFormat="1" ht="24.2" customHeight="1">
      <c r="A165" s="35"/>
      <c r="B165" s="36"/>
      <c r="C165" s="186" t="s">
        <v>520</v>
      </c>
      <c r="D165" s="186" t="s">
        <v>150</v>
      </c>
      <c r="E165" s="187" t="s">
        <v>521</v>
      </c>
      <c r="F165" s="188" t="s">
        <v>522</v>
      </c>
      <c r="G165" s="189" t="s">
        <v>425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83</v>
      </c>
      <c r="AY165" s="18" t="s">
        <v>149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168</v>
      </c>
      <c r="BM165" s="198" t="s">
        <v>523</v>
      </c>
    </row>
    <row r="166" spans="1:65" s="2" customFormat="1" ht="16.5" customHeight="1">
      <c r="A166" s="35"/>
      <c r="B166" s="36"/>
      <c r="C166" s="186" t="s">
        <v>524</v>
      </c>
      <c r="D166" s="186" t="s">
        <v>150</v>
      </c>
      <c r="E166" s="187" t="s">
        <v>525</v>
      </c>
      <c r="F166" s="188" t="s">
        <v>526</v>
      </c>
      <c r="G166" s="189" t="s">
        <v>425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168</v>
      </c>
      <c r="AT166" s="198" t="s">
        <v>150</v>
      </c>
      <c r="AU166" s="198" t="s">
        <v>83</v>
      </c>
      <c r="AY166" s="18" t="s">
        <v>149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168</v>
      </c>
      <c r="BM166" s="198" t="s">
        <v>527</v>
      </c>
    </row>
    <row r="167" spans="1:65" s="2" customFormat="1" ht="24.2" customHeight="1">
      <c r="A167" s="35"/>
      <c r="B167" s="36"/>
      <c r="C167" s="186" t="s">
        <v>528</v>
      </c>
      <c r="D167" s="186" t="s">
        <v>150</v>
      </c>
      <c r="E167" s="187" t="s">
        <v>529</v>
      </c>
      <c r="F167" s="188" t="s">
        <v>530</v>
      </c>
      <c r="G167" s="189" t="s">
        <v>425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83</v>
      </c>
      <c r="AY167" s="18" t="s">
        <v>149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168</v>
      </c>
      <c r="BM167" s="198" t="s">
        <v>531</v>
      </c>
    </row>
    <row r="168" spans="1:65" s="2" customFormat="1" ht="16.5" customHeight="1">
      <c r="A168" s="35"/>
      <c r="B168" s="36"/>
      <c r="C168" s="186" t="s">
        <v>532</v>
      </c>
      <c r="D168" s="186" t="s">
        <v>150</v>
      </c>
      <c r="E168" s="187" t="s">
        <v>533</v>
      </c>
      <c r="F168" s="188" t="s">
        <v>534</v>
      </c>
      <c r="G168" s="189" t="s">
        <v>425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83</v>
      </c>
      <c r="AY168" s="18" t="s">
        <v>149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168</v>
      </c>
      <c r="BM168" s="198" t="s">
        <v>535</v>
      </c>
    </row>
    <row r="169" spans="1:65" s="2" customFormat="1" ht="16.5" customHeight="1">
      <c r="A169" s="35"/>
      <c r="B169" s="36"/>
      <c r="C169" s="186" t="s">
        <v>536</v>
      </c>
      <c r="D169" s="186" t="s">
        <v>150</v>
      </c>
      <c r="E169" s="187" t="s">
        <v>537</v>
      </c>
      <c r="F169" s="188" t="s">
        <v>538</v>
      </c>
      <c r="G169" s="189" t="s">
        <v>425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83</v>
      </c>
      <c r="AY169" s="18" t="s">
        <v>149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168</v>
      </c>
      <c r="BM169" s="198" t="s">
        <v>539</v>
      </c>
    </row>
    <row r="170" spans="1:65" s="2" customFormat="1" ht="16.5" customHeight="1">
      <c r="A170" s="35"/>
      <c r="B170" s="36"/>
      <c r="C170" s="186" t="s">
        <v>540</v>
      </c>
      <c r="D170" s="186" t="s">
        <v>150</v>
      </c>
      <c r="E170" s="187" t="s">
        <v>541</v>
      </c>
      <c r="F170" s="188" t="s">
        <v>542</v>
      </c>
      <c r="G170" s="189" t="s">
        <v>425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83</v>
      </c>
      <c r="AY170" s="18" t="s">
        <v>149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168</v>
      </c>
      <c r="BM170" s="198" t="s">
        <v>543</v>
      </c>
    </row>
    <row r="171" spans="1:65" s="2" customFormat="1" ht="37.9" customHeight="1">
      <c r="A171" s="35"/>
      <c r="B171" s="36"/>
      <c r="C171" s="186" t="s">
        <v>544</v>
      </c>
      <c r="D171" s="186" t="s">
        <v>150</v>
      </c>
      <c r="E171" s="187" t="s">
        <v>545</v>
      </c>
      <c r="F171" s="188" t="s">
        <v>546</v>
      </c>
      <c r="G171" s="189" t="s">
        <v>425</v>
      </c>
      <c r="H171" s="190">
        <v>1</v>
      </c>
      <c r="I171" s="191"/>
      <c r="J171" s="192">
        <f t="shared" si="2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21"/>
        <v>0</v>
      </c>
      <c r="Q171" s="196">
        <v>0</v>
      </c>
      <c r="R171" s="196">
        <f t="shared" si="22"/>
        <v>0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83</v>
      </c>
      <c r="AY171" s="18" t="s">
        <v>149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83</v>
      </c>
      <c r="BK171" s="199">
        <f t="shared" si="29"/>
        <v>0</v>
      </c>
      <c r="BL171" s="18" t="s">
        <v>168</v>
      </c>
      <c r="BM171" s="198" t="s">
        <v>547</v>
      </c>
    </row>
    <row r="172" spans="1:65" s="11" customFormat="1" ht="25.9" customHeight="1">
      <c r="B172" s="172"/>
      <c r="C172" s="173"/>
      <c r="D172" s="174" t="s">
        <v>75</v>
      </c>
      <c r="E172" s="175" t="s">
        <v>548</v>
      </c>
      <c r="F172" s="175" t="s">
        <v>549</v>
      </c>
      <c r="G172" s="173"/>
      <c r="H172" s="173"/>
      <c r="I172" s="176"/>
      <c r="J172" s="177">
        <f>BK172</f>
        <v>0</v>
      </c>
      <c r="K172" s="173"/>
      <c r="L172" s="178"/>
      <c r="M172" s="179"/>
      <c r="N172" s="180"/>
      <c r="O172" s="180"/>
      <c r="P172" s="181">
        <f>SUM(P173:P176)</f>
        <v>0</v>
      </c>
      <c r="Q172" s="180"/>
      <c r="R172" s="181">
        <f>SUM(R173:R176)</f>
        <v>0</v>
      </c>
      <c r="S172" s="180"/>
      <c r="T172" s="182">
        <f>SUM(T173:T176)</f>
        <v>0</v>
      </c>
      <c r="AR172" s="183" t="s">
        <v>83</v>
      </c>
      <c r="AT172" s="184" t="s">
        <v>75</v>
      </c>
      <c r="AU172" s="184" t="s">
        <v>76</v>
      </c>
      <c r="AY172" s="183" t="s">
        <v>149</v>
      </c>
      <c r="BK172" s="185">
        <f>SUM(BK173:BK176)</f>
        <v>0</v>
      </c>
    </row>
    <row r="173" spans="1:65" s="2" customFormat="1" ht="33" customHeight="1">
      <c r="A173" s="35"/>
      <c r="B173" s="36"/>
      <c r="C173" s="186" t="s">
        <v>550</v>
      </c>
      <c r="D173" s="186" t="s">
        <v>150</v>
      </c>
      <c r="E173" s="187" t="s">
        <v>551</v>
      </c>
      <c r="F173" s="188" t="s">
        <v>552</v>
      </c>
      <c r="G173" s="189" t="s">
        <v>425</v>
      </c>
      <c r="H173" s="190">
        <v>7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83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553</v>
      </c>
    </row>
    <row r="174" spans="1:65" s="2" customFormat="1" ht="33" customHeight="1">
      <c r="A174" s="35"/>
      <c r="B174" s="36"/>
      <c r="C174" s="186" t="s">
        <v>554</v>
      </c>
      <c r="D174" s="186" t="s">
        <v>150</v>
      </c>
      <c r="E174" s="187" t="s">
        <v>555</v>
      </c>
      <c r="F174" s="188" t="s">
        <v>556</v>
      </c>
      <c r="G174" s="189" t="s">
        <v>425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83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557</v>
      </c>
    </row>
    <row r="175" spans="1:65" s="2" customFormat="1" ht="16.5" customHeight="1">
      <c r="A175" s="35"/>
      <c r="B175" s="36"/>
      <c r="C175" s="186" t="s">
        <v>558</v>
      </c>
      <c r="D175" s="186" t="s">
        <v>150</v>
      </c>
      <c r="E175" s="187" t="s">
        <v>559</v>
      </c>
      <c r="F175" s="188" t="s">
        <v>560</v>
      </c>
      <c r="G175" s="189" t="s">
        <v>425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83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561</v>
      </c>
    </row>
    <row r="176" spans="1:65" s="2" customFormat="1" ht="16.5" customHeight="1">
      <c r="A176" s="35"/>
      <c r="B176" s="36"/>
      <c r="C176" s="186" t="s">
        <v>562</v>
      </c>
      <c r="D176" s="186" t="s">
        <v>150</v>
      </c>
      <c r="E176" s="187" t="s">
        <v>563</v>
      </c>
      <c r="F176" s="188" t="s">
        <v>564</v>
      </c>
      <c r="G176" s="189" t="s">
        <v>425</v>
      </c>
      <c r="H176" s="190">
        <v>17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565</v>
      </c>
    </row>
    <row r="177" spans="1:65" s="11" customFormat="1" ht="25.9" customHeight="1">
      <c r="B177" s="172"/>
      <c r="C177" s="173"/>
      <c r="D177" s="174" t="s">
        <v>75</v>
      </c>
      <c r="E177" s="175" t="s">
        <v>566</v>
      </c>
      <c r="F177" s="175" t="s">
        <v>567</v>
      </c>
      <c r="G177" s="173"/>
      <c r="H177" s="173"/>
      <c r="I177" s="176"/>
      <c r="J177" s="177">
        <f>BK177</f>
        <v>0</v>
      </c>
      <c r="K177" s="173"/>
      <c r="L177" s="178"/>
      <c r="M177" s="179"/>
      <c r="N177" s="180"/>
      <c r="O177" s="180"/>
      <c r="P177" s="181">
        <f>SUM(P178:P186)</f>
        <v>0</v>
      </c>
      <c r="Q177" s="180"/>
      <c r="R177" s="181">
        <f>SUM(R178:R186)</f>
        <v>0</v>
      </c>
      <c r="S177" s="180"/>
      <c r="T177" s="182">
        <f>SUM(T178:T186)</f>
        <v>0</v>
      </c>
      <c r="AR177" s="183" t="s">
        <v>83</v>
      </c>
      <c r="AT177" s="184" t="s">
        <v>75</v>
      </c>
      <c r="AU177" s="184" t="s">
        <v>76</v>
      </c>
      <c r="AY177" s="183" t="s">
        <v>149</v>
      </c>
      <c r="BK177" s="185">
        <f>SUM(BK178:BK186)</f>
        <v>0</v>
      </c>
    </row>
    <row r="178" spans="1:65" s="2" customFormat="1" ht="24.2" customHeight="1">
      <c r="A178" s="35"/>
      <c r="B178" s="36"/>
      <c r="C178" s="186" t="s">
        <v>568</v>
      </c>
      <c r="D178" s="186" t="s">
        <v>150</v>
      </c>
      <c r="E178" s="187" t="s">
        <v>569</v>
      </c>
      <c r="F178" s="188" t="s">
        <v>570</v>
      </c>
      <c r="G178" s="189" t="s">
        <v>425</v>
      </c>
      <c r="H178" s="190">
        <v>54</v>
      </c>
      <c r="I178" s="191"/>
      <c r="J178" s="192">
        <f t="shared" ref="J178:J186" si="30"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ref="P178:P186" si="31">O178*H178</f>
        <v>0</v>
      </c>
      <c r="Q178" s="196">
        <v>0</v>
      </c>
      <c r="R178" s="196">
        <f t="shared" ref="R178:R186" si="32">Q178*H178</f>
        <v>0</v>
      </c>
      <c r="S178" s="196">
        <v>0</v>
      </c>
      <c r="T178" s="197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83</v>
      </c>
      <c r="AY178" s="18" t="s">
        <v>149</v>
      </c>
      <c r="BE178" s="199">
        <f t="shared" ref="BE178:BE186" si="34">IF(N178="základní",J178,0)</f>
        <v>0</v>
      </c>
      <c r="BF178" s="199">
        <f t="shared" ref="BF178:BF186" si="35">IF(N178="snížená",J178,0)</f>
        <v>0</v>
      </c>
      <c r="BG178" s="199">
        <f t="shared" ref="BG178:BG186" si="36">IF(N178="zákl. přenesená",J178,0)</f>
        <v>0</v>
      </c>
      <c r="BH178" s="199">
        <f t="shared" ref="BH178:BH186" si="37">IF(N178="sníž. přenesená",J178,0)</f>
        <v>0</v>
      </c>
      <c r="BI178" s="199">
        <f t="shared" ref="BI178:BI186" si="38">IF(N178="nulová",J178,0)</f>
        <v>0</v>
      </c>
      <c r="BJ178" s="18" t="s">
        <v>83</v>
      </c>
      <c r="BK178" s="199">
        <f t="shared" ref="BK178:BK186" si="39">ROUND(I178*H178,2)</f>
        <v>0</v>
      </c>
      <c r="BL178" s="18" t="s">
        <v>168</v>
      </c>
      <c r="BM178" s="198" t="s">
        <v>571</v>
      </c>
    </row>
    <row r="179" spans="1:65" s="2" customFormat="1" ht="21.75" customHeight="1">
      <c r="A179" s="35"/>
      <c r="B179" s="36"/>
      <c r="C179" s="186" t="s">
        <v>572</v>
      </c>
      <c r="D179" s="186" t="s">
        <v>150</v>
      </c>
      <c r="E179" s="187" t="s">
        <v>573</v>
      </c>
      <c r="F179" s="188" t="s">
        <v>574</v>
      </c>
      <c r="G179" s="189" t="s">
        <v>425</v>
      </c>
      <c r="H179" s="190">
        <v>22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83</v>
      </c>
      <c r="AY179" s="18" t="s">
        <v>149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168</v>
      </c>
      <c r="BM179" s="198" t="s">
        <v>575</v>
      </c>
    </row>
    <row r="180" spans="1:65" s="2" customFormat="1" ht="21.75" customHeight="1">
      <c r="A180" s="35"/>
      <c r="B180" s="36"/>
      <c r="C180" s="186" t="s">
        <v>576</v>
      </c>
      <c r="D180" s="186" t="s">
        <v>150</v>
      </c>
      <c r="E180" s="187" t="s">
        <v>577</v>
      </c>
      <c r="F180" s="188" t="s">
        <v>578</v>
      </c>
      <c r="G180" s="189" t="s">
        <v>425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83</v>
      </c>
      <c r="AY180" s="18" t="s">
        <v>149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168</v>
      </c>
      <c r="BM180" s="198" t="s">
        <v>579</v>
      </c>
    </row>
    <row r="181" spans="1:65" s="2" customFormat="1" ht="21.75" customHeight="1">
      <c r="A181" s="35"/>
      <c r="B181" s="36"/>
      <c r="C181" s="186" t="s">
        <v>580</v>
      </c>
      <c r="D181" s="186" t="s">
        <v>150</v>
      </c>
      <c r="E181" s="187" t="s">
        <v>581</v>
      </c>
      <c r="F181" s="188" t="s">
        <v>582</v>
      </c>
      <c r="G181" s="189" t="s">
        <v>425</v>
      </c>
      <c r="H181" s="190">
        <v>30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83</v>
      </c>
      <c r="AY181" s="18" t="s">
        <v>149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168</v>
      </c>
      <c r="BM181" s="198" t="s">
        <v>583</v>
      </c>
    </row>
    <row r="182" spans="1:65" s="2" customFormat="1" ht="37.9" customHeight="1">
      <c r="A182" s="35"/>
      <c r="B182" s="36"/>
      <c r="C182" s="186" t="s">
        <v>584</v>
      </c>
      <c r="D182" s="186" t="s">
        <v>150</v>
      </c>
      <c r="E182" s="187" t="s">
        <v>585</v>
      </c>
      <c r="F182" s="188" t="s">
        <v>586</v>
      </c>
      <c r="G182" s="189" t="s">
        <v>425</v>
      </c>
      <c r="H182" s="190">
        <v>20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83</v>
      </c>
      <c r="AY182" s="18" t="s">
        <v>149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168</v>
      </c>
      <c r="BM182" s="198" t="s">
        <v>587</v>
      </c>
    </row>
    <row r="183" spans="1:65" s="2" customFormat="1" ht="16.5" customHeight="1">
      <c r="A183" s="35"/>
      <c r="B183" s="36"/>
      <c r="C183" s="186" t="s">
        <v>588</v>
      </c>
      <c r="D183" s="186" t="s">
        <v>150</v>
      </c>
      <c r="E183" s="187" t="s">
        <v>589</v>
      </c>
      <c r="F183" s="188" t="s">
        <v>590</v>
      </c>
      <c r="G183" s="189" t="s">
        <v>425</v>
      </c>
      <c r="H183" s="190">
        <v>94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83</v>
      </c>
      <c r="AY183" s="18" t="s">
        <v>149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168</v>
      </c>
      <c r="BM183" s="198" t="s">
        <v>591</v>
      </c>
    </row>
    <row r="184" spans="1:65" s="2" customFormat="1" ht="16.5" customHeight="1">
      <c r="A184" s="35"/>
      <c r="B184" s="36"/>
      <c r="C184" s="186" t="s">
        <v>592</v>
      </c>
      <c r="D184" s="186" t="s">
        <v>150</v>
      </c>
      <c r="E184" s="187" t="s">
        <v>593</v>
      </c>
      <c r="F184" s="188" t="s">
        <v>594</v>
      </c>
      <c r="G184" s="189" t="s">
        <v>425</v>
      </c>
      <c r="H184" s="190">
        <v>54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83</v>
      </c>
      <c r="AY184" s="18" t="s">
        <v>149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168</v>
      </c>
      <c r="BM184" s="198" t="s">
        <v>595</v>
      </c>
    </row>
    <row r="185" spans="1:65" s="2" customFormat="1" ht="24.2" customHeight="1">
      <c r="A185" s="35"/>
      <c r="B185" s="36"/>
      <c r="C185" s="186" t="s">
        <v>596</v>
      </c>
      <c r="D185" s="186" t="s">
        <v>150</v>
      </c>
      <c r="E185" s="187" t="s">
        <v>597</v>
      </c>
      <c r="F185" s="188" t="s">
        <v>598</v>
      </c>
      <c r="G185" s="189" t="s">
        <v>425</v>
      </c>
      <c r="H185" s="190">
        <v>1.5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168</v>
      </c>
      <c r="AT185" s="198" t="s">
        <v>150</v>
      </c>
      <c r="AU185" s="198" t="s">
        <v>83</v>
      </c>
      <c r="AY185" s="18" t="s">
        <v>149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168</v>
      </c>
      <c r="BM185" s="198" t="s">
        <v>599</v>
      </c>
    </row>
    <row r="186" spans="1:65" s="2" customFormat="1" ht="16.5" customHeight="1">
      <c r="A186" s="35"/>
      <c r="B186" s="36"/>
      <c r="C186" s="186" t="s">
        <v>600</v>
      </c>
      <c r="D186" s="186" t="s">
        <v>150</v>
      </c>
      <c r="E186" s="187" t="s">
        <v>601</v>
      </c>
      <c r="F186" s="188" t="s">
        <v>602</v>
      </c>
      <c r="G186" s="189" t="s">
        <v>429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83</v>
      </c>
      <c r="AY186" s="18" t="s">
        <v>149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168</v>
      </c>
      <c r="BM186" s="198" t="s">
        <v>603</v>
      </c>
    </row>
    <row r="187" spans="1:65" s="11" customFormat="1" ht="25.9" customHeight="1">
      <c r="B187" s="172"/>
      <c r="C187" s="173"/>
      <c r="D187" s="174" t="s">
        <v>75</v>
      </c>
      <c r="E187" s="175" t="s">
        <v>604</v>
      </c>
      <c r="F187" s="175" t="s">
        <v>605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149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606</v>
      </c>
      <c r="D188" s="186" t="s">
        <v>150</v>
      </c>
      <c r="E188" s="187" t="s">
        <v>607</v>
      </c>
      <c r="F188" s="188" t="s">
        <v>608</v>
      </c>
      <c r="G188" s="189" t="s">
        <v>288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168</v>
      </c>
      <c r="AT188" s="198" t="s">
        <v>150</v>
      </c>
      <c r="AU188" s="198" t="s">
        <v>83</v>
      </c>
      <c r="AY188" s="18" t="s">
        <v>149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168</v>
      </c>
      <c r="BM188" s="198" t="s">
        <v>609</v>
      </c>
    </row>
    <row r="189" spans="1:65" s="2" customFormat="1" ht="16.5" customHeight="1">
      <c r="A189" s="35"/>
      <c r="B189" s="36"/>
      <c r="C189" s="186" t="s">
        <v>610</v>
      </c>
      <c r="D189" s="186" t="s">
        <v>150</v>
      </c>
      <c r="E189" s="187" t="s">
        <v>611</v>
      </c>
      <c r="F189" s="188" t="s">
        <v>612</v>
      </c>
      <c r="G189" s="189" t="s">
        <v>425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83</v>
      </c>
      <c r="AY189" s="18" t="s">
        <v>149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168</v>
      </c>
      <c r="BM189" s="198" t="s">
        <v>613</v>
      </c>
    </row>
    <row r="190" spans="1:65" s="2" customFormat="1" ht="16.5" customHeight="1">
      <c r="A190" s="35"/>
      <c r="B190" s="36"/>
      <c r="C190" s="186" t="s">
        <v>614</v>
      </c>
      <c r="D190" s="186" t="s">
        <v>150</v>
      </c>
      <c r="E190" s="187" t="s">
        <v>615</v>
      </c>
      <c r="F190" s="188" t="s">
        <v>616</v>
      </c>
      <c r="G190" s="189" t="s">
        <v>425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83</v>
      </c>
      <c r="AY190" s="18" t="s">
        <v>149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168</v>
      </c>
      <c r="BM190" s="198" t="s">
        <v>617</v>
      </c>
    </row>
    <row r="191" spans="1:65" s="2" customFormat="1" ht="16.5" customHeight="1">
      <c r="A191" s="35"/>
      <c r="B191" s="36"/>
      <c r="C191" s="186" t="s">
        <v>618</v>
      </c>
      <c r="D191" s="186" t="s">
        <v>150</v>
      </c>
      <c r="E191" s="187" t="s">
        <v>619</v>
      </c>
      <c r="F191" s="188" t="s">
        <v>620</v>
      </c>
      <c r="G191" s="189" t="s">
        <v>425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83</v>
      </c>
      <c r="AY191" s="18" t="s">
        <v>149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168</v>
      </c>
      <c r="BM191" s="198" t="s">
        <v>621</v>
      </c>
    </row>
    <row r="192" spans="1:65" s="2" customFormat="1" ht="16.5" customHeight="1">
      <c r="A192" s="35"/>
      <c r="B192" s="36"/>
      <c r="C192" s="186" t="s">
        <v>622</v>
      </c>
      <c r="D192" s="186" t="s">
        <v>150</v>
      </c>
      <c r="E192" s="187" t="s">
        <v>623</v>
      </c>
      <c r="F192" s="188" t="s">
        <v>624</v>
      </c>
      <c r="G192" s="189" t="s">
        <v>288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83</v>
      </c>
      <c r="AY192" s="18" t="s">
        <v>149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168</v>
      </c>
      <c r="BM192" s="198" t="s">
        <v>625</v>
      </c>
    </row>
    <row r="193" spans="1:65" s="2" customFormat="1" ht="16.5" customHeight="1">
      <c r="A193" s="35"/>
      <c r="B193" s="36"/>
      <c r="C193" s="186" t="s">
        <v>626</v>
      </c>
      <c r="D193" s="186" t="s">
        <v>150</v>
      </c>
      <c r="E193" s="187" t="s">
        <v>627</v>
      </c>
      <c r="F193" s="188" t="s">
        <v>628</v>
      </c>
      <c r="G193" s="189" t="s">
        <v>425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83</v>
      </c>
      <c r="AY193" s="18" t="s">
        <v>149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168</v>
      </c>
      <c r="BM193" s="198" t="s">
        <v>629</v>
      </c>
    </row>
    <row r="194" spans="1:65" s="2" customFormat="1" ht="16.5" customHeight="1">
      <c r="A194" s="35"/>
      <c r="B194" s="36"/>
      <c r="C194" s="186" t="s">
        <v>630</v>
      </c>
      <c r="D194" s="186" t="s">
        <v>150</v>
      </c>
      <c r="E194" s="187" t="s">
        <v>631</v>
      </c>
      <c r="F194" s="188" t="s">
        <v>632</v>
      </c>
      <c r="G194" s="189" t="s">
        <v>273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83</v>
      </c>
      <c r="AY194" s="18" t="s">
        <v>149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168</v>
      </c>
      <c r="BM194" s="198" t="s">
        <v>633</v>
      </c>
    </row>
    <row r="195" spans="1:65" s="11" customFormat="1" ht="25.9" customHeight="1">
      <c r="B195" s="172"/>
      <c r="C195" s="173"/>
      <c r="D195" s="174" t="s">
        <v>75</v>
      </c>
      <c r="E195" s="175" t="s">
        <v>634</v>
      </c>
      <c r="F195" s="175" t="s">
        <v>635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149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636</v>
      </c>
      <c r="D196" s="186" t="s">
        <v>150</v>
      </c>
      <c r="E196" s="187" t="s">
        <v>637</v>
      </c>
      <c r="F196" s="188" t="s">
        <v>638</v>
      </c>
      <c r="G196" s="189" t="s">
        <v>425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83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639</v>
      </c>
    </row>
    <row r="197" spans="1:65" s="2" customFormat="1" ht="16.5" customHeight="1">
      <c r="A197" s="35"/>
      <c r="B197" s="36"/>
      <c r="C197" s="186" t="s">
        <v>640</v>
      </c>
      <c r="D197" s="186" t="s">
        <v>150</v>
      </c>
      <c r="E197" s="187" t="s">
        <v>641</v>
      </c>
      <c r="F197" s="188" t="s">
        <v>642</v>
      </c>
      <c r="G197" s="189" t="s">
        <v>425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83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643</v>
      </c>
    </row>
    <row r="198" spans="1:65" s="11" customFormat="1" ht="25.9" customHeight="1">
      <c r="B198" s="172"/>
      <c r="C198" s="173"/>
      <c r="D198" s="174" t="s">
        <v>75</v>
      </c>
      <c r="E198" s="175" t="s">
        <v>644</v>
      </c>
      <c r="F198" s="175" t="s">
        <v>645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149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646</v>
      </c>
      <c r="D199" s="186" t="s">
        <v>150</v>
      </c>
      <c r="E199" s="187" t="s">
        <v>647</v>
      </c>
      <c r="F199" s="188" t="s">
        <v>648</v>
      </c>
      <c r="G199" s="189" t="s">
        <v>425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168</v>
      </c>
      <c r="AT199" s="198" t="s">
        <v>150</v>
      </c>
      <c r="AU199" s="198" t="s">
        <v>83</v>
      </c>
      <c r="AY199" s="18" t="s">
        <v>149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168</v>
      </c>
      <c r="BM199" s="198" t="s">
        <v>649</v>
      </c>
    </row>
    <row r="200" spans="1:65" s="2" customFormat="1" ht="16.5" customHeight="1">
      <c r="A200" s="35"/>
      <c r="B200" s="36"/>
      <c r="C200" s="186" t="s">
        <v>650</v>
      </c>
      <c r="D200" s="186" t="s">
        <v>150</v>
      </c>
      <c r="E200" s="187" t="s">
        <v>651</v>
      </c>
      <c r="F200" s="188" t="s">
        <v>652</v>
      </c>
      <c r="G200" s="189" t="s">
        <v>357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83</v>
      </c>
      <c r="AY200" s="18" t="s">
        <v>149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168</v>
      </c>
      <c r="BM200" s="198" t="s">
        <v>653</v>
      </c>
    </row>
    <row r="201" spans="1:65" s="2" customFormat="1" ht="16.5" customHeight="1">
      <c r="A201" s="35"/>
      <c r="B201" s="36"/>
      <c r="C201" s="186" t="s">
        <v>654</v>
      </c>
      <c r="D201" s="186" t="s">
        <v>150</v>
      </c>
      <c r="E201" s="187" t="s">
        <v>655</v>
      </c>
      <c r="F201" s="188" t="s">
        <v>656</v>
      </c>
      <c r="G201" s="189" t="s">
        <v>425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83</v>
      </c>
      <c r="AY201" s="18" t="s">
        <v>149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168</v>
      </c>
      <c r="BM201" s="198" t="s">
        <v>657</v>
      </c>
    </row>
    <row r="202" spans="1:65" s="2" customFormat="1" ht="21.75" customHeight="1">
      <c r="A202" s="35"/>
      <c r="B202" s="36"/>
      <c r="C202" s="186" t="s">
        <v>658</v>
      </c>
      <c r="D202" s="186" t="s">
        <v>150</v>
      </c>
      <c r="E202" s="187" t="s">
        <v>659</v>
      </c>
      <c r="F202" s="188" t="s">
        <v>660</v>
      </c>
      <c r="G202" s="189" t="s">
        <v>425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83</v>
      </c>
      <c r="AY202" s="18" t="s">
        <v>149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168</v>
      </c>
      <c r="BM202" s="198" t="s">
        <v>661</v>
      </c>
    </row>
    <row r="203" spans="1:65" s="2" customFormat="1" ht="16.5" customHeight="1">
      <c r="A203" s="35"/>
      <c r="B203" s="36"/>
      <c r="C203" s="186" t="s">
        <v>662</v>
      </c>
      <c r="D203" s="186" t="s">
        <v>150</v>
      </c>
      <c r="E203" s="187" t="s">
        <v>663</v>
      </c>
      <c r="F203" s="188" t="s">
        <v>664</v>
      </c>
      <c r="G203" s="189" t="s">
        <v>425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83</v>
      </c>
      <c r="AY203" s="18" t="s">
        <v>149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168</v>
      </c>
      <c r="BM203" s="198" t="s">
        <v>665</v>
      </c>
    </row>
    <row r="204" spans="1:65" s="2" customFormat="1" ht="16.5" customHeight="1">
      <c r="A204" s="35"/>
      <c r="B204" s="36"/>
      <c r="C204" s="186" t="s">
        <v>666</v>
      </c>
      <c r="D204" s="186" t="s">
        <v>150</v>
      </c>
      <c r="E204" s="187" t="s">
        <v>667</v>
      </c>
      <c r="F204" s="188" t="s">
        <v>668</v>
      </c>
      <c r="G204" s="189" t="s">
        <v>425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83</v>
      </c>
      <c r="AY204" s="18" t="s">
        <v>149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168</v>
      </c>
      <c r="BM204" s="198" t="s">
        <v>669</v>
      </c>
    </row>
    <row r="205" spans="1:65" s="2" customFormat="1" ht="16.5" customHeight="1">
      <c r="A205" s="35"/>
      <c r="B205" s="36"/>
      <c r="C205" s="186" t="s">
        <v>670</v>
      </c>
      <c r="D205" s="186" t="s">
        <v>150</v>
      </c>
      <c r="E205" s="187" t="s">
        <v>671</v>
      </c>
      <c r="F205" s="188" t="s">
        <v>672</v>
      </c>
      <c r="G205" s="189" t="s">
        <v>425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168</v>
      </c>
      <c r="AT205" s="198" t="s">
        <v>150</v>
      </c>
      <c r="AU205" s="198" t="s">
        <v>83</v>
      </c>
      <c r="AY205" s="18" t="s">
        <v>149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168</v>
      </c>
      <c r="BM205" s="198" t="s">
        <v>673</v>
      </c>
    </row>
    <row r="206" spans="1:65" s="2" customFormat="1" ht="16.5" customHeight="1">
      <c r="A206" s="35"/>
      <c r="B206" s="36"/>
      <c r="C206" s="186" t="s">
        <v>674</v>
      </c>
      <c r="D206" s="186" t="s">
        <v>150</v>
      </c>
      <c r="E206" s="187" t="s">
        <v>675</v>
      </c>
      <c r="F206" s="188" t="s">
        <v>676</v>
      </c>
      <c r="G206" s="189" t="s">
        <v>425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83</v>
      </c>
      <c r="AY206" s="18" t="s">
        <v>149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168</v>
      </c>
      <c r="BM206" s="198" t="s">
        <v>677</v>
      </c>
    </row>
    <row r="207" spans="1:65" s="2" customFormat="1" ht="16.5" customHeight="1">
      <c r="A207" s="35"/>
      <c r="B207" s="36"/>
      <c r="C207" s="186" t="s">
        <v>678</v>
      </c>
      <c r="D207" s="186" t="s">
        <v>150</v>
      </c>
      <c r="E207" s="187" t="s">
        <v>679</v>
      </c>
      <c r="F207" s="188" t="s">
        <v>680</v>
      </c>
      <c r="G207" s="189" t="s">
        <v>425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168</v>
      </c>
      <c r="AT207" s="198" t="s">
        <v>150</v>
      </c>
      <c r="AU207" s="198" t="s">
        <v>83</v>
      </c>
      <c r="AY207" s="18" t="s">
        <v>149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168</v>
      </c>
      <c r="BM207" s="198" t="s">
        <v>681</v>
      </c>
    </row>
    <row r="208" spans="1:65" s="2" customFormat="1" ht="16.5" customHeight="1">
      <c r="A208" s="35"/>
      <c r="B208" s="36"/>
      <c r="C208" s="186" t="s">
        <v>682</v>
      </c>
      <c r="D208" s="186" t="s">
        <v>150</v>
      </c>
      <c r="E208" s="187" t="s">
        <v>683</v>
      </c>
      <c r="F208" s="188" t="s">
        <v>684</v>
      </c>
      <c r="G208" s="189" t="s">
        <v>429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83</v>
      </c>
      <c r="AY208" s="18" t="s">
        <v>149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168</v>
      </c>
      <c r="BM208" s="198" t="s">
        <v>685</v>
      </c>
    </row>
    <row r="209" spans="1:65" s="11" customFormat="1" ht="25.9" customHeight="1">
      <c r="B209" s="172"/>
      <c r="C209" s="173"/>
      <c r="D209" s="174" t="s">
        <v>75</v>
      </c>
      <c r="E209" s="175" t="s">
        <v>686</v>
      </c>
      <c r="F209" s="175" t="s">
        <v>687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149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688</v>
      </c>
      <c r="D210" s="186" t="s">
        <v>150</v>
      </c>
      <c r="E210" s="187" t="s">
        <v>689</v>
      </c>
      <c r="F210" s="188" t="s">
        <v>690</v>
      </c>
      <c r="G210" s="189" t="s">
        <v>425</v>
      </c>
      <c r="H210" s="190">
        <v>2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83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691</v>
      </c>
    </row>
    <row r="211" spans="1:65" s="11" customFormat="1" ht="25.9" customHeight="1">
      <c r="B211" s="172"/>
      <c r="C211" s="173"/>
      <c r="D211" s="174" t="s">
        <v>75</v>
      </c>
      <c r="E211" s="175" t="s">
        <v>692</v>
      </c>
      <c r="F211" s="175" t="s">
        <v>693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149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694</v>
      </c>
      <c r="D212" s="186" t="s">
        <v>150</v>
      </c>
      <c r="E212" s="187" t="s">
        <v>695</v>
      </c>
      <c r="F212" s="188" t="s">
        <v>696</v>
      </c>
      <c r="G212" s="189" t="s">
        <v>429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168</v>
      </c>
      <c r="AT212" s="198" t="s">
        <v>150</v>
      </c>
      <c r="AU212" s="198" t="s">
        <v>83</v>
      </c>
      <c r="AY212" s="18" t="s">
        <v>149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168</v>
      </c>
      <c r="BM212" s="198" t="s">
        <v>697</v>
      </c>
    </row>
    <row r="213" spans="1:65" s="2" customFormat="1" ht="16.5" customHeight="1">
      <c r="A213" s="35"/>
      <c r="B213" s="36"/>
      <c r="C213" s="186" t="s">
        <v>698</v>
      </c>
      <c r="D213" s="186" t="s">
        <v>150</v>
      </c>
      <c r="E213" s="187" t="s">
        <v>699</v>
      </c>
      <c r="F213" s="188" t="s">
        <v>700</v>
      </c>
      <c r="G213" s="189" t="s">
        <v>429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83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701</v>
      </c>
    </row>
    <row r="214" spans="1:65" s="2" customFormat="1" ht="16.5" customHeight="1">
      <c r="A214" s="35"/>
      <c r="B214" s="36"/>
      <c r="C214" s="186" t="s">
        <v>702</v>
      </c>
      <c r="D214" s="186" t="s">
        <v>150</v>
      </c>
      <c r="E214" s="187" t="s">
        <v>703</v>
      </c>
      <c r="F214" s="188" t="s">
        <v>704</v>
      </c>
      <c r="G214" s="189" t="s">
        <v>429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83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705</v>
      </c>
    </row>
    <row r="215" spans="1:65" s="2" customFormat="1" ht="16.5" customHeight="1">
      <c r="A215" s="35"/>
      <c r="B215" s="36"/>
      <c r="C215" s="186" t="s">
        <v>706</v>
      </c>
      <c r="D215" s="186" t="s">
        <v>150</v>
      </c>
      <c r="E215" s="187" t="s">
        <v>707</v>
      </c>
      <c r="F215" s="188" t="s">
        <v>708</v>
      </c>
      <c r="G215" s="189" t="s">
        <v>429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168</v>
      </c>
      <c r="AT215" s="198" t="s">
        <v>150</v>
      </c>
      <c r="AU215" s="198" t="s">
        <v>83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709</v>
      </c>
    </row>
    <row r="216" spans="1:65" s="2" customFormat="1" ht="16.5" customHeight="1">
      <c r="A216" s="35"/>
      <c r="B216" s="36"/>
      <c r="C216" s="186" t="s">
        <v>710</v>
      </c>
      <c r="D216" s="186" t="s">
        <v>150</v>
      </c>
      <c r="E216" s="187" t="s">
        <v>711</v>
      </c>
      <c r="F216" s="188" t="s">
        <v>712</v>
      </c>
      <c r="G216" s="189" t="s">
        <v>429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168</v>
      </c>
      <c r="AT216" s="198" t="s">
        <v>150</v>
      </c>
      <c r="AU216" s="198" t="s">
        <v>83</v>
      </c>
      <c r="AY216" s="18" t="s">
        <v>149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168</v>
      </c>
      <c r="BM216" s="198" t="s">
        <v>713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jbk84vGIqK2x132UT++bQ3q/1ESew4sbwlrazaWkzxlM/AFnWijQEuvb304ON0y4eyl9qMtx39VylWCzgJ4ZPg==" saltValue="DDkxken82DIrR7n0P2xOwTvjVhXtSAI7ma4OMdMUwLJPLwqWTXKYs78ZH7U07xRiQj+AzS/UZUJ1grYuinTovA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714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3b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715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716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267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133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122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123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3b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134</v>
      </c>
      <c r="D124" s="163" t="s">
        <v>61</v>
      </c>
      <c r="E124" s="163" t="s">
        <v>57</v>
      </c>
      <c r="F124" s="163" t="s">
        <v>58</v>
      </c>
      <c r="G124" s="163" t="s">
        <v>135</v>
      </c>
      <c r="H124" s="163" t="s">
        <v>136</v>
      </c>
      <c r="I124" s="163" t="s">
        <v>137</v>
      </c>
      <c r="J124" s="164" t="s">
        <v>128</v>
      </c>
      <c r="K124" s="165" t="s">
        <v>138</v>
      </c>
      <c r="L124" s="166"/>
      <c r="M124" s="76" t="s">
        <v>1</v>
      </c>
      <c r="N124" s="77" t="s">
        <v>40</v>
      </c>
      <c r="O124" s="77" t="s">
        <v>139</v>
      </c>
      <c r="P124" s="77" t="s">
        <v>140</v>
      </c>
      <c r="Q124" s="77" t="s">
        <v>141</v>
      </c>
      <c r="R124" s="77" t="s">
        <v>142</v>
      </c>
      <c r="S124" s="77" t="s">
        <v>143</v>
      </c>
      <c r="T124" s="78" t="s">
        <v>144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145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14.073167299999998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130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268</v>
      </c>
      <c r="F126" s="175" t="s">
        <v>269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14.073167299999998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149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270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12.618815999999999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149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150</v>
      </c>
      <c r="E128" s="187" t="s">
        <v>717</v>
      </c>
      <c r="F128" s="188" t="s">
        <v>718</v>
      </c>
      <c r="G128" s="189" t="s">
        <v>288</v>
      </c>
      <c r="H128" s="190">
        <v>6.72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168</v>
      </c>
      <c r="AT128" s="198" t="s">
        <v>150</v>
      </c>
      <c r="AU128" s="198" t="s">
        <v>85</v>
      </c>
      <c r="AY128" s="18" t="s">
        <v>149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168</v>
      </c>
      <c r="BM128" s="198" t="s">
        <v>719</v>
      </c>
    </row>
    <row r="129" spans="1:65" s="13" customFormat="1" ht="11.25">
      <c r="B129" s="212"/>
      <c r="C129" s="213"/>
      <c r="D129" s="202" t="s">
        <v>156</v>
      </c>
      <c r="E129" s="214" t="s">
        <v>1</v>
      </c>
      <c r="F129" s="215" t="s">
        <v>275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156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149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276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720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721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3" customFormat="1" ht="11.25">
      <c r="B133" s="212"/>
      <c r="C133" s="213"/>
      <c r="D133" s="202" t="s">
        <v>156</v>
      </c>
      <c r="E133" s="214" t="s">
        <v>1</v>
      </c>
      <c r="F133" s="215" t="s">
        <v>722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156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149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723</v>
      </c>
      <c r="G134" s="201"/>
      <c r="H134" s="205">
        <v>6.72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2" customFormat="1" ht="21.75" customHeight="1">
      <c r="A135" s="35"/>
      <c r="B135" s="36"/>
      <c r="C135" s="186" t="s">
        <v>85</v>
      </c>
      <c r="D135" s="186" t="s">
        <v>150</v>
      </c>
      <c r="E135" s="187" t="s">
        <v>724</v>
      </c>
      <c r="F135" s="188" t="s">
        <v>725</v>
      </c>
      <c r="G135" s="189" t="s">
        <v>273</v>
      </c>
      <c r="H135" s="190">
        <v>22.4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1.8815999999999999E-2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726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720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721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722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727</v>
      </c>
      <c r="G141" s="201"/>
      <c r="H141" s="205">
        <v>22.4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104</v>
      </c>
      <c r="D142" s="186" t="s">
        <v>150</v>
      </c>
      <c r="E142" s="187" t="s">
        <v>728</v>
      </c>
      <c r="F142" s="188" t="s">
        <v>729</v>
      </c>
      <c r="G142" s="189" t="s">
        <v>273</v>
      </c>
      <c r="H142" s="190">
        <v>22.4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730</v>
      </c>
    </row>
    <row r="143" spans="1:65" s="2" customFormat="1" ht="33" customHeight="1">
      <c r="A143" s="35"/>
      <c r="B143" s="36"/>
      <c r="C143" s="186" t="s">
        <v>168</v>
      </c>
      <c r="D143" s="186" t="s">
        <v>150</v>
      </c>
      <c r="E143" s="187" t="s">
        <v>731</v>
      </c>
      <c r="F143" s="188" t="s">
        <v>732</v>
      </c>
      <c r="G143" s="189" t="s">
        <v>288</v>
      </c>
      <c r="H143" s="190">
        <v>6.72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85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733</v>
      </c>
    </row>
    <row r="144" spans="1:65" s="2" customFormat="1" ht="24.2" customHeight="1">
      <c r="A144" s="35"/>
      <c r="B144" s="36"/>
      <c r="C144" s="186" t="s">
        <v>148</v>
      </c>
      <c r="D144" s="186" t="s">
        <v>150</v>
      </c>
      <c r="E144" s="187" t="s">
        <v>296</v>
      </c>
      <c r="F144" s="188" t="s">
        <v>297</v>
      </c>
      <c r="G144" s="189" t="s">
        <v>298</v>
      </c>
      <c r="H144" s="190">
        <v>12.096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734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735</v>
      </c>
      <c r="G145" s="201"/>
      <c r="H145" s="205">
        <v>12.096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736</v>
      </c>
      <c r="F146" s="188" t="s">
        <v>737</v>
      </c>
      <c r="G146" s="189" t="s">
        <v>288</v>
      </c>
      <c r="H146" s="190">
        <v>4.62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738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720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721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722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739</v>
      </c>
      <c r="G152" s="201"/>
      <c r="H152" s="205">
        <v>4.62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16.5" customHeight="1">
      <c r="A153" s="35"/>
      <c r="B153" s="36"/>
      <c r="C153" s="245" t="s">
        <v>186</v>
      </c>
      <c r="D153" s="245" t="s">
        <v>305</v>
      </c>
      <c r="E153" s="246" t="s">
        <v>740</v>
      </c>
      <c r="F153" s="247" t="s">
        <v>741</v>
      </c>
      <c r="G153" s="248" t="s">
        <v>298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9.24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192</v>
      </c>
      <c r="AT153" s="198" t="s">
        <v>305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742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743</v>
      </c>
      <c r="G154" s="201"/>
      <c r="H154" s="205">
        <v>9.24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192</v>
      </c>
      <c r="D155" s="186" t="s">
        <v>150</v>
      </c>
      <c r="E155" s="187" t="s">
        <v>744</v>
      </c>
      <c r="F155" s="188" t="s">
        <v>745</v>
      </c>
      <c r="G155" s="189" t="s">
        <v>288</v>
      </c>
      <c r="H155" s="190">
        <v>1.68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746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720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721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722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2" customFormat="1" ht="11.25">
      <c r="B161" s="200"/>
      <c r="C161" s="201"/>
      <c r="D161" s="202" t="s">
        <v>156</v>
      </c>
      <c r="E161" s="203" t="s">
        <v>1</v>
      </c>
      <c r="F161" s="204" t="s">
        <v>747</v>
      </c>
      <c r="G161" s="201"/>
      <c r="H161" s="205">
        <v>1.68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156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149</v>
      </c>
    </row>
    <row r="162" spans="1:65" s="2" customFormat="1" ht="16.5" customHeight="1">
      <c r="A162" s="35"/>
      <c r="B162" s="36"/>
      <c r="C162" s="245" t="s">
        <v>202</v>
      </c>
      <c r="D162" s="245" t="s">
        <v>305</v>
      </c>
      <c r="E162" s="246" t="s">
        <v>748</v>
      </c>
      <c r="F162" s="247" t="s">
        <v>749</v>
      </c>
      <c r="G162" s="248" t="s">
        <v>298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3.36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750</v>
      </c>
    </row>
    <row r="163" spans="1:65" s="12" customFormat="1" ht="11.25">
      <c r="B163" s="200"/>
      <c r="C163" s="201"/>
      <c r="D163" s="202" t="s">
        <v>156</v>
      </c>
      <c r="E163" s="203" t="s">
        <v>1</v>
      </c>
      <c r="F163" s="204" t="s">
        <v>751</v>
      </c>
      <c r="G163" s="201"/>
      <c r="H163" s="205">
        <v>3.36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149</v>
      </c>
    </row>
    <row r="164" spans="1:65" s="11" customFormat="1" ht="22.9" customHeight="1">
      <c r="B164" s="172"/>
      <c r="C164" s="173"/>
      <c r="D164" s="174" t="s">
        <v>75</v>
      </c>
      <c r="E164" s="232" t="s">
        <v>168</v>
      </c>
      <c r="F164" s="232" t="s">
        <v>752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208</v>
      </c>
      <c r="D165" s="186" t="s">
        <v>150</v>
      </c>
      <c r="E165" s="187" t="s">
        <v>753</v>
      </c>
      <c r="F165" s="188" t="s">
        <v>754</v>
      </c>
      <c r="G165" s="189" t="s">
        <v>288</v>
      </c>
      <c r="H165" s="190">
        <v>0.42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755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276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720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721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722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756</v>
      </c>
      <c r="G171" s="201"/>
      <c r="H171" s="205">
        <v>0.42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11" customFormat="1" ht="22.9" customHeight="1">
      <c r="B172" s="172"/>
      <c r="C172" s="173"/>
      <c r="D172" s="174" t="s">
        <v>75</v>
      </c>
      <c r="E172" s="232" t="s">
        <v>192</v>
      </c>
      <c r="F172" s="232" t="s">
        <v>757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1.4543512999999999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215</v>
      </c>
      <c r="D173" s="186" t="s">
        <v>150</v>
      </c>
      <c r="E173" s="187" t="s">
        <v>758</v>
      </c>
      <c r="F173" s="188" t="s">
        <v>759</v>
      </c>
      <c r="G173" s="189" t="s">
        <v>183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760</v>
      </c>
    </row>
    <row r="174" spans="1:65" s="2" customFormat="1" ht="16.5" customHeight="1">
      <c r="A174" s="35"/>
      <c r="B174" s="36"/>
      <c r="C174" s="245" t="s">
        <v>222</v>
      </c>
      <c r="D174" s="245" t="s">
        <v>305</v>
      </c>
      <c r="E174" s="246" t="s">
        <v>761</v>
      </c>
      <c r="F174" s="247" t="s">
        <v>762</v>
      </c>
      <c r="G174" s="248" t="s">
        <v>183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763</v>
      </c>
    </row>
    <row r="175" spans="1:65" s="2" customFormat="1" ht="24.2" customHeight="1">
      <c r="A175" s="35"/>
      <c r="B175" s="36"/>
      <c r="C175" s="186" t="s">
        <v>228</v>
      </c>
      <c r="D175" s="186" t="s">
        <v>150</v>
      </c>
      <c r="E175" s="187" t="s">
        <v>764</v>
      </c>
      <c r="F175" s="188" t="s">
        <v>765</v>
      </c>
      <c r="G175" s="189" t="s">
        <v>183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766</v>
      </c>
    </row>
    <row r="176" spans="1:65" s="2" customFormat="1" ht="24.2" customHeight="1">
      <c r="A176" s="35"/>
      <c r="B176" s="36"/>
      <c r="C176" s="245" t="s">
        <v>236</v>
      </c>
      <c r="D176" s="245" t="s">
        <v>305</v>
      </c>
      <c r="E176" s="246" t="s">
        <v>767</v>
      </c>
      <c r="F176" s="247" t="s">
        <v>768</v>
      </c>
      <c r="G176" s="248" t="s">
        <v>183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192</v>
      </c>
      <c r="AT176" s="198" t="s">
        <v>305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769</v>
      </c>
    </row>
    <row r="177" spans="1:65" s="2" customFormat="1" ht="24.2" customHeight="1">
      <c r="A177" s="35"/>
      <c r="B177" s="36"/>
      <c r="C177" s="186" t="s">
        <v>8</v>
      </c>
      <c r="D177" s="186" t="s">
        <v>150</v>
      </c>
      <c r="E177" s="187" t="s">
        <v>770</v>
      </c>
      <c r="F177" s="188" t="s">
        <v>771</v>
      </c>
      <c r="G177" s="189" t="s">
        <v>357</v>
      </c>
      <c r="H177" s="190">
        <v>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772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275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720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721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722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773</v>
      </c>
      <c r="G183" s="201"/>
      <c r="H183" s="205">
        <v>7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16.5" customHeight="1">
      <c r="A184" s="35"/>
      <c r="B184" s="36"/>
      <c r="C184" s="245" t="s">
        <v>244</v>
      </c>
      <c r="D184" s="245" t="s">
        <v>305</v>
      </c>
      <c r="E184" s="246" t="s">
        <v>774</v>
      </c>
      <c r="F184" s="247" t="s">
        <v>775</v>
      </c>
      <c r="G184" s="248" t="s">
        <v>357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7.5313000000000003E-3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192</v>
      </c>
      <c r="AT184" s="198" t="s">
        <v>305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776</v>
      </c>
    </row>
    <row r="185" spans="1:65" s="12" customFormat="1" ht="11.25">
      <c r="B185" s="200"/>
      <c r="C185" s="201"/>
      <c r="D185" s="202" t="s">
        <v>156</v>
      </c>
      <c r="E185" s="201"/>
      <c r="F185" s="204" t="s">
        <v>777</v>
      </c>
      <c r="G185" s="201"/>
      <c r="H185" s="205">
        <v>7.1050000000000004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149</v>
      </c>
    </row>
    <row r="186" spans="1:65" s="2" customFormat="1" ht="21.75" customHeight="1">
      <c r="A186" s="35"/>
      <c r="B186" s="36"/>
      <c r="C186" s="186" t="s">
        <v>250</v>
      </c>
      <c r="D186" s="186" t="s">
        <v>150</v>
      </c>
      <c r="E186" s="187" t="s">
        <v>778</v>
      </c>
      <c r="F186" s="188" t="s">
        <v>779</v>
      </c>
      <c r="G186" s="189" t="s">
        <v>183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168</v>
      </c>
      <c r="BM186" s="198" t="s">
        <v>780</v>
      </c>
    </row>
    <row r="187" spans="1:65" s="2" customFormat="1" ht="24.2" customHeight="1">
      <c r="A187" s="35"/>
      <c r="B187" s="36"/>
      <c r="C187" s="245" t="s">
        <v>257</v>
      </c>
      <c r="D187" s="245" t="s">
        <v>305</v>
      </c>
      <c r="E187" s="246" t="s">
        <v>781</v>
      </c>
      <c r="F187" s="247" t="s">
        <v>782</v>
      </c>
      <c r="G187" s="248" t="s">
        <v>183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192</v>
      </c>
      <c r="AT187" s="198" t="s">
        <v>305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168</v>
      </c>
      <c r="BM187" s="198" t="s">
        <v>783</v>
      </c>
    </row>
    <row r="188" spans="1:65" s="2" customFormat="1" ht="24.2" customHeight="1">
      <c r="A188" s="35"/>
      <c r="B188" s="36"/>
      <c r="C188" s="245" t="s">
        <v>345</v>
      </c>
      <c r="D188" s="245" t="s">
        <v>305</v>
      </c>
      <c r="E188" s="246" t="s">
        <v>784</v>
      </c>
      <c r="F188" s="247" t="s">
        <v>785</v>
      </c>
      <c r="G188" s="248" t="s">
        <v>183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192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168</v>
      </c>
      <c r="BM188" s="198" t="s">
        <v>786</v>
      </c>
    </row>
    <row r="189" spans="1:65" s="2" customFormat="1" ht="24.2" customHeight="1">
      <c r="A189" s="35"/>
      <c r="B189" s="36"/>
      <c r="C189" s="186" t="s">
        <v>350</v>
      </c>
      <c r="D189" s="186" t="s">
        <v>150</v>
      </c>
      <c r="E189" s="187" t="s">
        <v>787</v>
      </c>
      <c r="F189" s="188" t="s">
        <v>788</v>
      </c>
      <c r="G189" s="189" t="s">
        <v>357</v>
      </c>
      <c r="H189" s="190">
        <v>7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168</v>
      </c>
      <c r="BM189" s="198" t="s">
        <v>789</v>
      </c>
    </row>
    <row r="190" spans="1:65" s="2" customFormat="1" ht="16.5" customHeight="1">
      <c r="A190" s="35"/>
      <c r="B190" s="36"/>
      <c r="C190" s="186" t="s">
        <v>7</v>
      </c>
      <c r="D190" s="186" t="s">
        <v>150</v>
      </c>
      <c r="E190" s="187" t="s">
        <v>790</v>
      </c>
      <c r="F190" s="188" t="s">
        <v>791</v>
      </c>
      <c r="G190" s="189" t="s">
        <v>357</v>
      </c>
      <c r="H190" s="190">
        <v>7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168</v>
      </c>
      <c r="BM190" s="198" t="s">
        <v>792</v>
      </c>
    </row>
    <row r="191" spans="1:65" s="2" customFormat="1" ht="24.2" customHeight="1">
      <c r="A191" s="35"/>
      <c r="B191" s="36"/>
      <c r="C191" s="186" t="s">
        <v>361</v>
      </c>
      <c r="D191" s="186" t="s">
        <v>150</v>
      </c>
      <c r="E191" s="187" t="s">
        <v>793</v>
      </c>
      <c r="F191" s="188" t="s">
        <v>794</v>
      </c>
      <c r="G191" s="189" t="s">
        <v>183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168</v>
      </c>
      <c r="BM191" s="198" t="s">
        <v>795</v>
      </c>
    </row>
    <row r="192" spans="1:65" s="2" customFormat="1" ht="33" customHeight="1">
      <c r="A192" s="35"/>
      <c r="B192" s="36"/>
      <c r="C192" s="186" t="s">
        <v>367</v>
      </c>
      <c r="D192" s="186" t="s">
        <v>150</v>
      </c>
      <c r="E192" s="187" t="s">
        <v>796</v>
      </c>
      <c r="F192" s="188" t="s">
        <v>797</v>
      </c>
      <c r="G192" s="189" t="s">
        <v>183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168</v>
      </c>
      <c r="BM192" s="198" t="s">
        <v>798</v>
      </c>
    </row>
    <row r="193" spans="1:65" s="2" customFormat="1" ht="33" customHeight="1">
      <c r="A193" s="35"/>
      <c r="B193" s="36"/>
      <c r="C193" s="245" t="s">
        <v>372</v>
      </c>
      <c r="D193" s="245" t="s">
        <v>305</v>
      </c>
      <c r="E193" s="246" t="s">
        <v>799</v>
      </c>
      <c r="F193" s="247" t="s">
        <v>800</v>
      </c>
      <c r="G193" s="248" t="s">
        <v>183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192</v>
      </c>
      <c r="AT193" s="198" t="s">
        <v>305</v>
      </c>
      <c r="AU193" s="198" t="s">
        <v>85</v>
      </c>
      <c r="AY193" s="18" t="s">
        <v>149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168</v>
      </c>
      <c r="BM193" s="198" t="s">
        <v>801</v>
      </c>
    </row>
    <row r="194" spans="1:65" s="2" customFormat="1" ht="16.5" customHeight="1">
      <c r="A194" s="35"/>
      <c r="B194" s="36"/>
      <c r="C194" s="186" t="s">
        <v>377</v>
      </c>
      <c r="D194" s="186" t="s">
        <v>150</v>
      </c>
      <c r="E194" s="187" t="s">
        <v>802</v>
      </c>
      <c r="F194" s="188" t="s">
        <v>803</v>
      </c>
      <c r="G194" s="189" t="s">
        <v>357</v>
      </c>
      <c r="H194" s="190">
        <v>7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1.33E-3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85</v>
      </c>
      <c r="AY194" s="18" t="s">
        <v>149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168</v>
      </c>
      <c r="BM194" s="198" t="s">
        <v>804</v>
      </c>
    </row>
    <row r="195" spans="1:65" s="2" customFormat="1" ht="21.75" customHeight="1">
      <c r="A195" s="35"/>
      <c r="B195" s="36"/>
      <c r="C195" s="186" t="s">
        <v>383</v>
      </c>
      <c r="D195" s="186" t="s">
        <v>150</v>
      </c>
      <c r="E195" s="187" t="s">
        <v>805</v>
      </c>
      <c r="F195" s="188" t="s">
        <v>806</v>
      </c>
      <c r="G195" s="189" t="s">
        <v>357</v>
      </c>
      <c r="H195" s="190">
        <v>7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6.3000000000000003E-4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168</v>
      </c>
      <c r="AT195" s="198" t="s">
        <v>150</v>
      </c>
      <c r="AU195" s="198" t="s">
        <v>85</v>
      </c>
      <c r="AY195" s="18" t="s">
        <v>149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168</v>
      </c>
      <c r="BM195" s="198" t="s">
        <v>807</v>
      </c>
    </row>
    <row r="196" spans="1:65" s="11" customFormat="1" ht="22.9" customHeight="1">
      <c r="B196" s="172"/>
      <c r="C196" s="173"/>
      <c r="D196" s="174" t="s">
        <v>75</v>
      </c>
      <c r="E196" s="232" t="s">
        <v>400</v>
      </c>
      <c r="F196" s="232" t="s">
        <v>401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149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387</v>
      </c>
      <c r="D197" s="186" t="s">
        <v>150</v>
      </c>
      <c r="E197" s="187" t="s">
        <v>808</v>
      </c>
      <c r="F197" s="188" t="s">
        <v>809</v>
      </c>
      <c r="G197" s="189" t="s">
        <v>298</v>
      </c>
      <c r="H197" s="190">
        <v>14.073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810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AZ+/OwBTR1TgJxehH/cSDQyzUa200kgG5PUrd3lDKPIzEGbWq2Yhu5lwBmdqvCluRnu21g6zZ1hZN4/p8Z+NBg==" saltValue="0uahJjhvC/qloApBB7wmvQ3KWgoYxfGBbA/WmR9A3wdOvwnWh4F1HpiXXPzzp9nSvykvh1GNMxCC9phVe3gWqA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811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813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811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4.1b - Lokalita A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814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815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816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817</v>
      </c>
      <c r="E104" s="229"/>
      <c r="F104" s="229"/>
      <c r="G104" s="229"/>
      <c r="H104" s="229"/>
      <c r="I104" s="229"/>
      <c r="J104" s="230">
        <f>J164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818</v>
      </c>
      <c r="E105" s="229"/>
      <c r="F105" s="229"/>
      <c r="G105" s="229"/>
      <c r="H105" s="229"/>
      <c r="I105" s="229"/>
      <c r="J105" s="230">
        <f>J172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819</v>
      </c>
      <c r="E106" s="229"/>
      <c r="F106" s="229"/>
      <c r="G106" s="229"/>
      <c r="H106" s="229"/>
      <c r="I106" s="229"/>
      <c r="J106" s="230">
        <f>J176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820</v>
      </c>
      <c r="E107" s="229"/>
      <c r="F107" s="229"/>
      <c r="G107" s="229"/>
      <c r="H107" s="229"/>
      <c r="I107" s="229"/>
      <c r="J107" s="230">
        <f>J183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123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811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812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4.1b - Lokalita A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134</v>
      </c>
      <c r="D130" s="163" t="s">
        <v>61</v>
      </c>
      <c r="E130" s="163" t="s">
        <v>57</v>
      </c>
      <c r="F130" s="163" t="s">
        <v>58</v>
      </c>
      <c r="G130" s="163" t="s">
        <v>135</v>
      </c>
      <c r="H130" s="163" t="s">
        <v>136</v>
      </c>
      <c r="I130" s="163" t="s">
        <v>137</v>
      </c>
      <c r="J130" s="164" t="s">
        <v>128</v>
      </c>
      <c r="K130" s="165" t="s">
        <v>138</v>
      </c>
      <c r="L130" s="166"/>
      <c r="M130" s="76" t="s">
        <v>1</v>
      </c>
      <c r="N130" s="77" t="s">
        <v>40</v>
      </c>
      <c r="O130" s="77" t="s">
        <v>139</v>
      </c>
      <c r="P130" s="77" t="s">
        <v>140</v>
      </c>
      <c r="Q130" s="77" t="s">
        <v>141</v>
      </c>
      <c r="R130" s="77" t="s">
        <v>142</v>
      </c>
      <c r="S130" s="77" t="s">
        <v>143</v>
      </c>
      <c r="T130" s="78" t="s">
        <v>144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145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130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417</v>
      </c>
      <c r="F132" s="175" t="s">
        <v>821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P133+P156+P164+P172+P176+P183</f>
        <v>0</v>
      </c>
      <c r="Q132" s="180"/>
      <c r="R132" s="181">
        <f>R133+R156+R164+R172+R176+R183</f>
        <v>0</v>
      </c>
      <c r="S132" s="180"/>
      <c r="T132" s="182">
        <f>T133+T156+T164+T172+T176+T183</f>
        <v>0</v>
      </c>
      <c r="AR132" s="183" t="s">
        <v>83</v>
      </c>
      <c r="AT132" s="184" t="s">
        <v>75</v>
      </c>
      <c r="AU132" s="184" t="s">
        <v>76</v>
      </c>
      <c r="AY132" s="183" t="s">
        <v>149</v>
      </c>
      <c r="BK132" s="185">
        <f>BK133+BK156+BK164+BK172+BK176+BK183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443</v>
      </c>
      <c r="F133" s="232" t="s">
        <v>822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149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150</v>
      </c>
      <c r="E134" s="187" t="s">
        <v>823</v>
      </c>
      <c r="F134" s="188" t="s">
        <v>824</v>
      </c>
      <c r="G134" s="189" t="s">
        <v>183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825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157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22.5">
      <c r="B137" s="212"/>
      <c r="C137" s="213"/>
      <c r="D137" s="202" t="s">
        <v>156</v>
      </c>
      <c r="E137" s="214" t="s">
        <v>1</v>
      </c>
      <c r="F137" s="215" t="s">
        <v>826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827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828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829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830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831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832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833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834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835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836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837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838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839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840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841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842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843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844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1" customFormat="1" ht="22.9" customHeight="1">
      <c r="B156" s="172"/>
      <c r="C156" s="173"/>
      <c r="D156" s="174" t="s">
        <v>75</v>
      </c>
      <c r="E156" s="232" t="s">
        <v>481</v>
      </c>
      <c r="F156" s="232" t="s">
        <v>845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SUM(P157:P163)</f>
        <v>0</v>
      </c>
      <c r="Q156" s="180"/>
      <c r="R156" s="181">
        <f>SUM(R157:R163)</f>
        <v>0</v>
      </c>
      <c r="S156" s="180"/>
      <c r="T156" s="182">
        <f>SUM(T157:T163)</f>
        <v>0</v>
      </c>
      <c r="AR156" s="183" t="s">
        <v>83</v>
      </c>
      <c r="AT156" s="184" t="s">
        <v>75</v>
      </c>
      <c r="AU156" s="184" t="s">
        <v>83</v>
      </c>
      <c r="AY156" s="183" t="s">
        <v>149</v>
      </c>
      <c r="BK156" s="185">
        <f>SUM(BK157:BK163)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150</v>
      </c>
      <c r="E157" s="187" t="s">
        <v>846</v>
      </c>
      <c r="F157" s="188" t="s">
        <v>847</v>
      </c>
      <c r="G157" s="189" t="s">
        <v>153</v>
      </c>
      <c r="H157" s="190">
        <v>2</v>
      </c>
      <c r="I157" s="191"/>
      <c r="J157" s="192">
        <f t="shared" ref="J157:J163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3" si="1">O157*H157</f>
        <v>0</v>
      </c>
      <c r="Q157" s="196">
        <v>0</v>
      </c>
      <c r="R157" s="196">
        <f t="shared" ref="R157:R163" si="2">Q157*H157</f>
        <v>0</v>
      </c>
      <c r="S157" s="196">
        <v>0</v>
      </c>
      <c r="T157" s="197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 t="shared" ref="BE157:BE163" si="4">IF(N157="základní",J157,0)</f>
        <v>0</v>
      </c>
      <c r="BF157" s="199">
        <f t="shared" ref="BF157:BF163" si="5">IF(N157="snížená",J157,0)</f>
        <v>0</v>
      </c>
      <c r="BG157" s="199">
        <f t="shared" ref="BG157:BG163" si="6">IF(N157="zákl. přenesená",J157,0)</f>
        <v>0</v>
      </c>
      <c r="BH157" s="199">
        <f t="shared" ref="BH157:BH163" si="7">IF(N157="sníž. přenesená",J157,0)</f>
        <v>0</v>
      </c>
      <c r="BI157" s="199">
        <f t="shared" ref="BI157:BI163" si="8">IF(N157="nulová",J157,0)</f>
        <v>0</v>
      </c>
      <c r="BJ157" s="18" t="s">
        <v>83</v>
      </c>
      <c r="BK157" s="199">
        <f t="shared" ref="BK157:BK163" si="9">ROUND(I157*H157,2)</f>
        <v>0</v>
      </c>
      <c r="BL157" s="18" t="s">
        <v>168</v>
      </c>
      <c r="BM157" s="198" t="s">
        <v>848</v>
      </c>
    </row>
    <row r="158" spans="1:65" s="2" customFormat="1" ht="16.5" customHeight="1">
      <c r="A158" s="35"/>
      <c r="B158" s="36"/>
      <c r="C158" s="186" t="s">
        <v>104</v>
      </c>
      <c r="D158" s="186" t="s">
        <v>150</v>
      </c>
      <c r="E158" s="187" t="s">
        <v>849</v>
      </c>
      <c r="F158" s="188" t="s">
        <v>850</v>
      </c>
      <c r="G158" s="189" t="s">
        <v>357</v>
      </c>
      <c r="H158" s="190">
        <v>45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85</v>
      </c>
      <c r="AY158" s="18" t="s">
        <v>149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168</v>
      </c>
      <c r="BM158" s="198" t="s">
        <v>851</v>
      </c>
    </row>
    <row r="159" spans="1:65" s="2" customFormat="1" ht="16.5" customHeight="1">
      <c r="A159" s="35"/>
      <c r="B159" s="36"/>
      <c r="C159" s="245" t="s">
        <v>168</v>
      </c>
      <c r="D159" s="245" t="s">
        <v>305</v>
      </c>
      <c r="E159" s="246" t="s">
        <v>852</v>
      </c>
      <c r="F159" s="247" t="s">
        <v>850</v>
      </c>
      <c r="G159" s="248" t="s">
        <v>357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168</v>
      </c>
      <c r="BM159" s="198" t="s">
        <v>853</v>
      </c>
    </row>
    <row r="160" spans="1:65" s="2" customFormat="1" ht="16.5" customHeight="1">
      <c r="A160" s="35"/>
      <c r="B160" s="36"/>
      <c r="C160" s="186" t="s">
        <v>148</v>
      </c>
      <c r="D160" s="186" t="s">
        <v>150</v>
      </c>
      <c r="E160" s="187" t="s">
        <v>854</v>
      </c>
      <c r="F160" s="188" t="s">
        <v>855</v>
      </c>
      <c r="G160" s="189" t="s">
        <v>357</v>
      </c>
      <c r="H160" s="190">
        <v>40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168</v>
      </c>
      <c r="BM160" s="198" t="s">
        <v>856</v>
      </c>
    </row>
    <row r="161" spans="1:65" s="2" customFormat="1" ht="16.5" customHeight="1">
      <c r="A161" s="35"/>
      <c r="B161" s="36"/>
      <c r="C161" s="245" t="s">
        <v>180</v>
      </c>
      <c r="D161" s="245" t="s">
        <v>305</v>
      </c>
      <c r="E161" s="246" t="s">
        <v>857</v>
      </c>
      <c r="F161" s="247" t="s">
        <v>858</v>
      </c>
      <c r="G161" s="248" t="s">
        <v>357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192</v>
      </c>
      <c r="AT161" s="198" t="s">
        <v>305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168</v>
      </c>
      <c r="BM161" s="198" t="s">
        <v>859</v>
      </c>
    </row>
    <row r="162" spans="1:65" s="2" customFormat="1" ht="16.5" customHeight="1">
      <c r="A162" s="35"/>
      <c r="B162" s="36"/>
      <c r="C162" s="186" t="s">
        <v>186</v>
      </c>
      <c r="D162" s="186" t="s">
        <v>150</v>
      </c>
      <c r="E162" s="187" t="s">
        <v>860</v>
      </c>
      <c r="F162" s="188" t="s">
        <v>861</v>
      </c>
      <c r="G162" s="189" t="s">
        <v>183</v>
      </c>
      <c r="H162" s="190">
        <v>4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168</v>
      </c>
      <c r="BM162" s="198" t="s">
        <v>862</v>
      </c>
    </row>
    <row r="163" spans="1:65" s="2" customFormat="1" ht="16.5" customHeight="1">
      <c r="A163" s="35"/>
      <c r="B163" s="36"/>
      <c r="C163" s="186" t="s">
        <v>192</v>
      </c>
      <c r="D163" s="186" t="s">
        <v>150</v>
      </c>
      <c r="E163" s="187" t="s">
        <v>863</v>
      </c>
      <c r="F163" s="188" t="s">
        <v>864</v>
      </c>
      <c r="G163" s="189" t="s">
        <v>177</v>
      </c>
      <c r="H163" s="190">
        <v>1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168</v>
      </c>
      <c r="BM163" s="198" t="s">
        <v>865</v>
      </c>
    </row>
    <row r="164" spans="1:65" s="11" customFormat="1" ht="22.9" customHeight="1">
      <c r="B164" s="172"/>
      <c r="C164" s="173"/>
      <c r="D164" s="174" t="s">
        <v>75</v>
      </c>
      <c r="E164" s="232" t="s">
        <v>548</v>
      </c>
      <c r="F164" s="232" t="s">
        <v>866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24.2" customHeight="1">
      <c r="A165" s="35"/>
      <c r="B165" s="36"/>
      <c r="C165" s="186" t="s">
        <v>202</v>
      </c>
      <c r="D165" s="186" t="s">
        <v>150</v>
      </c>
      <c r="E165" s="187" t="s">
        <v>867</v>
      </c>
      <c r="F165" s="188" t="s">
        <v>868</v>
      </c>
      <c r="G165" s="189" t="s">
        <v>357</v>
      </c>
      <c r="H165" s="190">
        <v>50</v>
      </c>
      <c r="I165" s="191"/>
      <c r="J165" s="192">
        <f t="shared" ref="J165:J171" si="10"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ref="P165:P171" si="11">O165*H165</f>
        <v>0</v>
      </c>
      <c r="Q165" s="196">
        <v>0</v>
      </c>
      <c r="R165" s="196">
        <f t="shared" ref="R165:R171" si="12">Q165*H165</f>
        <v>0</v>
      </c>
      <c r="S165" s="196">
        <v>0</v>
      </c>
      <c r="T165" s="197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 t="shared" ref="BE165:BE171" si="14">IF(N165="základní",J165,0)</f>
        <v>0</v>
      </c>
      <c r="BF165" s="199">
        <f t="shared" ref="BF165:BF171" si="15">IF(N165="snížená",J165,0)</f>
        <v>0</v>
      </c>
      <c r="BG165" s="199">
        <f t="shared" ref="BG165:BG171" si="16">IF(N165="zákl. přenesená",J165,0)</f>
        <v>0</v>
      </c>
      <c r="BH165" s="199">
        <f t="shared" ref="BH165:BH171" si="17">IF(N165="sníž. přenesená",J165,0)</f>
        <v>0</v>
      </c>
      <c r="BI165" s="199">
        <f t="shared" ref="BI165:BI171" si="18">IF(N165="nulová",J165,0)</f>
        <v>0</v>
      </c>
      <c r="BJ165" s="18" t="s">
        <v>83</v>
      </c>
      <c r="BK165" s="199">
        <f t="shared" ref="BK165:BK171" si="19">ROUND(I165*H165,2)</f>
        <v>0</v>
      </c>
      <c r="BL165" s="18" t="s">
        <v>168</v>
      </c>
      <c r="BM165" s="198" t="s">
        <v>869</v>
      </c>
    </row>
    <row r="166" spans="1:65" s="2" customFormat="1" ht="16.5" customHeight="1">
      <c r="A166" s="35"/>
      <c r="B166" s="36"/>
      <c r="C166" s="245" t="s">
        <v>208</v>
      </c>
      <c r="D166" s="245" t="s">
        <v>305</v>
      </c>
      <c r="E166" s="246" t="s">
        <v>870</v>
      </c>
      <c r="F166" s="247" t="s">
        <v>871</v>
      </c>
      <c r="G166" s="248" t="s">
        <v>357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1"/>
        <v>0</v>
      </c>
      <c r="Q166" s="196">
        <v>0</v>
      </c>
      <c r="R166" s="196">
        <f t="shared" si="12"/>
        <v>0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192</v>
      </c>
      <c r="AT166" s="198" t="s">
        <v>305</v>
      </c>
      <c r="AU166" s="198" t="s">
        <v>85</v>
      </c>
      <c r="AY166" s="18" t="s">
        <v>149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83</v>
      </c>
      <c r="BK166" s="199">
        <f t="shared" si="19"/>
        <v>0</v>
      </c>
      <c r="BL166" s="18" t="s">
        <v>168</v>
      </c>
      <c r="BM166" s="198" t="s">
        <v>872</v>
      </c>
    </row>
    <row r="167" spans="1:65" s="2" customFormat="1" ht="16.5" customHeight="1">
      <c r="A167" s="35"/>
      <c r="B167" s="36"/>
      <c r="C167" s="186" t="s">
        <v>215</v>
      </c>
      <c r="D167" s="186" t="s">
        <v>150</v>
      </c>
      <c r="E167" s="187" t="s">
        <v>873</v>
      </c>
      <c r="F167" s="188" t="s">
        <v>874</v>
      </c>
      <c r="G167" s="189" t="s">
        <v>357</v>
      </c>
      <c r="H167" s="190">
        <v>30</v>
      </c>
      <c r="I167" s="191"/>
      <c r="J167" s="192">
        <f t="shared" si="1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168</v>
      </c>
      <c r="BM167" s="198" t="s">
        <v>875</v>
      </c>
    </row>
    <row r="168" spans="1:65" s="2" customFormat="1" ht="16.5" customHeight="1">
      <c r="A168" s="35"/>
      <c r="B168" s="36"/>
      <c r="C168" s="245" t="s">
        <v>222</v>
      </c>
      <c r="D168" s="245" t="s">
        <v>305</v>
      </c>
      <c r="E168" s="246" t="s">
        <v>876</v>
      </c>
      <c r="F168" s="247" t="s">
        <v>877</v>
      </c>
      <c r="G168" s="248" t="s">
        <v>357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192</v>
      </c>
      <c r="AT168" s="198" t="s">
        <v>305</v>
      </c>
      <c r="AU168" s="198" t="s">
        <v>85</v>
      </c>
      <c r="AY168" s="18" t="s">
        <v>149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168</v>
      </c>
      <c r="BM168" s="198" t="s">
        <v>878</v>
      </c>
    </row>
    <row r="169" spans="1:65" s="2" customFormat="1" ht="16.5" customHeight="1">
      <c r="A169" s="35"/>
      <c r="B169" s="36"/>
      <c r="C169" s="186" t="s">
        <v>228</v>
      </c>
      <c r="D169" s="186" t="s">
        <v>150</v>
      </c>
      <c r="E169" s="187" t="s">
        <v>879</v>
      </c>
      <c r="F169" s="188" t="s">
        <v>880</v>
      </c>
      <c r="G169" s="189" t="s">
        <v>357</v>
      </c>
      <c r="H169" s="190">
        <v>3</v>
      </c>
      <c r="I169" s="191"/>
      <c r="J169" s="192">
        <f t="shared" si="1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168</v>
      </c>
      <c r="BM169" s="198" t="s">
        <v>881</v>
      </c>
    </row>
    <row r="170" spans="1:65" s="2" customFormat="1" ht="16.5" customHeight="1">
      <c r="A170" s="35"/>
      <c r="B170" s="36"/>
      <c r="C170" s="186" t="s">
        <v>236</v>
      </c>
      <c r="D170" s="186" t="s">
        <v>150</v>
      </c>
      <c r="E170" s="187" t="s">
        <v>882</v>
      </c>
      <c r="F170" s="188" t="s">
        <v>883</v>
      </c>
      <c r="G170" s="189" t="s">
        <v>357</v>
      </c>
      <c r="H170" s="190">
        <v>3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168</v>
      </c>
      <c r="BM170" s="198" t="s">
        <v>884</v>
      </c>
    </row>
    <row r="171" spans="1:65" s="2" customFormat="1" ht="16.5" customHeight="1">
      <c r="A171" s="35"/>
      <c r="B171" s="36"/>
      <c r="C171" s="186" t="s">
        <v>8</v>
      </c>
      <c r="D171" s="186" t="s">
        <v>150</v>
      </c>
      <c r="E171" s="187" t="s">
        <v>885</v>
      </c>
      <c r="F171" s="188" t="s">
        <v>886</v>
      </c>
      <c r="G171" s="189" t="s">
        <v>177</v>
      </c>
      <c r="H171" s="190">
        <v>1</v>
      </c>
      <c r="I171" s="191"/>
      <c r="J171" s="192">
        <f t="shared" si="1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85</v>
      </c>
      <c r="AY171" s="18" t="s">
        <v>149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168</v>
      </c>
      <c r="BM171" s="198" t="s">
        <v>887</v>
      </c>
    </row>
    <row r="172" spans="1:65" s="11" customFormat="1" ht="22.9" customHeight="1">
      <c r="B172" s="172"/>
      <c r="C172" s="173"/>
      <c r="D172" s="174" t="s">
        <v>75</v>
      </c>
      <c r="E172" s="232" t="s">
        <v>566</v>
      </c>
      <c r="F172" s="232" t="s">
        <v>888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SUM(P173:P175)</f>
        <v>0</v>
      </c>
      <c r="Q172" s="180"/>
      <c r="R172" s="181">
        <f>SUM(R173:R175)</f>
        <v>0</v>
      </c>
      <c r="S172" s="180"/>
      <c r="T172" s="182">
        <f>SUM(T173:T175)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SUM(BK173:BK175)</f>
        <v>0</v>
      </c>
    </row>
    <row r="173" spans="1:65" s="2" customFormat="1" ht="16.5" customHeight="1">
      <c r="A173" s="35"/>
      <c r="B173" s="36"/>
      <c r="C173" s="186" t="s">
        <v>244</v>
      </c>
      <c r="D173" s="186" t="s">
        <v>150</v>
      </c>
      <c r="E173" s="187" t="s">
        <v>889</v>
      </c>
      <c r="F173" s="188" t="s">
        <v>890</v>
      </c>
      <c r="G173" s="189" t="s">
        <v>891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892</v>
      </c>
    </row>
    <row r="174" spans="1:65" s="2" customFormat="1" ht="16.5" customHeight="1">
      <c r="A174" s="35"/>
      <c r="B174" s="36"/>
      <c r="C174" s="186" t="s">
        <v>250</v>
      </c>
      <c r="D174" s="186" t="s">
        <v>150</v>
      </c>
      <c r="E174" s="187" t="s">
        <v>893</v>
      </c>
      <c r="F174" s="188" t="s">
        <v>894</v>
      </c>
      <c r="G174" s="189" t="s">
        <v>895</v>
      </c>
      <c r="H174" s="190">
        <v>3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896</v>
      </c>
    </row>
    <row r="175" spans="1:65" s="2" customFormat="1" ht="16.5" customHeight="1">
      <c r="A175" s="35"/>
      <c r="B175" s="36"/>
      <c r="C175" s="186" t="s">
        <v>257</v>
      </c>
      <c r="D175" s="186" t="s">
        <v>150</v>
      </c>
      <c r="E175" s="187" t="s">
        <v>897</v>
      </c>
      <c r="F175" s="188" t="s">
        <v>898</v>
      </c>
      <c r="G175" s="189" t="s">
        <v>895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899</v>
      </c>
    </row>
    <row r="176" spans="1:65" s="11" customFormat="1" ht="22.9" customHeight="1">
      <c r="B176" s="172"/>
      <c r="C176" s="173"/>
      <c r="D176" s="174" t="s">
        <v>75</v>
      </c>
      <c r="E176" s="232" t="s">
        <v>604</v>
      </c>
      <c r="F176" s="232" t="s">
        <v>270</v>
      </c>
      <c r="G176" s="173"/>
      <c r="H176" s="173"/>
      <c r="I176" s="176"/>
      <c r="J176" s="233">
        <f>BK176</f>
        <v>0</v>
      </c>
      <c r="K176" s="173"/>
      <c r="L176" s="178"/>
      <c r="M176" s="179"/>
      <c r="N176" s="180"/>
      <c r="O176" s="180"/>
      <c r="P176" s="181">
        <f>SUM(P177:P182)</f>
        <v>0</v>
      </c>
      <c r="Q176" s="180"/>
      <c r="R176" s="181">
        <f>SUM(R177:R182)</f>
        <v>0</v>
      </c>
      <c r="S176" s="180"/>
      <c r="T176" s="182">
        <f>SUM(T177:T182)</f>
        <v>0</v>
      </c>
      <c r="AR176" s="183" t="s">
        <v>83</v>
      </c>
      <c r="AT176" s="184" t="s">
        <v>75</v>
      </c>
      <c r="AU176" s="184" t="s">
        <v>83</v>
      </c>
      <c r="AY176" s="183" t="s">
        <v>149</v>
      </c>
      <c r="BK176" s="185">
        <f>SUM(BK177:BK182)</f>
        <v>0</v>
      </c>
    </row>
    <row r="177" spans="1:65" s="2" customFormat="1" ht="16.5" customHeight="1">
      <c r="A177" s="35"/>
      <c r="B177" s="36"/>
      <c r="C177" s="186" t="s">
        <v>345</v>
      </c>
      <c r="D177" s="186" t="s">
        <v>150</v>
      </c>
      <c r="E177" s="187" t="s">
        <v>900</v>
      </c>
      <c r="F177" s="188" t="s">
        <v>901</v>
      </c>
      <c r="G177" s="189" t="s">
        <v>357</v>
      </c>
      <c r="H177" s="190">
        <v>40</v>
      </c>
      <c r="I177" s="191"/>
      <c r="J177" s="192">
        <f t="shared" ref="J177:J182" si="2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2" si="21">O177*H177</f>
        <v>0</v>
      </c>
      <c r="Q177" s="196">
        <v>0</v>
      </c>
      <c r="R177" s="196">
        <f t="shared" ref="R177:R182" si="22">Q177*H177</f>
        <v>0</v>
      </c>
      <c r="S177" s="196">
        <v>0</v>
      </c>
      <c r="T177" s="19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 t="shared" ref="BE177:BE182" si="24">IF(N177="základní",J177,0)</f>
        <v>0</v>
      </c>
      <c r="BF177" s="199">
        <f t="shared" ref="BF177:BF182" si="25">IF(N177="snížená",J177,0)</f>
        <v>0</v>
      </c>
      <c r="BG177" s="199">
        <f t="shared" ref="BG177:BG182" si="26">IF(N177="zákl. přenesená",J177,0)</f>
        <v>0</v>
      </c>
      <c r="BH177" s="199">
        <f t="shared" ref="BH177:BH182" si="27">IF(N177="sníž. přenesená",J177,0)</f>
        <v>0</v>
      </c>
      <c r="BI177" s="199">
        <f t="shared" ref="BI177:BI182" si="28">IF(N177="nulová",J177,0)</f>
        <v>0</v>
      </c>
      <c r="BJ177" s="18" t="s">
        <v>83</v>
      </c>
      <c r="BK177" s="199">
        <f t="shared" ref="BK177:BK182" si="29">ROUND(I177*H177,2)</f>
        <v>0</v>
      </c>
      <c r="BL177" s="18" t="s">
        <v>168</v>
      </c>
      <c r="BM177" s="198" t="s">
        <v>902</v>
      </c>
    </row>
    <row r="178" spans="1:65" s="2" customFormat="1" ht="16.5" customHeight="1">
      <c r="A178" s="35"/>
      <c r="B178" s="36"/>
      <c r="C178" s="186" t="s">
        <v>350</v>
      </c>
      <c r="D178" s="186" t="s">
        <v>150</v>
      </c>
      <c r="E178" s="187" t="s">
        <v>903</v>
      </c>
      <c r="F178" s="188" t="s">
        <v>904</v>
      </c>
      <c r="G178" s="189" t="s">
        <v>357</v>
      </c>
      <c r="H178" s="190">
        <v>40</v>
      </c>
      <c r="I178" s="191"/>
      <c r="J178" s="192">
        <f t="shared" si="2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21"/>
        <v>0</v>
      </c>
      <c r="Q178" s="196">
        <v>0</v>
      </c>
      <c r="R178" s="196">
        <f t="shared" si="22"/>
        <v>0</v>
      </c>
      <c r="S178" s="196">
        <v>0</v>
      </c>
      <c r="T178" s="19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 t="shared" si="24"/>
        <v>0</v>
      </c>
      <c r="BF178" s="199">
        <f t="shared" si="25"/>
        <v>0</v>
      </c>
      <c r="BG178" s="199">
        <f t="shared" si="26"/>
        <v>0</v>
      </c>
      <c r="BH178" s="199">
        <f t="shared" si="27"/>
        <v>0</v>
      </c>
      <c r="BI178" s="199">
        <f t="shared" si="28"/>
        <v>0</v>
      </c>
      <c r="BJ178" s="18" t="s">
        <v>83</v>
      </c>
      <c r="BK178" s="199">
        <f t="shared" si="29"/>
        <v>0</v>
      </c>
      <c r="BL178" s="18" t="s">
        <v>168</v>
      </c>
      <c r="BM178" s="198" t="s">
        <v>905</v>
      </c>
    </row>
    <row r="179" spans="1:65" s="2" customFormat="1" ht="24.2" customHeight="1">
      <c r="A179" s="35"/>
      <c r="B179" s="36"/>
      <c r="C179" s="186" t="s">
        <v>7</v>
      </c>
      <c r="D179" s="186" t="s">
        <v>150</v>
      </c>
      <c r="E179" s="187" t="s">
        <v>906</v>
      </c>
      <c r="F179" s="188" t="s">
        <v>907</v>
      </c>
      <c r="G179" s="189" t="s">
        <v>357</v>
      </c>
      <c r="H179" s="190">
        <v>40</v>
      </c>
      <c r="I179" s="191"/>
      <c r="J179" s="192">
        <f t="shared" si="2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21"/>
        <v>0</v>
      </c>
      <c r="Q179" s="196">
        <v>0</v>
      </c>
      <c r="R179" s="196">
        <f t="shared" si="22"/>
        <v>0</v>
      </c>
      <c r="S179" s="196">
        <v>0</v>
      </c>
      <c r="T179" s="19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 t="shared" si="24"/>
        <v>0</v>
      </c>
      <c r="BF179" s="199">
        <f t="shared" si="25"/>
        <v>0</v>
      </c>
      <c r="BG179" s="199">
        <f t="shared" si="26"/>
        <v>0</v>
      </c>
      <c r="BH179" s="199">
        <f t="shared" si="27"/>
        <v>0</v>
      </c>
      <c r="BI179" s="199">
        <f t="shared" si="28"/>
        <v>0</v>
      </c>
      <c r="BJ179" s="18" t="s">
        <v>83</v>
      </c>
      <c r="BK179" s="199">
        <f t="shared" si="29"/>
        <v>0</v>
      </c>
      <c r="BL179" s="18" t="s">
        <v>168</v>
      </c>
      <c r="BM179" s="198" t="s">
        <v>908</v>
      </c>
    </row>
    <row r="180" spans="1:65" s="2" customFormat="1" ht="16.5" customHeight="1">
      <c r="A180" s="35"/>
      <c r="B180" s="36"/>
      <c r="C180" s="186" t="s">
        <v>361</v>
      </c>
      <c r="D180" s="186" t="s">
        <v>150</v>
      </c>
      <c r="E180" s="187" t="s">
        <v>909</v>
      </c>
      <c r="F180" s="188" t="s">
        <v>910</v>
      </c>
      <c r="G180" s="189" t="s">
        <v>273</v>
      </c>
      <c r="H180" s="190">
        <v>20</v>
      </c>
      <c r="I180" s="191"/>
      <c r="J180" s="192">
        <f t="shared" si="2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21"/>
        <v>0</v>
      </c>
      <c r="Q180" s="196">
        <v>0</v>
      </c>
      <c r="R180" s="196">
        <f t="shared" si="22"/>
        <v>0</v>
      </c>
      <c r="S180" s="196">
        <v>0</v>
      </c>
      <c r="T180" s="19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85</v>
      </c>
      <c r="AY180" s="18" t="s">
        <v>149</v>
      </c>
      <c r="BE180" s="199">
        <f t="shared" si="24"/>
        <v>0</v>
      </c>
      <c r="BF180" s="199">
        <f t="shared" si="25"/>
        <v>0</v>
      </c>
      <c r="BG180" s="199">
        <f t="shared" si="26"/>
        <v>0</v>
      </c>
      <c r="BH180" s="199">
        <f t="shared" si="27"/>
        <v>0</v>
      </c>
      <c r="BI180" s="199">
        <f t="shared" si="28"/>
        <v>0</v>
      </c>
      <c r="BJ180" s="18" t="s">
        <v>83</v>
      </c>
      <c r="BK180" s="199">
        <f t="shared" si="29"/>
        <v>0</v>
      </c>
      <c r="BL180" s="18" t="s">
        <v>168</v>
      </c>
      <c r="BM180" s="198" t="s">
        <v>911</v>
      </c>
    </row>
    <row r="181" spans="1:65" s="2" customFormat="1" ht="21.75" customHeight="1">
      <c r="A181" s="35"/>
      <c r="B181" s="36"/>
      <c r="C181" s="186" t="s">
        <v>367</v>
      </c>
      <c r="D181" s="186" t="s">
        <v>150</v>
      </c>
      <c r="E181" s="187" t="s">
        <v>912</v>
      </c>
      <c r="F181" s="188" t="s">
        <v>913</v>
      </c>
      <c r="G181" s="189" t="s">
        <v>273</v>
      </c>
      <c r="H181" s="190">
        <v>20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168</v>
      </c>
      <c r="BM181" s="198" t="s">
        <v>914</v>
      </c>
    </row>
    <row r="182" spans="1:65" s="2" customFormat="1" ht="16.5" customHeight="1">
      <c r="A182" s="35"/>
      <c r="B182" s="36"/>
      <c r="C182" s="186" t="s">
        <v>372</v>
      </c>
      <c r="D182" s="186" t="s">
        <v>150</v>
      </c>
      <c r="E182" s="187" t="s">
        <v>915</v>
      </c>
      <c r="F182" s="188" t="s">
        <v>886</v>
      </c>
      <c r="G182" s="189" t="s">
        <v>177</v>
      </c>
      <c r="H182" s="190">
        <v>1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85</v>
      </c>
      <c r="AY182" s="18" t="s">
        <v>149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168</v>
      </c>
      <c r="BM182" s="198" t="s">
        <v>916</v>
      </c>
    </row>
    <row r="183" spans="1:65" s="11" customFormat="1" ht="22.9" customHeight="1">
      <c r="B183" s="172"/>
      <c r="C183" s="173"/>
      <c r="D183" s="174" t="s">
        <v>75</v>
      </c>
      <c r="E183" s="232" t="s">
        <v>634</v>
      </c>
      <c r="F183" s="232" t="s">
        <v>917</v>
      </c>
      <c r="G183" s="173"/>
      <c r="H183" s="173"/>
      <c r="I183" s="176"/>
      <c r="J183" s="233">
        <f>BK183</f>
        <v>0</v>
      </c>
      <c r="K183" s="173"/>
      <c r="L183" s="178"/>
      <c r="M183" s="179"/>
      <c r="N183" s="180"/>
      <c r="O183" s="180"/>
      <c r="P183" s="181">
        <f>P184</f>
        <v>0</v>
      </c>
      <c r="Q183" s="180"/>
      <c r="R183" s="181">
        <f>R184</f>
        <v>0</v>
      </c>
      <c r="S183" s="180"/>
      <c r="T183" s="182">
        <f>T184</f>
        <v>0</v>
      </c>
      <c r="AR183" s="183" t="s">
        <v>83</v>
      </c>
      <c r="AT183" s="184" t="s">
        <v>75</v>
      </c>
      <c r="AU183" s="184" t="s">
        <v>83</v>
      </c>
      <c r="AY183" s="183" t="s">
        <v>149</v>
      </c>
      <c r="BK183" s="185">
        <f>BK184</f>
        <v>0</v>
      </c>
    </row>
    <row r="184" spans="1:65" s="2" customFormat="1" ht="16.5" customHeight="1">
      <c r="A184" s="35"/>
      <c r="B184" s="36"/>
      <c r="C184" s="186" t="s">
        <v>377</v>
      </c>
      <c r="D184" s="186" t="s">
        <v>150</v>
      </c>
      <c r="E184" s="187" t="s">
        <v>918</v>
      </c>
      <c r="F184" s="188" t="s">
        <v>919</v>
      </c>
      <c r="G184" s="189" t="s">
        <v>895</v>
      </c>
      <c r="H184" s="190">
        <v>5</v>
      </c>
      <c r="I184" s="191"/>
      <c r="J184" s="192">
        <f>ROUND(I184*H184,2)</f>
        <v>0</v>
      </c>
      <c r="K184" s="193"/>
      <c r="L184" s="40"/>
      <c r="M184" s="222" t="s">
        <v>1</v>
      </c>
      <c r="N184" s="223" t="s">
        <v>41</v>
      </c>
      <c r="O184" s="224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920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AHuWZGleBn5NuDr8dENGyvYT8E8931XdNX8yEvp0k7EhUkUii3xWSg/GAVJUPj2UBRGpbR3CmhqrFIKEkS+H6g==" saltValue="OlwtzqxNkyOhXn/AwTiK57XuktxPQ9rqFvA1RTkqE6cwCUIN+BxAw5uZdQR3X0DuF/jEIE3ywvejNkEcrVRWxg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922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ROUND((SUM(BE132:BE416)),  2)</f>
        <v>0</v>
      </c>
      <c r="G37" s="35"/>
      <c r="H37" s="35"/>
      <c r="I37" s="131">
        <v>0.21</v>
      </c>
      <c r="J37" s="130">
        <f>ROUND(((SUM(BE132:BE416))*I37),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ROUND((SUM(BF132:BF416)),  2)</f>
        <v>0</v>
      </c>
      <c r="G38" s="35"/>
      <c r="H38" s="35"/>
      <c r="I38" s="131">
        <v>0.15</v>
      </c>
      <c r="J38" s="130">
        <f>ROUND(((SUM(BF132:BF416))*I38),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ROUND((SUM(BG132:BG416)),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ROUND((SUM(BH132:BH416)),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ROUND((SUM(BI132:BI416)),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264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265</v>
      </c>
      <c r="E105" s="229"/>
      <c r="F105" s="229"/>
      <c r="G105" s="229"/>
      <c r="H105" s="229"/>
      <c r="I105" s="229"/>
      <c r="J105" s="230">
        <f>J380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266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267</v>
      </c>
      <c r="E107" s="229"/>
      <c r="F107" s="229"/>
      <c r="G107" s="229"/>
      <c r="H107" s="229"/>
      <c r="I107" s="229"/>
      <c r="J107" s="230">
        <f>J413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132</v>
      </c>
      <c r="E108" s="157"/>
      <c r="F108" s="157"/>
      <c r="G108" s="157"/>
      <c r="H108" s="157"/>
      <c r="I108" s="157"/>
      <c r="J108" s="158">
        <f>J415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123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921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812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5b.1 -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P133+P415</f>
        <v>0</v>
      </c>
      <c r="Q132" s="80"/>
      <c r="R132" s="169">
        <f>R133+R415</f>
        <v>3692.5329126800002</v>
      </c>
      <c r="S132" s="80"/>
      <c r="T132" s="170">
        <f>T133+T415</f>
        <v>2870.9532959999997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BK133+BK415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P134+P166+P210+P380+P396+P413</f>
        <v>0</v>
      </c>
      <c r="Q133" s="180"/>
      <c r="R133" s="181">
        <f>R134+R166+R210+R380+R396+R413</f>
        <v>3692.5329126800002</v>
      </c>
      <c r="S133" s="180"/>
      <c r="T133" s="182">
        <f>T134+T166+T210+T380+T396+T413</f>
        <v>2870.9532959999997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BK134+BK166+BK210+BK380+BK396+BK413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618.85692180000001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924</v>
      </c>
      <c r="F135" s="188" t="s">
        <v>925</v>
      </c>
      <c r="G135" s="189" t="s">
        <v>273</v>
      </c>
      <c r="H135" s="190">
        <v>351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926</v>
      </c>
    </row>
    <row r="136" spans="1:65" s="2" customFormat="1" ht="16.5" customHeight="1">
      <c r="A136" s="35"/>
      <c r="B136" s="36"/>
      <c r="C136" s="245" t="s">
        <v>85</v>
      </c>
      <c r="D136" s="245" t="s">
        <v>305</v>
      </c>
      <c r="E136" s="246" t="s">
        <v>313</v>
      </c>
      <c r="F136" s="247" t="s">
        <v>314</v>
      </c>
      <c r="G136" s="248" t="s">
        <v>315</v>
      </c>
      <c r="H136" s="249">
        <v>5.2649999999999997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5.2649999999999997E-3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192</v>
      </c>
      <c r="AT136" s="198" t="s">
        <v>305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927</v>
      </c>
    </row>
    <row r="137" spans="1:65" s="12" customFormat="1" ht="11.25">
      <c r="B137" s="200"/>
      <c r="C137" s="201"/>
      <c r="D137" s="202" t="s">
        <v>156</v>
      </c>
      <c r="E137" s="201"/>
      <c r="F137" s="204" t="s">
        <v>928</v>
      </c>
      <c r="G137" s="201"/>
      <c r="H137" s="205">
        <v>5.2649999999999997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149</v>
      </c>
    </row>
    <row r="138" spans="1:65" s="2" customFormat="1" ht="24.2" customHeight="1">
      <c r="A138" s="35"/>
      <c r="B138" s="36"/>
      <c r="C138" s="186" t="s">
        <v>104</v>
      </c>
      <c r="D138" s="186" t="s">
        <v>150</v>
      </c>
      <c r="E138" s="187" t="s">
        <v>929</v>
      </c>
      <c r="F138" s="188" t="s">
        <v>930</v>
      </c>
      <c r="G138" s="189" t="s">
        <v>273</v>
      </c>
      <c r="H138" s="190">
        <v>351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931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275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276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277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932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933</v>
      </c>
      <c r="G143" s="201"/>
      <c r="H143" s="205">
        <v>351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2" customFormat="1" ht="16.5" customHeight="1">
      <c r="A144" s="35"/>
      <c r="B144" s="36"/>
      <c r="C144" s="245" t="s">
        <v>168</v>
      </c>
      <c r="D144" s="245" t="s">
        <v>305</v>
      </c>
      <c r="E144" s="246" t="s">
        <v>934</v>
      </c>
      <c r="F144" s="247" t="s">
        <v>935</v>
      </c>
      <c r="G144" s="248" t="s">
        <v>288</v>
      </c>
      <c r="H144" s="249">
        <v>210.6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44.225999999999999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192</v>
      </c>
      <c r="AT144" s="198" t="s">
        <v>305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936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937</v>
      </c>
      <c r="G145" s="201"/>
      <c r="H145" s="205">
        <v>210.6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148</v>
      </c>
      <c r="D146" s="186" t="s">
        <v>150</v>
      </c>
      <c r="E146" s="187" t="s">
        <v>938</v>
      </c>
      <c r="F146" s="188" t="s">
        <v>939</v>
      </c>
      <c r="G146" s="189" t="s">
        <v>273</v>
      </c>
      <c r="H146" s="190">
        <v>764.04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940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277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941</v>
      </c>
      <c r="G150" s="201"/>
      <c r="H150" s="205">
        <v>764.04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245" t="s">
        <v>180</v>
      </c>
      <c r="D151" s="245" t="s">
        <v>305</v>
      </c>
      <c r="E151" s="246" t="s">
        <v>306</v>
      </c>
      <c r="F151" s="247" t="s">
        <v>942</v>
      </c>
      <c r="G151" s="248" t="s">
        <v>298</v>
      </c>
      <c r="H151" s="249">
        <v>481.34500000000003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481.34500000000003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192</v>
      </c>
      <c r="AT151" s="198" t="s">
        <v>305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943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944</v>
      </c>
      <c r="G152" s="201"/>
      <c r="H152" s="205">
        <v>481.34500000000003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33" customHeight="1">
      <c r="A153" s="35"/>
      <c r="B153" s="36"/>
      <c r="C153" s="186" t="s">
        <v>186</v>
      </c>
      <c r="D153" s="186" t="s">
        <v>150</v>
      </c>
      <c r="E153" s="187" t="s">
        <v>945</v>
      </c>
      <c r="F153" s="188" t="s">
        <v>946</v>
      </c>
      <c r="G153" s="189" t="s">
        <v>273</v>
      </c>
      <c r="H153" s="190">
        <v>3961.96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0.31695680000000004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947</v>
      </c>
    </row>
    <row r="154" spans="1:65" s="2" customFormat="1" ht="16.5" customHeight="1">
      <c r="A154" s="35"/>
      <c r="B154" s="36"/>
      <c r="C154" s="245" t="s">
        <v>192</v>
      </c>
      <c r="D154" s="245" t="s">
        <v>305</v>
      </c>
      <c r="E154" s="246" t="s">
        <v>948</v>
      </c>
      <c r="F154" s="247" t="s">
        <v>949</v>
      </c>
      <c r="G154" s="248" t="s">
        <v>273</v>
      </c>
      <c r="H154" s="249">
        <v>940.86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14.1129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192</v>
      </c>
      <c r="AT154" s="198" t="s">
        <v>305</v>
      </c>
      <c r="AU154" s="198" t="s">
        <v>85</v>
      </c>
      <c r="AY154" s="18" t="s">
        <v>149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168</v>
      </c>
      <c r="BM154" s="198" t="s">
        <v>950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275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276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277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2" customFormat="1" ht="11.25">
      <c r="B158" s="200"/>
      <c r="C158" s="201"/>
      <c r="D158" s="202" t="s">
        <v>156</v>
      </c>
      <c r="E158" s="203" t="s">
        <v>1</v>
      </c>
      <c r="F158" s="204" t="s">
        <v>951</v>
      </c>
      <c r="G158" s="201"/>
      <c r="H158" s="205">
        <v>940.86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156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149</v>
      </c>
    </row>
    <row r="159" spans="1:65" s="2" customFormat="1" ht="21.75" customHeight="1">
      <c r="A159" s="35"/>
      <c r="B159" s="36"/>
      <c r="C159" s="245" t="s">
        <v>202</v>
      </c>
      <c r="D159" s="245" t="s">
        <v>305</v>
      </c>
      <c r="E159" s="246" t="s">
        <v>952</v>
      </c>
      <c r="F159" s="247" t="s">
        <v>953</v>
      </c>
      <c r="G159" s="248" t="s">
        <v>273</v>
      </c>
      <c r="H159" s="249">
        <v>3021.1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168</v>
      </c>
      <c r="BM159" s="198" t="s">
        <v>954</v>
      </c>
    </row>
    <row r="160" spans="1:65" s="12" customFormat="1" ht="11.25">
      <c r="B160" s="200"/>
      <c r="C160" s="201"/>
      <c r="D160" s="202" t="s">
        <v>156</v>
      </c>
      <c r="E160" s="203" t="s">
        <v>1</v>
      </c>
      <c r="F160" s="204" t="s">
        <v>955</v>
      </c>
      <c r="G160" s="201"/>
      <c r="H160" s="205">
        <v>3021.1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156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149</v>
      </c>
    </row>
    <row r="161" spans="1:65" s="2" customFormat="1" ht="16.5" customHeight="1">
      <c r="A161" s="35"/>
      <c r="B161" s="36"/>
      <c r="C161" s="186" t="s">
        <v>208</v>
      </c>
      <c r="D161" s="186" t="s">
        <v>150</v>
      </c>
      <c r="E161" s="187" t="s">
        <v>956</v>
      </c>
      <c r="F161" s="188" t="s">
        <v>957</v>
      </c>
      <c r="G161" s="189" t="s">
        <v>273</v>
      </c>
      <c r="H161" s="190">
        <v>3021.1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958</v>
      </c>
    </row>
    <row r="162" spans="1:65" s="2" customFormat="1" ht="16.5" customHeight="1">
      <c r="A162" s="35"/>
      <c r="B162" s="36"/>
      <c r="C162" s="245" t="s">
        <v>215</v>
      </c>
      <c r="D162" s="245" t="s">
        <v>305</v>
      </c>
      <c r="E162" s="246" t="s">
        <v>959</v>
      </c>
      <c r="F162" s="247" t="s">
        <v>960</v>
      </c>
      <c r="G162" s="248" t="s">
        <v>288</v>
      </c>
      <c r="H162" s="249">
        <v>175.22399999999999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78.850799999999992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961</v>
      </c>
    </row>
    <row r="163" spans="1:65" s="12" customFormat="1" ht="11.25">
      <c r="B163" s="200"/>
      <c r="C163" s="201"/>
      <c r="D163" s="202" t="s">
        <v>156</v>
      </c>
      <c r="E163" s="201"/>
      <c r="F163" s="204" t="s">
        <v>962</v>
      </c>
      <c r="G163" s="201"/>
      <c r="H163" s="205">
        <v>175.22399999999999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149</v>
      </c>
    </row>
    <row r="164" spans="1:65" s="2" customFormat="1" ht="16.5" customHeight="1">
      <c r="A164" s="35"/>
      <c r="B164" s="36"/>
      <c r="C164" s="245" t="s">
        <v>222</v>
      </c>
      <c r="D164" s="245" t="s">
        <v>305</v>
      </c>
      <c r="E164" s="246" t="s">
        <v>963</v>
      </c>
      <c r="F164" s="247" t="s">
        <v>964</v>
      </c>
      <c r="G164" s="248" t="s">
        <v>315</v>
      </c>
      <c r="H164" s="249">
        <v>525.67200000000003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192</v>
      </c>
      <c r="AT164" s="198" t="s">
        <v>305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965</v>
      </c>
    </row>
    <row r="165" spans="1:65" s="12" customFormat="1" ht="11.25">
      <c r="B165" s="200"/>
      <c r="C165" s="201"/>
      <c r="D165" s="202" t="s">
        <v>156</v>
      </c>
      <c r="E165" s="203" t="s">
        <v>1</v>
      </c>
      <c r="F165" s="204" t="s">
        <v>966</v>
      </c>
      <c r="G165" s="201"/>
      <c r="H165" s="205">
        <v>525.67200000000003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156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149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967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2663.5453325799999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149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228</v>
      </c>
      <c r="D167" s="186" t="s">
        <v>150</v>
      </c>
      <c r="E167" s="187" t="s">
        <v>968</v>
      </c>
      <c r="F167" s="188" t="s">
        <v>969</v>
      </c>
      <c r="G167" s="189" t="s">
        <v>288</v>
      </c>
      <c r="H167" s="190">
        <v>224.4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550.51827600000001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970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22.5">
      <c r="B171" s="200"/>
      <c r="C171" s="201"/>
      <c r="D171" s="202" t="s">
        <v>156</v>
      </c>
      <c r="E171" s="203" t="s">
        <v>1</v>
      </c>
      <c r="F171" s="204" t="s">
        <v>971</v>
      </c>
      <c r="G171" s="201"/>
      <c r="H171" s="205">
        <v>224.4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16.5" customHeight="1">
      <c r="A172" s="35"/>
      <c r="B172" s="36"/>
      <c r="C172" s="186" t="s">
        <v>236</v>
      </c>
      <c r="D172" s="186" t="s">
        <v>150</v>
      </c>
      <c r="E172" s="187" t="s">
        <v>972</v>
      </c>
      <c r="F172" s="188" t="s">
        <v>973</v>
      </c>
      <c r="G172" s="189" t="s">
        <v>273</v>
      </c>
      <c r="H172" s="190">
        <v>155.6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0.38433200000000001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974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275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11.25">
      <c r="B174" s="212"/>
      <c r="C174" s="213"/>
      <c r="D174" s="202" t="s">
        <v>156</v>
      </c>
      <c r="E174" s="214" t="s">
        <v>1</v>
      </c>
      <c r="F174" s="215" t="s">
        <v>276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277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22.5">
      <c r="B176" s="200"/>
      <c r="C176" s="201"/>
      <c r="D176" s="202" t="s">
        <v>156</v>
      </c>
      <c r="E176" s="203" t="s">
        <v>1</v>
      </c>
      <c r="F176" s="204" t="s">
        <v>975</v>
      </c>
      <c r="G176" s="201"/>
      <c r="H176" s="205">
        <v>155.6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149</v>
      </c>
    </row>
    <row r="177" spans="1:65" s="2" customFormat="1" ht="16.5" customHeight="1">
      <c r="A177" s="35"/>
      <c r="B177" s="36"/>
      <c r="C177" s="186" t="s">
        <v>8</v>
      </c>
      <c r="D177" s="186" t="s">
        <v>150</v>
      </c>
      <c r="E177" s="187" t="s">
        <v>976</v>
      </c>
      <c r="F177" s="188" t="s">
        <v>977</v>
      </c>
      <c r="G177" s="189" t="s">
        <v>273</v>
      </c>
      <c r="H177" s="190">
        <v>155.6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978</v>
      </c>
    </row>
    <row r="178" spans="1:65" s="2" customFormat="1" ht="16.5" customHeight="1">
      <c r="A178" s="35"/>
      <c r="B178" s="36"/>
      <c r="C178" s="186" t="s">
        <v>244</v>
      </c>
      <c r="D178" s="186" t="s">
        <v>150</v>
      </c>
      <c r="E178" s="187" t="s">
        <v>979</v>
      </c>
      <c r="F178" s="188" t="s">
        <v>980</v>
      </c>
      <c r="G178" s="189" t="s">
        <v>298</v>
      </c>
      <c r="H178" s="190">
        <v>8.8640000000000008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9.4203932800000008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981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275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276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2" customFormat="1" ht="22.5">
      <c r="B182" s="200"/>
      <c r="C182" s="201"/>
      <c r="D182" s="202" t="s">
        <v>156</v>
      </c>
      <c r="E182" s="203" t="s">
        <v>1</v>
      </c>
      <c r="F182" s="204" t="s">
        <v>982</v>
      </c>
      <c r="G182" s="201"/>
      <c r="H182" s="205">
        <v>8.8640000000000008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16.5" customHeight="1">
      <c r="A183" s="35"/>
      <c r="B183" s="36"/>
      <c r="C183" s="186" t="s">
        <v>250</v>
      </c>
      <c r="D183" s="186" t="s">
        <v>150</v>
      </c>
      <c r="E183" s="187" t="s">
        <v>983</v>
      </c>
      <c r="F183" s="188" t="s">
        <v>984</v>
      </c>
      <c r="G183" s="189" t="s">
        <v>288</v>
      </c>
      <c r="H183" s="190">
        <v>3.24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7.9486596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985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986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2" customFormat="1" ht="11.25">
      <c r="B185" s="200"/>
      <c r="C185" s="201"/>
      <c r="D185" s="202" t="s">
        <v>156</v>
      </c>
      <c r="E185" s="203" t="s">
        <v>1</v>
      </c>
      <c r="F185" s="204" t="s">
        <v>987</v>
      </c>
      <c r="G185" s="201"/>
      <c r="H185" s="205">
        <v>3.24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149</v>
      </c>
    </row>
    <row r="186" spans="1:65" s="2" customFormat="1" ht="24.2" customHeight="1">
      <c r="A186" s="35"/>
      <c r="B186" s="36"/>
      <c r="C186" s="186" t="s">
        <v>257</v>
      </c>
      <c r="D186" s="186" t="s">
        <v>150</v>
      </c>
      <c r="E186" s="187" t="s">
        <v>988</v>
      </c>
      <c r="F186" s="188" t="s">
        <v>989</v>
      </c>
      <c r="G186" s="189" t="s">
        <v>288</v>
      </c>
      <c r="H186" s="190">
        <v>809.21199999999999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1985.2317074799998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168</v>
      </c>
      <c r="BM186" s="198" t="s">
        <v>990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991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992</v>
      </c>
      <c r="G188" s="201"/>
      <c r="H188" s="205">
        <v>734.95600000000002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149</v>
      </c>
    </row>
    <row r="189" spans="1:65" s="12" customFormat="1" ht="11.25">
      <c r="B189" s="200"/>
      <c r="C189" s="201"/>
      <c r="D189" s="202" t="s">
        <v>156</v>
      </c>
      <c r="E189" s="203" t="s">
        <v>1</v>
      </c>
      <c r="F189" s="204" t="s">
        <v>993</v>
      </c>
      <c r="G189" s="201"/>
      <c r="H189" s="205">
        <v>74.256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156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149</v>
      </c>
    </row>
    <row r="190" spans="1:65" s="15" customFormat="1" ht="11.25">
      <c r="B190" s="234"/>
      <c r="C190" s="235"/>
      <c r="D190" s="202" t="s">
        <v>156</v>
      </c>
      <c r="E190" s="236" t="s">
        <v>1</v>
      </c>
      <c r="F190" s="237" t="s">
        <v>292</v>
      </c>
      <c r="G190" s="235"/>
      <c r="H190" s="238">
        <v>809.21199999999999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156</v>
      </c>
      <c r="AU190" s="244" t="s">
        <v>85</v>
      </c>
      <c r="AV190" s="15" t="s">
        <v>168</v>
      </c>
      <c r="AW190" s="15" t="s">
        <v>32</v>
      </c>
      <c r="AX190" s="15" t="s">
        <v>83</v>
      </c>
      <c r="AY190" s="244" t="s">
        <v>149</v>
      </c>
    </row>
    <row r="191" spans="1:65" s="2" customFormat="1" ht="16.5" customHeight="1">
      <c r="A191" s="35"/>
      <c r="B191" s="36"/>
      <c r="C191" s="186" t="s">
        <v>345</v>
      </c>
      <c r="D191" s="186" t="s">
        <v>150</v>
      </c>
      <c r="E191" s="187" t="s">
        <v>994</v>
      </c>
      <c r="F191" s="188" t="s">
        <v>995</v>
      </c>
      <c r="G191" s="189" t="s">
        <v>273</v>
      </c>
      <c r="H191" s="190">
        <v>2333.37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6.2767653000000001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996</v>
      </c>
    </row>
    <row r="192" spans="1:65" s="13" customFormat="1" ht="22.5">
      <c r="B192" s="212"/>
      <c r="C192" s="213"/>
      <c r="D192" s="202" t="s">
        <v>156</v>
      </c>
      <c r="E192" s="214" t="s">
        <v>1</v>
      </c>
      <c r="F192" s="215" t="s">
        <v>991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2" customFormat="1" ht="11.25">
      <c r="B193" s="200"/>
      <c r="C193" s="201"/>
      <c r="D193" s="202" t="s">
        <v>156</v>
      </c>
      <c r="E193" s="203" t="s">
        <v>1</v>
      </c>
      <c r="F193" s="204" t="s">
        <v>997</v>
      </c>
      <c r="G193" s="201"/>
      <c r="H193" s="205">
        <v>1053.405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156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149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998</v>
      </c>
      <c r="G194" s="201"/>
      <c r="H194" s="205">
        <v>242.76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999</v>
      </c>
      <c r="G195" s="201"/>
      <c r="H195" s="205">
        <v>212.16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1000</v>
      </c>
      <c r="G196" s="201"/>
      <c r="H196" s="205">
        <v>346.8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1001</v>
      </c>
      <c r="G197" s="201"/>
      <c r="H197" s="205">
        <v>463.84500000000003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986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1002</v>
      </c>
      <c r="G199" s="201"/>
      <c r="H199" s="205">
        <v>14.4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5" customFormat="1" ht="11.25">
      <c r="B200" s="234"/>
      <c r="C200" s="235"/>
      <c r="D200" s="202" t="s">
        <v>156</v>
      </c>
      <c r="E200" s="236" t="s">
        <v>1</v>
      </c>
      <c r="F200" s="237" t="s">
        <v>292</v>
      </c>
      <c r="G200" s="235"/>
      <c r="H200" s="238">
        <v>2333.37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156</v>
      </c>
      <c r="AU200" s="244" t="s">
        <v>85</v>
      </c>
      <c r="AV200" s="15" t="s">
        <v>168</v>
      </c>
      <c r="AW200" s="15" t="s">
        <v>32</v>
      </c>
      <c r="AX200" s="15" t="s">
        <v>83</v>
      </c>
      <c r="AY200" s="244" t="s">
        <v>149</v>
      </c>
    </row>
    <row r="201" spans="1:65" s="2" customFormat="1" ht="16.5" customHeight="1">
      <c r="A201" s="35"/>
      <c r="B201" s="36"/>
      <c r="C201" s="186" t="s">
        <v>350</v>
      </c>
      <c r="D201" s="186" t="s">
        <v>150</v>
      </c>
      <c r="E201" s="187" t="s">
        <v>1003</v>
      </c>
      <c r="F201" s="188" t="s">
        <v>1004</v>
      </c>
      <c r="G201" s="189" t="s">
        <v>273</v>
      </c>
      <c r="H201" s="190">
        <v>2333.37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1005</v>
      </c>
    </row>
    <row r="202" spans="1:65" s="2" customFormat="1" ht="21.75" customHeight="1">
      <c r="A202" s="35"/>
      <c r="B202" s="36"/>
      <c r="C202" s="186" t="s">
        <v>7</v>
      </c>
      <c r="D202" s="186" t="s">
        <v>150</v>
      </c>
      <c r="E202" s="187" t="s">
        <v>1006</v>
      </c>
      <c r="F202" s="188" t="s">
        <v>1007</v>
      </c>
      <c r="G202" s="189" t="s">
        <v>298</v>
      </c>
      <c r="H202" s="190">
        <v>97.876000000000005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103.76519892000002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1008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1009</v>
      </c>
      <c r="G203" s="201"/>
      <c r="H203" s="205">
        <v>97.492000000000004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149</v>
      </c>
    </row>
    <row r="204" spans="1:65" s="12" customFormat="1" ht="11.25">
      <c r="B204" s="200"/>
      <c r="C204" s="201"/>
      <c r="D204" s="202" t="s">
        <v>156</v>
      </c>
      <c r="E204" s="203" t="s">
        <v>1</v>
      </c>
      <c r="F204" s="204" t="s">
        <v>1010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156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149</v>
      </c>
    </row>
    <row r="205" spans="1:65" s="15" customFormat="1" ht="11.25">
      <c r="B205" s="234"/>
      <c r="C205" s="235"/>
      <c r="D205" s="202" t="s">
        <v>156</v>
      </c>
      <c r="E205" s="236" t="s">
        <v>1</v>
      </c>
      <c r="F205" s="237" t="s">
        <v>292</v>
      </c>
      <c r="G205" s="235"/>
      <c r="H205" s="238">
        <v>97.876000000000005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156</v>
      </c>
      <c r="AU205" s="244" t="s">
        <v>85</v>
      </c>
      <c r="AV205" s="15" t="s">
        <v>168</v>
      </c>
      <c r="AW205" s="15" t="s">
        <v>32</v>
      </c>
      <c r="AX205" s="15" t="s">
        <v>83</v>
      </c>
      <c r="AY205" s="244" t="s">
        <v>149</v>
      </c>
    </row>
    <row r="206" spans="1:65" s="2" customFormat="1" ht="16.5" customHeight="1">
      <c r="A206" s="35"/>
      <c r="B206" s="36"/>
      <c r="C206" s="186" t="s">
        <v>361</v>
      </c>
      <c r="D206" s="186" t="s">
        <v>150</v>
      </c>
      <c r="E206" s="187" t="s">
        <v>1011</v>
      </c>
      <c r="F206" s="188" t="s">
        <v>1012</v>
      </c>
      <c r="G206" s="189" t="s">
        <v>183</v>
      </c>
      <c r="H206" s="190">
        <v>816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1013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1014</v>
      </c>
      <c r="G207" s="201"/>
      <c r="H207" s="205">
        <v>816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186" t="s">
        <v>367</v>
      </c>
      <c r="D208" s="186" t="s">
        <v>150</v>
      </c>
      <c r="E208" s="187" t="s">
        <v>1015</v>
      </c>
      <c r="F208" s="188" t="s">
        <v>1016</v>
      </c>
      <c r="G208" s="189" t="s">
        <v>183</v>
      </c>
      <c r="H208" s="190">
        <v>816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1017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1014</v>
      </c>
      <c r="G209" s="201"/>
      <c r="H209" s="205">
        <v>816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11" customFormat="1" ht="22.9" customHeight="1">
      <c r="B210" s="172"/>
      <c r="C210" s="173"/>
      <c r="D210" s="174" t="s">
        <v>75</v>
      </c>
      <c r="E210" s="232" t="s">
        <v>148</v>
      </c>
      <c r="F210" s="232" t="s">
        <v>318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SUM(P211:P379)</f>
        <v>0</v>
      </c>
      <c r="Q210" s="180"/>
      <c r="R210" s="181">
        <f>SUM(R211:R379)</f>
        <v>395.03326829999997</v>
      </c>
      <c r="S210" s="180"/>
      <c r="T210" s="182">
        <f>SUM(T211:T379)</f>
        <v>2870.9532959999997</v>
      </c>
      <c r="AR210" s="183" t="s">
        <v>83</v>
      </c>
      <c r="AT210" s="184" t="s">
        <v>75</v>
      </c>
      <c r="AU210" s="184" t="s">
        <v>83</v>
      </c>
      <c r="AY210" s="183" t="s">
        <v>149</v>
      </c>
      <c r="BK210" s="185">
        <f>SUM(BK211:BK379)</f>
        <v>0</v>
      </c>
    </row>
    <row r="211" spans="1:65" s="2" customFormat="1" ht="24.2" customHeight="1">
      <c r="A211" s="35"/>
      <c r="B211" s="36"/>
      <c r="C211" s="186" t="s">
        <v>372</v>
      </c>
      <c r="D211" s="186" t="s">
        <v>150</v>
      </c>
      <c r="E211" s="187" t="s">
        <v>1018</v>
      </c>
      <c r="F211" s="188" t="s">
        <v>1019</v>
      </c>
      <c r="G211" s="189" t="s">
        <v>357</v>
      </c>
      <c r="H211" s="190">
        <v>2484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168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168</v>
      </c>
      <c r="BM211" s="198" t="s">
        <v>1020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1021</v>
      </c>
      <c r="G212" s="201"/>
      <c r="H212" s="205">
        <v>2484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24.2" customHeight="1">
      <c r="A213" s="35"/>
      <c r="B213" s="36"/>
      <c r="C213" s="186" t="s">
        <v>377</v>
      </c>
      <c r="D213" s="186" t="s">
        <v>150</v>
      </c>
      <c r="E213" s="187" t="s">
        <v>1022</v>
      </c>
      <c r="F213" s="188" t="s">
        <v>1023</v>
      </c>
      <c r="G213" s="189" t="s">
        <v>183</v>
      </c>
      <c r="H213" s="190">
        <v>3912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1024</v>
      </c>
    </row>
    <row r="214" spans="1:65" s="12" customFormat="1" ht="11.25">
      <c r="B214" s="200"/>
      <c r="C214" s="201"/>
      <c r="D214" s="202" t="s">
        <v>156</v>
      </c>
      <c r="E214" s="203" t="s">
        <v>1</v>
      </c>
      <c r="F214" s="204" t="s">
        <v>1025</v>
      </c>
      <c r="G214" s="201"/>
      <c r="H214" s="205">
        <v>3911.1109999999999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32</v>
      </c>
      <c r="AX214" s="12" t="s">
        <v>76</v>
      </c>
      <c r="AY214" s="211" t="s">
        <v>149</v>
      </c>
    </row>
    <row r="215" spans="1:65" s="13" customFormat="1" ht="11.25">
      <c r="B215" s="212"/>
      <c r="C215" s="213"/>
      <c r="D215" s="202" t="s">
        <v>156</v>
      </c>
      <c r="E215" s="214" t="s">
        <v>1</v>
      </c>
      <c r="F215" s="215" t="s">
        <v>1026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156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149</v>
      </c>
    </row>
    <row r="216" spans="1:65" s="12" customFormat="1" ht="11.25">
      <c r="B216" s="200"/>
      <c r="C216" s="201"/>
      <c r="D216" s="202" t="s">
        <v>156</v>
      </c>
      <c r="E216" s="203" t="s">
        <v>1</v>
      </c>
      <c r="F216" s="204" t="s">
        <v>1027</v>
      </c>
      <c r="G216" s="201"/>
      <c r="H216" s="205">
        <v>3912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156</v>
      </c>
      <c r="AU216" s="211" t="s">
        <v>85</v>
      </c>
      <c r="AV216" s="12" t="s">
        <v>85</v>
      </c>
      <c r="AW216" s="12" t="s">
        <v>32</v>
      </c>
      <c r="AX216" s="12" t="s">
        <v>83</v>
      </c>
      <c r="AY216" s="211" t="s">
        <v>149</v>
      </c>
    </row>
    <row r="217" spans="1:65" s="2" customFormat="1" ht="16.5" customHeight="1">
      <c r="A217" s="35"/>
      <c r="B217" s="36"/>
      <c r="C217" s="186" t="s">
        <v>383</v>
      </c>
      <c r="D217" s="186" t="s">
        <v>150</v>
      </c>
      <c r="E217" s="187" t="s">
        <v>1028</v>
      </c>
      <c r="F217" s="188" t="s">
        <v>1029</v>
      </c>
      <c r="G217" s="189" t="s">
        <v>357</v>
      </c>
      <c r="H217" s="190">
        <v>144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1030</v>
      </c>
    </row>
    <row r="218" spans="1:65" s="2" customFormat="1" ht="16.5" customHeight="1">
      <c r="A218" s="35"/>
      <c r="B218" s="36"/>
      <c r="C218" s="186" t="s">
        <v>387</v>
      </c>
      <c r="D218" s="186" t="s">
        <v>150</v>
      </c>
      <c r="E218" s="187" t="s">
        <v>1031</v>
      </c>
      <c r="F218" s="188" t="s">
        <v>1032</v>
      </c>
      <c r="G218" s="189" t="s">
        <v>288</v>
      </c>
      <c r="H218" s="190">
        <v>39.96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81.312606000000002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168</v>
      </c>
      <c r="AT218" s="198" t="s">
        <v>150</v>
      </c>
      <c r="AU218" s="198" t="s">
        <v>85</v>
      </c>
      <c r="AY218" s="18" t="s">
        <v>149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168</v>
      </c>
      <c r="BM218" s="198" t="s">
        <v>1033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275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276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277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1034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2" customFormat="1" ht="11.25">
      <c r="B223" s="200"/>
      <c r="C223" s="201"/>
      <c r="D223" s="202" t="s">
        <v>156</v>
      </c>
      <c r="E223" s="203" t="s">
        <v>1</v>
      </c>
      <c r="F223" s="204" t="s">
        <v>1035</v>
      </c>
      <c r="G223" s="201"/>
      <c r="H223" s="205">
        <v>39.96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156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149</v>
      </c>
    </row>
    <row r="224" spans="1:65" s="2" customFormat="1" ht="24.2" customHeight="1">
      <c r="A224" s="35"/>
      <c r="B224" s="36"/>
      <c r="C224" s="186" t="s">
        <v>392</v>
      </c>
      <c r="D224" s="186" t="s">
        <v>150</v>
      </c>
      <c r="E224" s="187" t="s">
        <v>1036</v>
      </c>
      <c r="F224" s="188" t="s">
        <v>1037</v>
      </c>
      <c r="G224" s="189" t="s">
        <v>288</v>
      </c>
      <c r="H224" s="190">
        <v>1265.912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2288.768896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168</v>
      </c>
      <c r="AT224" s="198" t="s">
        <v>150</v>
      </c>
      <c r="AU224" s="198" t="s">
        <v>85</v>
      </c>
      <c r="AY224" s="18" t="s">
        <v>149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168</v>
      </c>
      <c r="BM224" s="198" t="s">
        <v>1038</v>
      </c>
    </row>
    <row r="225" spans="1:65" s="13" customFormat="1" ht="11.25">
      <c r="B225" s="212"/>
      <c r="C225" s="213"/>
      <c r="D225" s="202" t="s">
        <v>156</v>
      </c>
      <c r="E225" s="214" t="s">
        <v>1</v>
      </c>
      <c r="F225" s="215" t="s">
        <v>275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156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149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276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277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1039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2" customFormat="1" ht="11.25">
      <c r="B229" s="200"/>
      <c r="C229" s="201"/>
      <c r="D229" s="202" t="s">
        <v>156</v>
      </c>
      <c r="E229" s="203" t="s">
        <v>1</v>
      </c>
      <c r="F229" s="204" t="s">
        <v>1040</v>
      </c>
      <c r="G229" s="201"/>
      <c r="H229" s="205">
        <v>757.125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156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1041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1042</v>
      </c>
      <c r="G231" s="201"/>
      <c r="H231" s="205">
        <v>75.375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149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1043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2" customFormat="1" ht="11.25">
      <c r="B233" s="200"/>
      <c r="C233" s="201"/>
      <c r="D233" s="202" t="s">
        <v>156</v>
      </c>
      <c r="E233" s="203" t="s">
        <v>1</v>
      </c>
      <c r="F233" s="204" t="s">
        <v>1044</v>
      </c>
      <c r="G233" s="201"/>
      <c r="H233" s="205">
        <v>433.41199999999998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156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149</v>
      </c>
    </row>
    <row r="234" spans="1:65" s="15" customFormat="1" ht="11.25">
      <c r="B234" s="234"/>
      <c r="C234" s="235"/>
      <c r="D234" s="202" t="s">
        <v>156</v>
      </c>
      <c r="E234" s="236" t="s">
        <v>1</v>
      </c>
      <c r="F234" s="237" t="s">
        <v>292</v>
      </c>
      <c r="G234" s="235"/>
      <c r="H234" s="238">
        <v>1265.912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156</v>
      </c>
      <c r="AU234" s="244" t="s">
        <v>85</v>
      </c>
      <c r="AV234" s="15" t="s">
        <v>168</v>
      </c>
      <c r="AW234" s="15" t="s">
        <v>32</v>
      </c>
      <c r="AX234" s="15" t="s">
        <v>83</v>
      </c>
      <c r="AY234" s="244" t="s">
        <v>149</v>
      </c>
    </row>
    <row r="235" spans="1:65" s="2" customFormat="1" ht="16.5" customHeight="1">
      <c r="A235" s="35"/>
      <c r="B235" s="36"/>
      <c r="C235" s="186" t="s">
        <v>396</v>
      </c>
      <c r="D235" s="186" t="s">
        <v>150</v>
      </c>
      <c r="E235" s="187" t="s">
        <v>1045</v>
      </c>
      <c r="F235" s="188" t="s">
        <v>1046</v>
      </c>
      <c r="G235" s="189" t="s">
        <v>288</v>
      </c>
      <c r="H235" s="190">
        <v>39.96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60.491448000000005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168</v>
      </c>
      <c r="AT235" s="198" t="s">
        <v>150</v>
      </c>
      <c r="AU235" s="198" t="s">
        <v>85</v>
      </c>
      <c r="AY235" s="18" t="s">
        <v>149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168</v>
      </c>
      <c r="BM235" s="198" t="s">
        <v>1047</v>
      </c>
    </row>
    <row r="236" spans="1:65" s="2" customFormat="1" ht="16.5" customHeight="1">
      <c r="A236" s="35"/>
      <c r="B236" s="36"/>
      <c r="C236" s="186" t="s">
        <v>402</v>
      </c>
      <c r="D236" s="186" t="s">
        <v>150</v>
      </c>
      <c r="E236" s="187" t="s">
        <v>1048</v>
      </c>
      <c r="F236" s="188" t="s">
        <v>1049</v>
      </c>
      <c r="G236" s="189" t="s">
        <v>357</v>
      </c>
      <c r="H236" s="190">
        <v>234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168</v>
      </c>
      <c r="AT236" s="198" t="s">
        <v>150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1050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1051</v>
      </c>
      <c r="G237" s="201"/>
      <c r="H237" s="205">
        <v>234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186" t="s">
        <v>516</v>
      </c>
      <c r="D238" s="186" t="s">
        <v>150</v>
      </c>
      <c r="E238" s="187" t="s">
        <v>1052</v>
      </c>
      <c r="F238" s="188" t="s">
        <v>1053</v>
      </c>
      <c r="G238" s="189" t="s">
        <v>177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168</v>
      </c>
      <c r="AT238" s="198" t="s">
        <v>150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1054</v>
      </c>
    </row>
    <row r="239" spans="1:65" s="2" customFormat="1" ht="16.5" customHeight="1">
      <c r="A239" s="35"/>
      <c r="B239" s="36"/>
      <c r="C239" s="186" t="s">
        <v>520</v>
      </c>
      <c r="D239" s="186" t="s">
        <v>150</v>
      </c>
      <c r="E239" s="187" t="s">
        <v>1055</v>
      </c>
      <c r="F239" s="188" t="s">
        <v>1056</v>
      </c>
      <c r="G239" s="189" t="s">
        <v>357</v>
      </c>
      <c r="H239" s="190">
        <v>48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1057</v>
      </c>
    </row>
    <row r="240" spans="1:65" s="12" customFormat="1" ht="11.25">
      <c r="B240" s="200"/>
      <c r="C240" s="201"/>
      <c r="D240" s="202" t="s">
        <v>156</v>
      </c>
      <c r="E240" s="203" t="s">
        <v>1</v>
      </c>
      <c r="F240" s="204" t="s">
        <v>1058</v>
      </c>
      <c r="G240" s="201"/>
      <c r="H240" s="205">
        <v>48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156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149</v>
      </c>
    </row>
    <row r="241" spans="1:65" s="2" customFormat="1" ht="33" customHeight="1">
      <c r="A241" s="35"/>
      <c r="B241" s="36"/>
      <c r="C241" s="186" t="s">
        <v>524</v>
      </c>
      <c r="D241" s="186" t="s">
        <v>150</v>
      </c>
      <c r="E241" s="187" t="s">
        <v>1059</v>
      </c>
      <c r="F241" s="188" t="s">
        <v>1060</v>
      </c>
      <c r="G241" s="189" t="s">
        <v>357</v>
      </c>
      <c r="H241" s="190">
        <v>41.57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0.65888449999999998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168</v>
      </c>
      <c r="AT241" s="198" t="s">
        <v>150</v>
      </c>
      <c r="AU241" s="198" t="s">
        <v>85</v>
      </c>
      <c r="AY241" s="18" t="s">
        <v>149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168</v>
      </c>
      <c r="BM241" s="198" t="s">
        <v>1061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275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3" customFormat="1" ht="11.25">
      <c r="B243" s="212"/>
      <c r="C243" s="213"/>
      <c r="D243" s="202" t="s">
        <v>156</v>
      </c>
      <c r="E243" s="214" t="s">
        <v>1</v>
      </c>
      <c r="F243" s="215" t="s">
        <v>276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156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149</v>
      </c>
    </row>
    <row r="244" spans="1:65" s="13" customFormat="1" ht="11.25">
      <c r="B244" s="212"/>
      <c r="C244" s="213"/>
      <c r="D244" s="202" t="s">
        <v>156</v>
      </c>
      <c r="E244" s="214" t="s">
        <v>1</v>
      </c>
      <c r="F244" s="215" t="s">
        <v>277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156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149</v>
      </c>
    </row>
    <row r="245" spans="1:65" s="13" customFormat="1" ht="11.25">
      <c r="B245" s="212"/>
      <c r="C245" s="213"/>
      <c r="D245" s="202" t="s">
        <v>156</v>
      </c>
      <c r="E245" s="214" t="s">
        <v>1</v>
      </c>
      <c r="F245" s="215" t="s">
        <v>1062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156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149</v>
      </c>
    </row>
    <row r="246" spans="1:65" s="12" customFormat="1" ht="11.25">
      <c r="B246" s="200"/>
      <c r="C246" s="201"/>
      <c r="D246" s="202" t="s">
        <v>156</v>
      </c>
      <c r="E246" s="203" t="s">
        <v>1</v>
      </c>
      <c r="F246" s="204" t="s">
        <v>1063</v>
      </c>
      <c r="G246" s="201"/>
      <c r="H246" s="205">
        <v>41.57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156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149</v>
      </c>
    </row>
    <row r="247" spans="1:65" s="2" customFormat="1" ht="16.5" customHeight="1">
      <c r="A247" s="35"/>
      <c r="B247" s="36"/>
      <c r="C247" s="245" t="s">
        <v>528</v>
      </c>
      <c r="D247" s="245" t="s">
        <v>305</v>
      </c>
      <c r="E247" s="246" t="s">
        <v>1064</v>
      </c>
      <c r="F247" s="247" t="s">
        <v>1065</v>
      </c>
      <c r="G247" s="248" t="s">
        <v>298</v>
      </c>
      <c r="H247" s="249">
        <v>4.7009999999999996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4.7009999999999996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192</v>
      </c>
      <c r="AT247" s="198" t="s">
        <v>305</v>
      </c>
      <c r="AU247" s="198" t="s">
        <v>85</v>
      </c>
      <c r="AY247" s="18" t="s">
        <v>149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168</v>
      </c>
      <c r="BM247" s="198" t="s">
        <v>1066</v>
      </c>
    </row>
    <row r="248" spans="1:65" s="12" customFormat="1" ht="11.25">
      <c r="B248" s="200"/>
      <c r="C248" s="201"/>
      <c r="D248" s="202" t="s">
        <v>156</v>
      </c>
      <c r="E248" s="203" t="s">
        <v>1</v>
      </c>
      <c r="F248" s="204" t="s">
        <v>1067</v>
      </c>
      <c r="G248" s="201"/>
      <c r="H248" s="205">
        <v>4.7009999999999996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156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149</v>
      </c>
    </row>
    <row r="249" spans="1:65" s="2" customFormat="1" ht="16.5" customHeight="1">
      <c r="A249" s="35"/>
      <c r="B249" s="36"/>
      <c r="C249" s="245" t="s">
        <v>532</v>
      </c>
      <c r="D249" s="245" t="s">
        <v>305</v>
      </c>
      <c r="E249" s="246" t="s">
        <v>1068</v>
      </c>
      <c r="F249" s="247" t="s">
        <v>1069</v>
      </c>
      <c r="G249" s="248" t="s">
        <v>183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168</v>
      </c>
      <c r="BM249" s="198" t="s">
        <v>1070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1071</v>
      </c>
      <c r="G250" s="201"/>
      <c r="H250" s="205">
        <v>61.585000000000001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149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1026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2" customFormat="1" ht="11.25">
      <c r="B252" s="200"/>
      <c r="C252" s="201"/>
      <c r="D252" s="202" t="s">
        <v>156</v>
      </c>
      <c r="E252" s="203" t="s">
        <v>1</v>
      </c>
      <c r="F252" s="204" t="s">
        <v>650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156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149</v>
      </c>
    </row>
    <row r="253" spans="1:65" s="2" customFormat="1" ht="24.2" customHeight="1">
      <c r="A253" s="35"/>
      <c r="B253" s="36"/>
      <c r="C253" s="186" t="s">
        <v>536</v>
      </c>
      <c r="D253" s="186" t="s">
        <v>150</v>
      </c>
      <c r="E253" s="187" t="s">
        <v>1072</v>
      </c>
      <c r="F253" s="188" t="s">
        <v>1073</v>
      </c>
      <c r="G253" s="189" t="s">
        <v>357</v>
      </c>
      <c r="H253" s="190">
        <v>1241.77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41.152257800000001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168</v>
      </c>
      <c r="AT253" s="198" t="s">
        <v>150</v>
      </c>
      <c r="AU253" s="198" t="s">
        <v>85</v>
      </c>
      <c r="AY253" s="18" t="s">
        <v>149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168</v>
      </c>
      <c r="BM253" s="198" t="s">
        <v>1074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275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276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3" customFormat="1" ht="11.25">
      <c r="B256" s="212"/>
      <c r="C256" s="213"/>
      <c r="D256" s="202" t="s">
        <v>156</v>
      </c>
      <c r="E256" s="214" t="s">
        <v>1</v>
      </c>
      <c r="F256" s="215" t="s">
        <v>277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156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149</v>
      </c>
    </row>
    <row r="257" spans="1:65" s="12" customFormat="1" ht="11.25">
      <c r="B257" s="200"/>
      <c r="C257" s="201"/>
      <c r="D257" s="202" t="s">
        <v>156</v>
      </c>
      <c r="E257" s="203" t="s">
        <v>1</v>
      </c>
      <c r="F257" s="204" t="s">
        <v>1075</v>
      </c>
      <c r="G257" s="201"/>
      <c r="H257" s="205">
        <v>1241.77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156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149</v>
      </c>
    </row>
    <row r="258" spans="1:65" s="2" customFormat="1" ht="24.2" customHeight="1">
      <c r="A258" s="35"/>
      <c r="B258" s="36"/>
      <c r="C258" s="245" t="s">
        <v>540</v>
      </c>
      <c r="D258" s="245" t="s">
        <v>305</v>
      </c>
      <c r="E258" s="246" t="s">
        <v>1076</v>
      </c>
      <c r="F258" s="247" t="s">
        <v>1077</v>
      </c>
      <c r="G258" s="248" t="s">
        <v>298</v>
      </c>
      <c r="H258" s="249">
        <v>122.761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122.761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192</v>
      </c>
      <c r="AT258" s="198" t="s">
        <v>305</v>
      </c>
      <c r="AU258" s="198" t="s">
        <v>85</v>
      </c>
      <c r="AY258" s="18" t="s">
        <v>149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168</v>
      </c>
      <c r="BM258" s="198" t="s">
        <v>1078</v>
      </c>
    </row>
    <row r="259" spans="1:65" s="12" customFormat="1" ht="11.25">
      <c r="B259" s="200"/>
      <c r="C259" s="201"/>
      <c r="D259" s="202" t="s">
        <v>156</v>
      </c>
      <c r="E259" s="203" t="s">
        <v>1</v>
      </c>
      <c r="F259" s="204" t="s">
        <v>1079</v>
      </c>
      <c r="G259" s="201"/>
      <c r="H259" s="205">
        <v>122.761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156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149</v>
      </c>
    </row>
    <row r="260" spans="1:65" s="2" customFormat="1" ht="24.2" customHeight="1">
      <c r="A260" s="35"/>
      <c r="B260" s="36"/>
      <c r="C260" s="245" t="s">
        <v>544</v>
      </c>
      <c r="D260" s="245" t="s">
        <v>305</v>
      </c>
      <c r="E260" s="246" t="s">
        <v>1080</v>
      </c>
      <c r="F260" s="247" t="s">
        <v>1081</v>
      </c>
      <c r="G260" s="248" t="s">
        <v>183</v>
      </c>
      <c r="H260" s="249">
        <v>7446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7.4459999999999997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192</v>
      </c>
      <c r="AT260" s="198" t="s">
        <v>305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1082</v>
      </c>
    </row>
    <row r="261" spans="1:65" s="12" customFormat="1" ht="11.25">
      <c r="B261" s="200"/>
      <c r="C261" s="201"/>
      <c r="D261" s="202" t="s">
        <v>156</v>
      </c>
      <c r="E261" s="203" t="s">
        <v>1</v>
      </c>
      <c r="F261" s="204" t="s">
        <v>1083</v>
      </c>
      <c r="G261" s="201"/>
      <c r="H261" s="205">
        <v>7445.63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156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1026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2" customFormat="1" ht="11.25">
      <c r="B263" s="200"/>
      <c r="C263" s="201"/>
      <c r="D263" s="202" t="s">
        <v>156</v>
      </c>
      <c r="E263" s="203" t="s">
        <v>1</v>
      </c>
      <c r="F263" s="204" t="s">
        <v>1084</v>
      </c>
      <c r="G263" s="201"/>
      <c r="H263" s="205">
        <v>7446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156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149</v>
      </c>
    </row>
    <row r="264" spans="1:65" s="2" customFormat="1" ht="16.5" customHeight="1">
      <c r="A264" s="35"/>
      <c r="B264" s="36"/>
      <c r="C264" s="245" t="s">
        <v>550</v>
      </c>
      <c r="D264" s="245" t="s">
        <v>305</v>
      </c>
      <c r="E264" s="246" t="s">
        <v>1085</v>
      </c>
      <c r="F264" s="247" t="s">
        <v>1086</v>
      </c>
      <c r="G264" s="248" t="s">
        <v>183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192</v>
      </c>
      <c r="AT264" s="198" t="s">
        <v>305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1087</v>
      </c>
    </row>
    <row r="265" spans="1:65" s="2" customFormat="1" ht="16.5" customHeight="1">
      <c r="A265" s="35"/>
      <c r="B265" s="36"/>
      <c r="C265" s="245" t="s">
        <v>554</v>
      </c>
      <c r="D265" s="245" t="s">
        <v>305</v>
      </c>
      <c r="E265" s="246" t="s">
        <v>1088</v>
      </c>
      <c r="F265" s="247" t="s">
        <v>1089</v>
      </c>
      <c r="G265" s="248" t="s">
        <v>183</v>
      </c>
      <c r="H265" s="249">
        <v>7446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192</v>
      </c>
      <c r="AT265" s="198" t="s">
        <v>305</v>
      </c>
      <c r="AU265" s="198" t="s">
        <v>85</v>
      </c>
      <c r="AY265" s="18" t="s">
        <v>149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168</v>
      </c>
      <c r="BM265" s="198" t="s">
        <v>1090</v>
      </c>
    </row>
    <row r="266" spans="1:65" s="2" customFormat="1" ht="16.5" customHeight="1">
      <c r="A266" s="35"/>
      <c r="B266" s="36"/>
      <c r="C266" s="245" t="s">
        <v>558</v>
      </c>
      <c r="D266" s="245" t="s">
        <v>305</v>
      </c>
      <c r="E266" s="246" t="s">
        <v>1091</v>
      </c>
      <c r="F266" s="247" t="s">
        <v>1092</v>
      </c>
      <c r="G266" s="248" t="s">
        <v>183</v>
      </c>
      <c r="H266" s="249">
        <v>7446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192</v>
      </c>
      <c r="AT266" s="198" t="s">
        <v>305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1093</v>
      </c>
    </row>
    <row r="267" spans="1:65" s="2" customFormat="1" ht="24.2" customHeight="1">
      <c r="A267" s="35"/>
      <c r="B267" s="36"/>
      <c r="C267" s="245" t="s">
        <v>562</v>
      </c>
      <c r="D267" s="245" t="s">
        <v>305</v>
      </c>
      <c r="E267" s="246" t="s">
        <v>1094</v>
      </c>
      <c r="F267" s="247" t="s">
        <v>1095</v>
      </c>
      <c r="G267" s="248" t="s">
        <v>183</v>
      </c>
      <c r="H267" s="249">
        <v>7446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192</v>
      </c>
      <c r="AT267" s="198" t="s">
        <v>305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168</v>
      </c>
      <c r="BM267" s="198" t="s">
        <v>1096</v>
      </c>
    </row>
    <row r="268" spans="1:65" s="2" customFormat="1" ht="24.2" customHeight="1">
      <c r="A268" s="35"/>
      <c r="B268" s="36"/>
      <c r="C268" s="245" t="s">
        <v>568</v>
      </c>
      <c r="D268" s="245" t="s">
        <v>305</v>
      </c>
      <c r="E268" s="246" t="s">
        <v>1097</v>
      </c>
      <c r="F268" s="247" t="s">
        <v>1098</v>
      </c>
      <c r="G268" s="248" t="s">
        <v>183</v>
      </c>
      <c r="H268" s="249">
        <v>3724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192</v>
      </c>
      <c r="AT268" s="198" t="s">
        <v>305</v>
      </c>
      <c r="AU268" s="198" t="s">
        <v>85</v>
      </c>
      <c r="AY268" s="18" t="s">
        <v>149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168</v>
      </c>
      <c r="BM268" s="198" t="s">
        <v>1099</v>
      </c>
    </row>
    <row r="269" spans="1:65" s="12" customFormat="1" ht="11.25">
      <c r="B269" s="200"/>
      <c r="C269" s="201"/>
      <c r="D269" s="202" t="s">
        <v>156</v>
      </c>
      <c r="E269" s="203" t="s">
        <v>1</v>
      </c>
      <c r="F269" s="204" t="s">
        <v>1100</v>
      </c>
      <c r="G269" s="201"/>
      <c r="H269" s="205">
        <v>3723.1410000000001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156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149</v>
      </c>
    </row>
    <row r="270" spans="1:65" s="13" customFormat="1" ht="11.25">
      <c r="B270" s="212"/>
      <c r="C270" s="213"/>
      <c r="D270" s="202" t="s">
        <v>156</v>
      </c>
      <c r="E270" s="214" t="s">
        <v>1</v>
      </c>
      <c r="F270" s="215" t="s">
        <v>1026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156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149</v>
      </c>
    </row>
    <row r="271" spans="1:65" s="12" customFormat="1" ht="11.25">
      <c r="B271" s="200"/>
      <c r="C271" s="201"/>
      <c r="D271" s="202" t="s">
        <v>156</v>
      </c>
      <c r="E271" s="203" t="s">
        <v>1</v>
      </c>
      <c r="F271" s="204" t="s">
        <v>1101</v>
      </c>
      <c r="G271" s="201"/>
      <c r="H271" s="205">
        <v>3724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156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149</v>
      </c>
    </row>
    <row r="272" spans="1:65" s="2" customFormat="1" ht="24.2" customHeight="1">
      <c r="A272" s="35"/>
      <c r="B272" s="36"/>
      <c r="C272" s="245" t="s">
        <v>572</v>
      </c>
      <c r="D272" s="245" t="s">
        <v>305</v>
      </c>
      <c r="E272" s="246" t="s">
        <v>1102</v>
      </c>
      <c r="F272" s="247" t="s">
        <v>1103</v>
      </c>
      <c r="G272" s="248" t="s">
        <v>183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1104</v>
      </c>
    </row>
    <row r="273" spans="1:65" s="2" customFormat="1" ht="24.2" customHeight="1">
      <c r="A273" s="35"/>
      <c r="B273" s="36"/>
      <c r="C273" s="245" t="s">
        <v>576</v>
      </c>
      <c r="D273" s="245" t="s">
        <v>305</v>
      </c>
      <c r="E273" s="246" t="s">
        <v>1105</v>
      </c>
      <c r="F273" s="247" t="s">
        <v>1106</v>
      </c>
      <c r="G273" s="248" t="s">
        <v>183</v>
      </c>
      <c r="H273" s="249">
        <v>7446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192</v>
      </c>
      <c r="AT273" s="198" t="s">
        <v>305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168</v>
      </c>
      <c r="BM273" s="198" t="s">
        <v>1107</v>
      </c>
    </row>
    <row r="274" spans="1:65" s="2" customFormat="1" ht="16.5" customHeight="1">
      <c r="A274" s="35"/>
      <c r="B274" s="36"/>
      <c r="C274" s="186" t="s">
        <v>580</v>
      </c>
      <c r="D274" s="186" t="s">
        <v>150</v>
      </c>
      <c r="E274" s="187" t="s">
        <v>1108</v>
      </c>
      <c r="F274" s="188" t="s">
        <v>1109</v>
      </c>
      <c r="G274" s="189" t="s">
        <v>357</v>
      </c>
      <c r="H274" s="190">
        <v>5368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12.346399999999999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168</v>
      </c>
      <c r="AT274" s="198" t="s">
        <v>150</v>
      </c>
      <c r="AU274" s="198" t="s">
        <v>85</v>
      </c>
      <c r="AY274" s="18" t="s">
        <v>149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168</v>
      </c>
      <c r="BM274" s="198" t="s">
        <v>1110</v>
      </c>
    </row>
    <row r="275" spans="1:65" s="12" customFormat="1" ht="11.25">
      <c r="B275" s="200"/>
      <c r="C275" s="201"/>
      <c r="D275" s="202" t="s">
        <v>156</v>
      </c>
      <c r="E275" s="203" t="s">
        <v>1</v>
      </c>
      <c r="F275" s="204" t="s">
        <v>1111</v>
      </c>
      <c r="G275" s="201"/>
      <c r="H275" s="205">
        <v>5368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156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149</v>
      </c>
    </row>
    <row r="276" spans="1:65" s="2" customFormat="1" ht="24.2" customHeight="1">
      <c r="A276" s="35"/>
      <c r="B276" s="36"/>
      <c r="C276" s="186" t="s">
        <v>584</v>
      </c>
      <c r="D276" s="186" t="s">
        <v>150</v>
      </c>
      <c r="E276" s="187" t="s">
        <v>1112</v>
      </c>
      <c r="F276" s="188" t="s">
        <v>1113</v>
      </c>
      <c r="G276" s="189" t="s">
        <v>357</v>
      </c>
      <c r="H276" s="190">
        <v>992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144.83199999999999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168</v>
      </c>
      <c r="AT276" s="198" t="s">
        <v>150</v>
      </c>
      <c r="AU276" s="198" t="s">
        <v>85</v>
      </c>
      <c r="AY276" s="18" t="s">
        <v>149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168</v>
      </c>
      <c r="BM276" s="198" t="s">
        <v>1114</v>
      </c>
    </row>
    <row r="277" spans="1:65" s="13" customFormat="1" ht="11.25">
      <c r="B277" s="212"/>
      <c r="C277" s="213"/>
      <c r="D277" s="202" t="s">
        <v>156</v>
      </c>
      <c r="E277" s="214" t="s">
        <v>1</v>
      </c>
      <c r="F277" s="215" t="s">
        <v>275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156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149</v>
      </c>
    </row>
    <row r="278" spans="1:65" s="13" customFormat="1" ht="11.25">
      <c r="B278" s="212"/>
      <c r="C278" s="213"/>
      <c r="D278" s="202" t="s">
        <v>156</v>
      </c>
      <c r="E278" s="214" t="s">
        <v>1</v>
      </c>
      <c r="F278" s="215" t="s">
        <v>276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156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149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277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1115</v>
      </c>
      <c r="G280" s="201"/>
      <c r="H280" s="205">
        <v>1392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76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1116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11.25">
      <c r="B282" s="212"/>
      <c r="C282" s="213"/>
      <c r="D282" s="202" t="s">
        <v>156</v>
      </c>
      <c r="E282" s="214" t="s">
        <v>1</v>
      </c>
      <c r="F282" s="215" t="s">
        <v>1117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2" customFormat="1" ht="11.25">
      <c r="B283" s="200"/>
      <c r="C283" s="201"/>
      <c r="D283" s="202" t="s">
        <v>156</v>
      </c>
      <c r="E283" s="203" t="s">
        <v>1</v>
      </c>
      <c r="F283" s="204" t="s">
        <v>1118</v>
      </c>
      <c r="G283" s="201"/>
      <c r="H283" s="205">
        <v>-400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156</v>
      </c>
      <c r="AU283" s="211" t="s">
        <v>85</v>
      </c>
      <c r="AV283" s="12" t="s">
        <v>85</v>
      </c>
      <c r="AW283" s="12" t="s">
        <v>32</v>
      </c>
      <c r="AX283" s="12" t="s">
        <v>76</v>
      </c>
      <c r="AY283" s="211" t="s">
        <v>149</v>
      </c>
    </row>
    <row r="284" spans="1:65" s="15" customFormat="1" ht="11.25">
      <c r="B284" s="234"/>
      <c r="C284" s="235"/>
      <c r="D284" s="202" t="s">
        <v>156</v>
      </c>
      <c r="E284" s="236" t="s">
        <v>1</v>
      </c>
      <c r="F284" s="237" t="s">
        <v>292</v>
      </c>
      <c r="G284" s="235"/>
      <c r="H284" s="238">
        <v>992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AT284" s="244" t="s">
        <v>156</v>
      </c>
      <c r="AU284" s="244" t="s">
        <v>85</v>
      </c>
      <c r="AV284" s="15" t="s">
        <v>168</v>
      </c>
      <c r="AW284" s="15" t="s">
        <v>32</v>
      </c>
      <c r="AX284" s="15" t="s">
        <v>83</v>
      </c>
      <c r="AY284" s="244" t="s">
        <v>149</v>
      </c>
    </row>
    <row r="285" spans="1:65" s="2" customFormat="1" ht="24.2" customHeight="1">
      <c r="A285" s="35"/>
      <c r="B285" s="36"/>
      <c r="C285" s="186" t="s">
        <v>588</v>
      </c>
      <c r="D285" s="186" t="s">
        <v>150</v>
      </c>
      <c r="E285" s="187" t="s">
        <v>1119</v>
      </c>
      <c r="F285" s="188" t="s">
        <v>1120</v>
      </c>
      <c r="G285" s="189" t="s">
        <v>357</v>
      </c>
      <c r="H285" s="190">
        <v>131</v>
      </c>
      <c r="I285" s="191"/>
      <c r="J285" s="192">
        <f>ROUND(I285*H285,2)</f>
        <v>0</v>
      </c>
      <c r="K285" s="193"/>
      <c r="L285" s="40"/>
      <c r="M285" s="194" t="s">
        <v>1</v>
      </c>
      <c r="N285" s="195" t="s">
        <v>41</v>
      </c>
      <c r="O285" s="72"/>
      <c r="P285" s="196">
        <f>O285*H285</f>
        <v>0</v>
      </c>
      <c r="Q285" s="196">
        <v>2.325E-2</v>
      </c>
      <c r="R285" s="196">
        <f>Q285*H285</f>
        <v>3.04575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168</v>
      </c>
      <c r="AT285" s="198" t="s">
        <v>150</v>
      </c>
      <c r="AU285" s="198" t="s">
        <v>85</v>
      </c>
      <c r="AY285" s="18" t="s">
        <v>149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168</v>
      </c>
      <c r="BM285" s="198" t="s">
        <v>1121</v>
      </c>
    </row>
    <row r="286" spans="1:65" s="12" customFormat="1" ht="11.25">
      <c r="B286" s="200"/>
      <c r="C286" s="201"/>
      <c r="D286" s="202" t="s">
        <v>156</v>
      </c>
      <c r="E286" s="203" t="s">
        <v>1</v>
      </c>
      <c r="F286" s="204" t="s">
        <v>1122</v>
      </c>
      <c r="G286" s="201"/>
      <c r="H286" s="205">
        <v>63</v>
      </c>
      <c r="I286" s="206"/>
      <c r="J286" s="201"/>
      <c r="K286" s="201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156</v>
      </c>
      <c r="AU286" s="211" t="s">
        <v>85</v>
      </c>
      <c r="AV286" s="12" t="s">
        <v>85</v>
      </c>
      <c r="AW286" s="12" t="s">
        <v>32</v>
      </c>
      <c r="AX286" s="12" t="s">
        <v>76</v>
      </c>
      <c r="AY286" s="211" t="s">
        <v>149</v>
      </c>
    </row>
    <row r="287" spans="1:65" s="12" customFormat="1" ht="11.25">
      <c r="B287" s="200"/>
      <c r="C287" s="201"/>
      <c r="D287" s="202" t="s">
        <v>156</v>
      </c>
      <c r="E287" s="203" t="s">
        <v>1</v>
      </c>
      <c r="F287" s="204" t="s">
        <v>1123</v>
      </c>
      <c r="G287" s="201"/>
      <c r="H287" s="205">
        <v>68</v>
      </c>
      <c r="I287" s="206"/>
      <c r="J287" s="201"/>
      <c r="K287" s="201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156</v>
      </c>
      <c r="AU287" s="211" t="s">
        <v>85</v>
      </c>
      <c r="AV287" s="12" t="s">
        <v>85</v>
      </c>
      <c r="AW287" s="12" t="s">
        <v>32</v>
      </c>
      <c r="AX287" s="12" t="s">
        <v>76</v>
      </c>
      <c r="AY287" s="211" t="s">
        <v>149</v>
      </c>
    </row>
    <row r="288" spans="1:65" s="15" customFormat="1" ht="11.25">
      <c r="B288" s="234"/>
      <c r="C288" s="235"/>
      <c r="D288" s="202" t="s">
        <v>156</v>
      </c>
      <c r="E288" s="236" t="s">
        <v>1</v>
      </c>
      <c r="F288" s="237" t="s">
        <v>292</v>
      </c>
      <c r="G288" s="235"/>
      <c r="H288" s="238">
        <v>131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156</v>
      </c>
      <c r="AU288" s="244" t="s">
        <v>85</v>
      </c>
      <c r="AV288" s="15" t="s">
        <v>168</v>
      </c>
      <c r="AW288" s="15" t="s">
        <v>32</v>
      </c>
      <c r="AX288" s="15" t="s">
        <v>83</v>
      </c>
      <c r="AY288" s="244" t="s">
        <v>149</v>
      </c>
    </row>
    <row r="289" spans="1:65" s="2" customFormat="1" ht="37.9" customHeight="1">
      <c r="A289" s="35"/>
      <c r="B289" s="36"/>
      <c r="C289" s="245" t="s">
        <v>592</v>
      </c>
      <c r="D289" s="245" t="s">
        <v>305</v>
      </c>
      <c r="E289" s="246" t="s">
        <v>1124</v>
      </c>
      <c r="F289" s="247" t="s">
        <v>1125</v>
      </c>
      <c r="G289" s="248" t="s">
        <v>177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192</v>
      </c>
      <c r="AT289" s="198" t="s">
        <v>305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1126</v>
      </c>
    </row>
    <row r="290" spans="1:65" s="2" customFormat="1" ht="24.2" customHeight="1">
      <c r="A290" s="35"/>
      <c r="B290" s="36"/>
      <c r="C290" s="245" t="s">
        <v>596</v>
      </c>
      <c r="D290" s="245" t="s">
        <v>305</v>
      </c>
      <c r="E290" s="246" t="s">
        <v>1127</v>
      </c>
      <c r="F290" s="247" t="s">
        <v>1128</v>
      </c>
      <c r="G290" s="248" t="s">
        <v>288</v>
      </c>
      <c r="H290" s="249">
        <v>6</v>
      </c>
      <c r="I290" s="250"/>
      <c r="J290" s="251">
        <f>ROUND(I290*H290,2)</f>
        <v>0</v>
      </c>
      <c r="K290" s="252"/>
      <c r="L290" s="253"/>
      <c r="M290" s="254" t="s">
        <v>1</v>
      </c>
      <c r="N290" s="255" t="s">
        <v>41</v>
      </c>
      <c r="O290" s="72"/>
      <c r="P290" s="196">
        <f>O290*H290</f>
        <v>0</v>
      </c>
      <c r="Q290" s="196">
        <v>0.81499999999999995</v>
      </c>
      <c r="R290" s="196">
        <f>Q290*H290</f>
        <v>4.8899999999999997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192</v>
      </c>
      <c r="AT290" s="198" t="s">
        <v>305</v>
      </c>
      <c r="AU290" s="198" t="s">
        <v>85</v>
      </c>
      <c r="AY290" s="18" t="s">
        <v>149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168</v>
      </c>
      <c r="BM290" s="198" t="s">
        <v>1129</v>
      </c>
    </row>
    <row r="291" spans="1:65" s="2" customFormat="1" ht="37.9" customHeight="1">
      <c r="A291" s="35"/>
      <c r="B291" s="36"/>
      <c r="C291" s="186" t="s">
        <v>600</v>
      </c>
      <c r="D291" s="186" t="s">
        <v>150</v>
      </c>
      <c r="E291" s="187" t="s">
        <v>1130</v>
      </c>
      <c r="F291" s="188" t="s">
        <v>1131</v>
      </c>
      <c r="G291" s="189" t="s">
        <v>357</v>
      </c>
      <c r="H291" s="190">
        <v>152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0.40799999999999997</v>
      </c>
      <c r="T291" s="197">
        <f>S291*H291</f>
        <v>62.015999999999998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168</v>
      </c>
      <c r="AT291" s="198" t="s">
        <v>150</v>
      </c>
      <c r="AU291" s="198" t="s">
        <v>85</v>
      </c>
      <c r="AY291" s="18" t="s">
        <v>149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168</v>
      </c>
      <c r="BM291" s="198" t="s">
        <v>1132</v>
      </c>
    </row>
    <row r="292" spans="1:65" s="13" customFormat="1" ht="11.25">
      <c r="B292" s="212"/>
      <c r="C292" s="213"/>
      <c r="D292" s="202" t="s">
        <v>156</v>
      </c>
      <c r="E292" s="214" t="s">
        <v>1</v>
      </c>
      <c r="F292" s="215" t="s">
        <v>275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11.25">
      <c r="B293" s="212"/>
      <c r="C293" s="213"/>
      <c r="D293" s="202" t="s">
        <v>156</v>
      </c>
      <c r="E293" s="214" t="s">
        <v>1</v>
      </c>
      <c r="F293" s="215" t="s">
        <v>276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277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11.25">
      <c r="B295" s="212"/>
      <c r="C295" s="213"/>
      <c r="D295" s="202" t="s">
        <v>156</v>
      </c>
      <c r="E295" s="214" t="s">
        <v>1</v>
      </c>
      <c r="F295" s="215" t="s">
        <v>1133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2" customFormat="1" ht="11.25">
      <c r="B296" s="200"/>
      <c r="C296" s="201"/>
      <c r="D296" s="202" t="s">
        <v>156</v>
      </c>
      <c r="E296" s="203" t="s">
        <v>1</v>
      </c>
      <c r="F296" s="204" t="s">
        <v>1122</v>
      </c>
      <c r="G296" s="201"/>
      <c r="H296" s="205">
        <v>63</v>
      </c>
      <c r="I296" s="206"/>
      <c r="J296" s="201"/>
      <c r="K296" s="201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156</v>
      </c>
      <c r="AU296" s="211" t="s">
        <v>85</v>
      </c>
      <c r="AV296" s="12" t="s">
        <v>85</v>
      </c>
      <c r="AW296" s="12" t="s">
        <v>32</v>
      </c>
      <c r="AX296" s="12" t="s">
        <v>76</v>
      </c>
      <c r="AY296" s="211" t="s">
        <v>149</v>
      </c>
    </row>
    <row r="297" spans="1:65" s="13" customFormat="1" ht="11.25">
      <c r="B297" s="212"/>
      <c r="C297" s="213"/>
      <c r="D297" s="202" t="s">
        <v>156</v>
      </c>
      <c r="E297" s="214" t="s">
        <v>1</v>
      </c>
      <c r="F297" s="215" t="s">
        <v>1134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2" customFormat="1" ht="11.25">
      <c r="B298" s="200"/>
      <c r="C298" s="201"/>
      <c r="D298" s="202" t="s">
        <v>156</v>
      </c>
      <c r="E298" s="203" t="s">
        <v>1</v>
      </c>
      <c r="F298" s="204" t="s">
        <v>1135</v>
      </c>
      <c r="G298" s="201"/>
      <c r="H298" s="205">
        <v>89</v>
      </c>
      <c r="I298" s="206"/>
      <c r="J298" s="201"/>
      <c r="K298" s="201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156</v>
      </c>
      <c r="AU298" s="211" t="s">
        <v>85</v>
      </c>
      <c r="AV298" s="12" t="s">
        <v>85</v>
      </c>
      <c r="AW298" s="12" t="s">
        <v>32</v>
      </c>
      <c r="AX298" s="12" t="s">
        <v>76</v>
      </c>
      <c r="AY298" s="211" t="s">
        <v>149</v>
      </c>
    </row>
    <row r="299" spans="1:65" s="15" customFormat="1" ht="11.25">
      <c r="B299" s="234"/>
      <c r="C299" s="235"/>
      <c r="D299" s="202" t="s">
        <v>156</v>
      </c>
      <c r="E299" s="236" t="s">
        <v>1</v>
      </c>
      <c r="F299" s="237" t="s">
        <v>292</v>
      </c>
      <c r="G299" s="235"/>
      <c r="H299" s="238">
        <v>152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AT299" s="244" t="s">
        <v>156</v>
      </c>
      <c r="AU299" s="244" t="s">
        <v>85</v>
      </c>
      <c r="AV299" s="15" t="s">
        <v>168</v>
      </c>
      <c r="AW299" s="15" t="s">
        <v>32</v>
      </c>
      <c r="AX299" s="15" t="s">
        <v>83</v>
      </c>
      <c r="AY299" s="244" t="s">
        <v>149</v>
      </c>
    </row>
    <row r="300" spans="1:65" s="2" customFormat="1" ht="24.2" customHeight="1">
      <c r="A300" s="35"/>
      <c r="B300" s="36"/>
      <c r="C300" s="186" t="s">
        <v>606</v>
      </c>
      <c r="D300" s="186" t="s">
        <v>150</v>
      </c>
      <c r="E300" s="187" t="s">
        <v>1136</v>
      </c>
      <c r="F300" s="188" t="s">
        <v>1137</v>
      </c>
      <c r="G300" s="189" t="s">
        <v>183</v>
      </c>
      <c r="H300" s="190">
        <v>144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8.5000000000000006E-2</v>
      </c>
      <c r="T300" s="197">
        <f>S300*H300</f>
        <v>12.24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1138</v>
      </c>
    </row>
    <row r="301" spans="1:65" s="13" customFormat="1" ht="11.25">
      <c r="B301" s="212"/>
      <c r="C301" s="213"/>
      <c r="D301" s="202" t="s">
        <v>156</v>
      </c>
      <c r="E301" s="214" t="s">
        <v>1</v>
      </c>
      <c r="F301" s="215" t="s">
        <v>275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156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276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11.25">
      <c r="B303" s="212"/>
      <c r="C303" s="213"/>
      <c r="D303" s="202" t="s">
        <v>156</v>
      </c>
      <c r="E303" s="214" t="s">
        <v>1</v>
      </c>
      <c r="F303" s="215" t="s">
        <v>277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2" customFormat="1" ht="11.25">
      <c r="B304" s="200"/>
      <c r="C304" s="201"/>
      <c r="D304" s="202" t="s">
        <v>156</v>
      </c>
      <c r="E304" s="203" t="s">
        <v>1</v>
      </c>
      <c r="F304" s="204" t="s">
        <v>1139</v>
      </c>
      <c r="G304" s="201"/>
      <c r="H304" s="205">
        <v>143.70400000000001</v>
      </c>
      <c r="I304" s="206"/>
      <c r="J304" s="201"/>
      <c r="K304" s="201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156</v>
      </c>
      <c r="AU304" s="211" t="s">
        <v>85</v>
      </c>
      <c r="AV304" s="12" t="s">
        <v>85</v>
      </c>
      <c r="AW304" s="12" t="s">
        <v>32</v>
      </c>
      <c r="AX304" s="12" t="s">
        <v>76</v>
      </c>
      <c r="AY304" s="211" t="s">
        <v>149</v>
      </c>
    </row>
    <row r="305" spans="1:65" s="13" customFormat="1" ht="11.25">
      <c r="B305" s="212"/>
      <c r="C305" s="213"/>
      <c r="D305" s="202" t="s">
        <v>156</v>
      </c>
      <c r="E305" s="214" t="s">
        <v>1</v>
      </c>
      <c r="F305" s="215" t="s">
        <v>1026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12" customFormat="1" ht="11.25">
      <c r="B306" s="200"/>
      <c r="C306" s="201"/>
      <c r="D306" s="202" t="s">
        <v>156</v>
      </c>
      <c r="E306" s="203" t="s">
        <v>1</v>
      </c>
      <c r="F306" s="204" t="s">
        <v>1140</v>
      </c>
      <c r="G306" s="201"/>
      <c r="H306" s="205">
        <v>144</v>
      </c>
      <c r="I306" s="206"/>
      <c r="J306" s="201"/>
      <c r="K306" s="201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156</v>
      </c>
      <c r="AU306" s="211" t="s">
        <v>85</v>
      </c>
      <c r="AV306" s="12" t="s">
        <v>85</v>
      </c>
      <c r="AW306" s="12" t="s">
        <v>32</v>
      </c>
      <c r="AX306" s="12" t="s">
        <v>83</v>
      </c>
      <c r="AY306" s="211" t="s">
        <v>149</v>
      </c>
    </row>
    <row r="307" spans="1:65" s="2" customFormat="1" ht="24.2" customHeight="1">
      <c r="A307" s="35"/>
      <c r="B307" s="36"/>
      <c r="C307" s="186" t="s">
        <v>610</v>
      </c>
      <c r="D307" s="186" t="s">
        <v>150</v>
      </c>
      <c r="E307" s="187" t="s">
        <v>1141</v>
      </c>
      <c r="F307" s="188" t="s">
        <v>1142</v>
      </c>
      <c r="G307" s="189" t="s">
        <v>183</v>
      </c>
      <c r="H307" s="190">
        <v>1403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0.25</v>
      </c>
      <c r="T307" s="197">
        <f>S307*H307</f>
        <v>350.75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1143</v>
      </c>
    </row>
    <row r="308" spans="1:65" s="12" customFormat="1" ht="11.25">
      <c r="B308" s="200"/>
      <c r="C308" s="201"/>
      <c r="D308" s="202" t="s">
        <v>156</v>
      </c>
      <c r="E308" s="203" t="s">
        <v>1</v>
      </c>
      <c r="F308" s="204" t="s">
        <v>1144</v>
      </c>
      <c r="G308" s="201"/>
      <c r="H308" s="205">
        <v>1994.0740000000001</v>
      </c>
      <c r="I308" s="206"/>
      <c r="J308" s="201"/>
      <c r="K308" s="201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156</v>
      </c>
      <c r="AU308" s="211" t="s">
        <v>85</v>
      </c>
      <c r="AV308" s="12" t="s">
        <v>85</v>
      </c>
      <c r="AW308" s="12" t="s">
        <v>32</v>
      </c>
      <c r="AX308" s="12" t="s">
        <v>76</v>
      </c>
      <c r="AY308" s="211" t="s">
        <v>149</v>
      </c>
    </row>
    <row r="309" spans="1:65" s="16" customFormat="1" ht="11.25">
      <c r="B309" s="256"/>
      <c r="C309" s="257"/>
      <c r="D309" s="202" t="s">
        <v>156</v>
      </c>
      <c r="E309" s="258" t="s">
        <v>1</v>
      </c>
      <c r="F309" s="259" t="s">
        <v>1145</v>
      </c>
      <c r="G309" s="257"/>
      <c r="H309" s="260">
        <v>1994.0740000000001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AT309" s="266" t="s">
        <v>156</v>
      </c>
      <c r="AU309" s="266" t="s">
        <v>85</v>
      </c>
      <c r="AV309" s="16" t="s">
        <v>104</v>
      </c>
      <c r="AW309" s="16" t="s">
        <v>32</v>
      </c>
      <c r="AX309" s="16" t="s">
        <v>76</v>
      </c>
      <c r="AY309" s="266" t="s">
        <v>149</v>
      </c>
    </row>
    <row r="310" spans="1:65" s="13" customFormat="1" ht="11.25">
      <c r="B310" s="212"/>
      <c r="C310" s="213"/>
      <c r="D310" s="202" t="s">
        <v>156</v>
      </c>
      <c r="E310" s="214" t="s">
        <v>1</v>
      </c>
      <c r="F310" s="215" t="s">
        <v>1026</v>
      </c>
      <c r="G310" s="213"/>
      <c r="H310" s="214" t="s">
        <v>1</v>
      </c>
      <c r="I310" s="216"/>
      <c r="J310" s="213"/>
      <c r="K310" s="213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156</v>
      </c>
      <c r="AU310" s="221" t="s">
        <v>85</v>
      </c>
      <c r="AV310" s="13" t="s">
        <v>83</v>
      </c>
      <c r="AW310" s="13" t="s">
        <v>32</v>
      </c>
      <c r="AX310" s="13" t="s">
        <v>76</v>
      </c>
      <c r="AY310" s="221" t="s">
        <v>149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1146</v>
      </c>
      <c r="G311" s="201"/>
      <c r="H311" s="205">
        <v>1995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76</v>
      </c>
      <c r="AY311" s="211" t="s">
        <v>149</v>
      </c>
    </row>
    <row r="312" spans="1:65" s="13" customFormat="1" ht="11.25">
      <c r="B312" s="212"/>
      <c r="C312" s="213"/>
      <c r="D312" s="202" t="s">
        <v>156</v>
      </c>
      <c r="E312" s="214" t="s">
        <v>1</v>
      </c>
      <c r="F312" s="215" t="s">
        <v>1117</v>
      </c>
      <c r="G312" s="213"/>
      <c r="H312" s="214" t="s">
        <v>1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156</v>
      </c>
      <c r="AU312" s="221" t="s">
        <v>85</v>
      </c>
      <c r="AV312" s="13" t="s">
        <v>83</v>
      </c>
      <c r="AW312" s="13" t="s">
        <v>32</v>
      </c>
      <c r="AX312" s="13" t="s">
        <v>76</v>
      </c>
      <c r="AY312" s="221" t="s">
        <v>149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1147</v>
      </c>
      <c r="G313" s="201"/>
      <c r="H313" s="205">
        <v>-592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76</v>
      </c>
      <c r="AY313" s="211" t="s">
        <v>149</v>
      </c>
    </row>
    <row r="314" spans="1:65" s="16" customFormat="1" ht="11.25">
      <c r="B314" s="256"/>
      <c r="C314" s="257"/>
      <c r="D314" s="202" t="s">
        <v>156</v>
      </c>
      <c r="E314" s="258" t="s">
        <v>1</v>
      </c>
      <c r="F314" s="259" t="s">
        <v>1145</v>
      </c>
      <c r="G314" s="257"/>
      <c r="H314" s="260">
        <v>1403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AT314" s="266" t="s">
        <v>156</v>
      </c>
      <c r="AU314" s="266" t="s">
        <v>85</v>
      </c>
      <c r="AV314" s="16" t="s">
        <v>104</v>
      </c>
      <c r="AW314" s="16" t="s">
        <v>32</v>
      </c>
      <c r="AX314" s="16" t="s">
        <v>83</v>
      </c>
      <c r="AY314" s="266" t="s">
        <v>149</v>
      </c>
    </row>
    <row r="315" spans="1:65" s="2" customFormat="1" ht="16.5" customHeight="1">
      <c r="A315" s="35"/>
      <c r="B315" s="36"/>
      <c r="C315" s="186" t="s">
        <v>614</v>
      </c>
      <c r="D315" s="186" t="s">
        <v>150</v>
      </c>
      <c r="E315" s="187" t="s">
        <v>1148</v>
      </c>
      <c r="F315" s="188" t="s">
        <v>1149</v>
      </c>
      <c r="G315" s="189" t="s">
        <v>357</v>
      </c>
      <c r="H315" s="190">
        <v>8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168</v>
      </c>
      <c r="AT315" s="198" t="s">
        <v>150</v>
      </c>
      <c r="AU315" s="198" t="s">
        <v>85</v>
      </c>
      <c r="AY315" s="18" t="s">
        <v>149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168</v>
      </c>
      <c r="BM315" s="198" t="s">
        <v>1150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1151</v>
      </c>
      <c r="G316" s="201"/>
      <c r="H316" s="205">
        <v>8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186" t="s">
        <v>618</v>
      </c>
      <c r="D317" s="186" t="s">
        <v>150</v>
      </c>
      <c r="E317" s="187" t="s">
        <v>1152</v>
      </c>
      <c r="F317" s="188" t="s">
        <v>1153</v>
      </c>
      <c r="G317" s="189" t="s">
        <v>357</v>
      </c>
      <c r="H317" s="190">
        <v>16</v>
      </c>
      <c r="I317" s="191"/>
      <c r="J317" s="192">
        <f>ROUND(I317*H317,2)</f>
        <v>0</v>
      </c>
      <c r="K317" s="193"/>
      <c r="L317" s="40"/>
      <c r="M317" s="194" t="s">
        <v>1</v>
      </c>
      <c r="N317" s="19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168</v>
      </c>
      <c r="AT317" s="198" t="s">
        <v>150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1154</v>
      </c>
    </row>
    <row r="318" spans="1:65" s="12" customFormat="1" ht="11.25">
      <c r="B318" s="200"/>
      <c r="C318" s="201"/>
      <c r="D318" s="202" t="s">
        <v>156</v>
      </c>
      <c r="E318" s="203" t="s">
        <v>1</v>
      </c>
      <c r="F318" s="204" t="s">
        <v>1155</v>
      </c>
      <c r="G318" s="201"/>
      <c r="H318" s="205">
        <v>16</v>
      </c>
      <c r="I318" s="206"/>
      <c r="J318" s="201"/>
      <c r="K318" s="201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156</v>
      </c>
      <c r="AU318" s="211" t="s">
        <v>85</v>
      </c>
      <c r="AV318" s="12" t="s">
        <v>85</v>
      </c>
      <c r="AW318" s="12" t="s">
        <v>32</v>
      </c>
      <c r="AX318" s="12" t="s">
        <v>83</v>
      </c>
      <c r="AY318" s="211" t="s">
        <v>149</v>
      </c>
    </row>
    <row r="319" spans="1:65" s="2" customFormat="1" ht="24.2" customHeight="1">
      <c r="A319" s="35"/>
      <c r="B319" s="36"/>
      <c r="C319" s="186" t="s">
        <v>622</v>
      </c>
      <c r="D319" s="186" t="s">
        <v>150</v>
      </c>
      <c r="E319" s="187" t="s">
        <v>1156</v>
      </c>
      <c r="F319" s="188" t="s">
        <v>1157</v>
      </c>
      <c r="G319" s="189" t="s">
        <v>357</v>
      </c>
      <c r="H319" s="190">
        <v>203</v>
      </c>
      <c r="I319" s="191"/>
      <c r="J319" s="192">
        <f>ROUND(I319*H319,2)</f>
        <v>0</v>
      </c>
      <c r="K319" s="193"/>
      <c r="L319" s="40"/>
      <c r="M319" s="194" t="s">
        <v>1</v>
      </c>
      <c r="N319" s="195" t="s">
        <v>41</v>
      </c>
      <c r="O319" s="72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168</v>
      </c>
      <c r="AT319" s="198" t="s">
        <v>150</v>
      </c>
      <c r="AU319" s="198" t="s">
        <v>85</v>
      </c>
      <c r="AY319" s="18" t="s">
        <v>149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83</v>
      </c>
      <c r="BK319" s="199">
        <f>ROUND(I319*H319,2)</f>
        <v>0</v>
      </c>
      <c r="BL319" s="18" t="s">
        <v>168</v>
      </c>
      <c r="BM319" s="198" t="s">
        <v>1158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275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276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3" customFormat="1" ht="11.25">
      <c r="B322" s="212"/>
      <c r="C322" s="213"/>
      <c r="D322" s="202" t="s">
        <v>156</v>
      </c>
      <c r="E322" s="214" t="s">
        <v>1</v>
      </c>
      <c r="F322" s="215" t="s">
        <v>277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156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149</v>
      </c>
    </row>
    <row r="323" spans="1:65" s="13" customFormat="1" ht="11.25">
      <c r="B323" s="212"/>
      <c r="C323" s="213"/>
      <c r="D323" s="202" t="s">
        <v>156</v>
      </c>
      <c r="E323" s="214" t="s">
        <v>1</v>
      </c>
      <c r="F323" s="215" t="s">
        <v>1034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156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149</v>
      </c>
    </row>
    <row r="324" spans="1:65" s="12" customFormat="1" ht="11.25">
      <c r="B324" s="200"/>
      <c r="C324" s="201"/>
      <c r="D324" s="202" t="s">
        <v>156</v>
      </c>
      <c r="E324" s="203" t="s">
        <v>1</v>
      </c>
      <c r="F324" s="204" t="s">
        <v>1159</v>
      </c>
      <c r="G324" s="201"/>
      <c r="H324" s="205">
        <v>72</v>
      </c>
      <c r="I324" s="206"/>
      <c r="J324" s="201"/>
      <c r="K324" s="201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156</v>
      </c>
      <c r="AU324" s="211" t="s">
        <v>85</v>
      </c>
      <c r="AV324" s="12" t="s">
        <v>85</v>
      </c>
      <c r="AW324" s="12" t="s">
        <v>32</v>
      </c>
      <c r="AX324" s="12" t="s">
        <v>76</v>
      </c>
      <c r="AY324" s="211" t="s">
        <v>149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1133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2" customFormat="1" ht="11.25">
      <c r="B326" s="200"/>
      <c r="C326" s="201"/>
      <c r="D326" s="202" t="s">
        <v>156</v>
      </c>
      <c r="E326" s="203" t="s">
        <v>1</v>
      </c>
      <c r="F326" s="204" t="s">
        <v>1122</v>
      </c>
      <c r="G326" s="201"/>
      <c r="H326" s="205">
        <v>63</v>
      </c>
      <c r="I326" s="206"/>
      <c r="J326" s="201"/>
      <c r="K326" s="201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156</v>
      </c>
      <c r="AU326" s="211" t="s">
        <v>85</v>
      </c>
      <c r="AV326" s="12" t="s">
        <v>85</v>
      </c>
      <c r="AW326" s="12" t="s">
        <v>32</v>
      </c>
      <c r="AX326" s="12" t="s">
        <v>76</v>
      </c>
      <c r="AY326" s="21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1134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1123</v>
      </c>
      <c r="G328" s="201"/>
      <c r="H328" s="205">
        <v>68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76</v>
      </c>
      <c r="AY328" s="211" t="s">
        <v>149</v>
      </c>
    </row>
    <row r="329" spans="1:65" s="15" customFormat="1" ht="11.25">
      <c r="B329" s="234"/>
      <c r="C329" s="235"/>
      <c r="D329" s="202" t="s">
        <v>156</v>
      </c>
      <c r="E329" s="236" t="s">
        <v>1</v>
      </c>
      <c r="F329" s="237" t="s">
        <v>292</v>
      </c>
      <c r="G329" s="235"/>
      <c r="H329" s="238">
        <v>203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AT329" s="244" t="s">
        <v>156</v>
      </c>
      <c r="AU329" s="244" t="s">
        <v>85</v>
      </c>
      <c r="AV329" s="15" t="s">
        <v>168</v>
      </c>
      <c r="AW329" s="15" t="s">
        <v>32</v>
      </c>
      <c r="AX329" s="15" t="s">
        <v>83</v>
      </c>
      <c r="AY329" s="244" t="s">
        <v>149</v>
      </c>
    </row>
    <row r="330" spans="1:65" s="2" customFormat="1" ht="16.5" customHeight="1">
      <c r="A330" s="35"/>
      <c r="B330" s="36"/>
      <c r="C330" s="186" t="s">
        <v>626</v>
      </c>
      <c r="D330" s="186" t="s">
        <v>150</v>
      </c>
      <c r="E330" s="187" t="s">
        <v>1160</v>
      </c>
      <c r="F330" s="188" t="s">
        <v>1161</v>
      </c>
      <c r="G330" s="189" t="s">
        <v>183</v>
      </c>
      <c r="H330" s="190">
        <v>4</v>
      </c>
      <c r="I330" s="191"/>
      <c r="J330" s="192">
        <f t="shared" ref="J330:J335" si="0"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ref="P330:P335" si="1">O330*H330</f>
        <v>0</v>
      </c>
      <c r="Q330" s="196">
        <v>0.25141999999999998</v>
      </c>
      <c r="R330" s="196">
        <f t="shared" ref="R330:R335" si="2">Q330*H330</f>
        <v>1.0056799999999999</v>
      </c>
      <c r="S330" s="196">
        <v>0</v>
      </c>
      <c r="T330" s="197">
        <f t="shared" ref="T330:T335" si="3"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 t="shared" ref="BE330:BE335" si="4">IF(N330="základní",J330,0)</f>
        <v>0</v>
      </c>
      <c r="BF330" s="199">
        <f t="shared" ref="BF330:BF335" si="5">IF(N330="snížená",J330,0)</f>
        <v>0</v>
      </c>
      <c r="BG330" s="199">
        <f t="shared" ref="BG330:BG335" si="6">IF(N330="zákl. přenesená",J330,0)</f>
        <v>0</v>
      </c>
      <c r="BH330" s="199">
        <f t="shared" ref="BH330:BH335" si="7">IF(N330="sníž. přenesená",J330,0)</f>
        <v>0</v>
      </c>
      <c r="BI330" s="199">
        <f t="shared" ref="BI330:BI335" si="8">IF(N330="nulová",J330,0)</f>
        <v>0</v>
      </c>
      <c r="BJ330" s="18" t="s">
        <v>83</v>
      </c>
      <c r="BK330" s="199">
        <f t="shared" ref="BK330:BK335" si="9">ROUND(I330*H330,2)</f>
        <v>0</v>
      </c>
      <c r="BL330" s="18" t="s">
        <v>168</v>
      </c>
      <c r="BM330" s="198" t="s">
        <v>1162</v>
      </c>
    </row>
    <row r="331" spans="1:65" s="2" customFormat="1" ht="24.2" customHeight="1">
      <c r="A331" s="35"/>
      <c r="B331" s="36"/>
      <c r="C331" s="245" t="s">
        <v>630</v>
      </c>
      <c r="D331" s="245" t="s">
        <v>305</v>
      </c>
      <c r="E331" s="246" t="s">
        <v>1048</v>
      </c>
      <c r="F331" s="247" t="s">
        <v>1163</v>
      </c>
      <c r="G331" s="248" t="s">
        <v>177</v>
      </c>
      <c r="H331" s="249">
        <v>1</v>
      </c>
      <c r="I331" s="250"/>
      <c r="J331" s="251">
        <f t="shared" si="0"/>
        <v>0</v>
      </c>
      <c r="K331" s="252"/>
      <c r="L331" s="253"/>
      <c r="M331" s="254" t="s">
        <v>1</v>
      </c>
      <c r="N331" s="255" t="s">
        <v>41</v>
      </c>
      <c r="O331" s="72"/>
      <c r="P331" s="196">
        <f t="shared" si="1"/>
        <v>0</v>
      </c>
      <c r="Q331" s="196">
        <v>0</v>
      </c>
      <c r="R331" s="196">
        <f t="shared" si="2"/>
        <v>0</v>
      </c>
      <c r="S331" s="196">
        <v>0</v>
      </c>
      <c r="T331" s="197">
        <f t="shared" si="3"/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192</v>
      </c>
      <c r="AT331" s="198" t="s">
        <v>305</v>
      </c>
      <c r="AU331" s="198" t="s">
        <v>85</v>
      </c>
      <c r="AY331" s="18" t="s">
        <v>149</v>
      </c>
      <c r="BE331" s="199">
        <f t="shared" si="4"/>
        <v>0</v>
      </c>
      <c r="BF331" s="199">
        <f t="shared" si="5"/>
        <v>0</v>
      </c>
      <c r="BG331" s="199">
        <f t="shared" si="6"/>
        <v>0</v>
      </c>
      <c r="BH331" s="199">
        <f t="shared" si="7"/>
        <v>0</v>
      </c>
      <c r="BI331" s="199">
        <f t="shared" si="8"/>
        <v>0</v>
      </c>
      <c r="BJ331" s="18" t="s">
        <v>83</v>
      </c>
      <c r="BK331" s="199">
        <f t="shared" si="9"/>
        <v>0</v>
      </c>
      <c r="BL331" s="18" t="s">
        <v>168</v>
      </c>
      <c r="BM331" s="198" t="s">
        <v>1164</v>
      </c>
    </row>
    <row r="332" spans="1:65" s="2" customFormat="1" ht="24.2" customHeight="1">
      <c r="A332" s="35"/>
      <c r="B332" s="36"/>
      <c r="C332" s="245" t="s">
        <v>636</v>
      </c>
      <c r="D332" s="245" t="s">
        <v>305</v>
      </c>
      <c r="E332" s="246" t="s">
        <v>1165</v>
      </c>
      <c r="F332" s="247" t="s">
        <v>1166</v>
      </c>
      <c r="G332" s="248" t="s">
        <v>177</v>
      </c>
      <c r="H332" s="249">
        <v>3</v>
      </c>
      <c r="I332" s="250"/>
      <c r="J332" s="251">
        <f t="shared" si="0"/>
        <v>0</v>
      </c>
      <c r="K332" s="252"/>
      <c r="L332" s="253"/>
      <c r="M332" s="254" t="s">
        <v>1</v>
      </c>
      <c r="N332" s="255" t="s">
        <v>41</v>
      </c>
      <c r="O332" s="72"/>
      <c r="P332" s="196">
        <f t="shared" si="1"/>
        <v>0</v>
      </c>
      <c r="Q332" s="196">
        <v>0</v>
      </c>
      <c r="R332" s="196">
        <f t="shared" si="2"/>
        <v>0</v>
      </c>
      <c r="S332" s="196">
        <v>0</v>
      </c>
      <c r="T332" s="197">
        <f t="shared" si="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192</v>
      </c>
      <c r="AT332" s="198" t="s">
        <v>305</v>
      </c>
      <c r="AU332" s="198" t="s">
        <v>85</v>
      </c>
      <c r="AY332" s="18" t="s">
        <v>149</v>
      </c>
      <c r="BE332" s="199">
        <f t="shared" si="4"/>
        <v>0</v>
      </c>
      <c r="BF332" s="199">
        <f t="shared" si="5"/>
        <v>0</v>
      </c>
      <c r="BG332" s="199">
        <f t="shared" si="6"/>
        <v>0</v>
      </c>
      <c r="BH332" s="199">
        <f t="shared" si="7"/>
        <v>0</v>
      </c>
      <c r="BI332" s="199">
        <f t="shared" si="8"/>
        <v>0</v>
      </c>
      <c r="BJ332" s="18" t="s">
        <v>83</v>
      </c>
      <c r="BK332" s="199">
        <f t="shared" si="9"/>
        <v>0</v>
      </c>
      <c r="BL332" s="18" t="s">
        <v>168</v>
      </c>
      <c r="BM332" s="198" t="s">
        <v>1167</v>
      </c>
    </row>
    <row r="333" spans="1:65" s="2" customFormat="1" ht="16.5" customHeight="1">
      <c r="A333" s="35"/>
      <c r="B333" s="36"/>
      <c r="C333" s="186" t="s">
        <v>640</v>
      </c>
      <c r="D333" s="186" t="s">
        <v>150</v>
      </c>
      <c r="E333" s="187" t="s">
        <v>1168</v>
      </c>
      <c r="F333" s="188" t="s">
        <v>1169</v>
      </c>
      <c r="G333" s="189" t="s">
        <v>183</v>
      </c>
      <c r="H333" s="190">
        <v>165</v>
      </c>
      <c r="I333" s="191"/>
      <c r="J333" s="192">
        <f t="shared" si="0"/>
        <v>0</v>
      </c>
      <c r="K333" s="193"/>
      <c r="L333" s="40"/>
      <c r="M333" s="194" t="s">
        <v>1</v>
      </c>
      <c r="N333" s="195" t="s">
        <v>41</v>
      </c>
      <c r="O333" s="72"/>
      <c r="P333" s="196">
        <f t="shared" si="1"/>
        <v>0</v>
      </c>
      <c r="Q333" s="196">
        <v>7.4200000000000004E-3</v>
      </c>
      <c r="R333" s="196">
        <f t="shared" si="2"/>
        <v>1.2243000000000002</v>
      </c>
      <c r="S333" s="196">
        <v>0</v>
      </c>
      <c r="T333" s="197">
        <f t="shared" si="3"/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168</v>
      </c>
      <c r="AT333" s="198" t="s">
        <v>150</v>
      </c>
      <c r="AU333" s="198" t="s">
        <v>85</v>
      </c>
      <c r="AY333" s="18" t="s">
        <v>149</v>
      </c>
      <c r="BE333" s="199">
        <f t="shared" si="4"/>
        <v>0</v>
      </c>
      <c r="BF333" s="199">
        <f t="shared" si="5"/>
        <v>0</v>
      </c>
      <c r="BG333" s="199">
        <f t="shared" si="6"/>
        <v>0</v>
      </c>
      <c r="BH333" s="199">
        <f t="shared" si="7"/>
        <v>0</v>
      </c>
      <c r="BI333" s="199">
        <f t="shared" si="8"/>
        <v>0</v>
      </c>
      <c r="BJ333" s="18" t="s">
        <v>83</v>
      </c>
      <c r="BK333" s="199">
        <f t="shared" si="9"/>
        <v>0</v>
      </c>
      <c r="BL333" s="18" t="s">
        <v>168</v>
      </c>
      <c r="BM333" s="198" t="s">
        <v>1170</v>
      </c>
    </row>
    <row r="334" spans="1:65" s="2" customFormat="1" ht="16.5" customHeight="1">
      <c r="A334" s="35"/>
      <c r="B334" s="36"/>
      <c r="C334" s="186" t="s">
        <v>646</v>
      </c>
      <c r="D334" s="186" t="s">
        <v>150</v>
      </c>
      <c r="E334" s="187" t="s">
        <v>1171</v>
      </c>
      <c r="F334" s="188" t="s">
        <v>1172</v>
      </c>
      <c r="G334" s="189" t="s">
        <v>183</v>
      </c>
      <c r="H334" s="190">
        <v>2684</v>
      </c>
      <c r="I334" s="191"/>
      <c r="J334" s="192">
        <f t="shared" si="0"/>
        <v>0</v>
      </c>
      <c r="K334" s="193"/>
      <c r="L334" s="40"/>
      <c r="M334" s="194" t="s">
        <v>1</v>
      </c>
      <c r="N334" s="195" t="s">
        <v>41</v>
      </c>
      <c r="O334" s="72"/>
      <c r="P334" s="196">
        <f t="shared" si="1"/>
        <v>0</v>
      </c>
      <c r="Q334" s="196">
        <v>0</v>
      </c>
      <c r="R334" s="196">
        <f t="shared" si="2"/>
        <v>0</v>
      </c>
      <c r="S334" s="196">
        <v>0</v>
      </c>
      <c r="T334" s="197">
        <f t="shared" si="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168</v>
      </c>
      <c r="AT334" s="198" t="s">
        <v>150</v>
      </c>
      <c r="AU334" s="198" t="s">
        <v>85</v>
      </c>
      <c r="AY334" s="18" t="s">
        <v>149</v>
      </c>
      <c r="BE334" s="199">
        <f t="shared" si="4"/>
        <v>0</v>
      </c>
      <c r="BF334" s="199">
        <f t="shared" si="5"/>
        <v>0</v>
      </c>
      <c r="BG334" s="199">
        <f t="shared" si="6"/>
        <v>0</v>
      </c>
      <c r="BH334" s="199">
        <f t="shared" si="7"/>
        <v>0</v>
      </c>
      <c r="BI334" s="199">
        <f t="shared" si="8"/>
        <v>0</v>
      </c>
      <c r="BJ334" s="18" t="s">
        <v>83</v>
      </c>
      <c r="BK334" s="199">
        <f t="shared" si="9"/>
        <v>0</v>
      </c>
      <c r="BL334" s="18" t="s">
        <v>168</v>
      </c>
      <c r="BM334" s="198" t="s">
        <v>1173</v>
      </c>
    </row>
    <row r="335" spans="1:65" s="2" customFormat="1" ht="24.2" customHeight="1">
      <c r="A335" s="35"/>
      <c r="B335" s="36"/>
      <c r="C335" s="186" t="s">
        <v>650</v>
      </c>
      <c r="D335" s="186" t="s">
        <v>150</v>
      </c>
      <c r="E335" s="187" t="s">
        <v>1174</v>
      </c>
      <c r="F335" s="188" t="s">
        <v>1175</v>
      </c>
      <c r="G335" s="189" t="s">
        <v>357</v>
      </c>
      <c r="H335" s="190">
        <v>5025.8</v>
      </c>
      <c r="I335" s="191"/>
      <c r="J335" s="192">
        <f t="shared" si="0"/>
        <v>0</v>
      </c>
      <c r="K335" s="193"/>
      <c r="L335" s="40"/>
      <c r="M335" s="194" t="s">
        <v>1</v>
      </c>
      <c r="N335" s="195" t="s">
        <v>41</v>
      </c>
      <c r="O335" s="72"/>
      <c r="P335" s="196">
        <f t="shared" si="1"/>
        <v>0</v>
      </c>
      <c r="Q335" s="196">
        <v>2.4000000000000001E-4</v>
      </c>
      <c r="R335" s="196">
        <f t="shared" si="2"/>
        <v>1.2061920000000002</v>
      </c>
      <c r="S335" s="196">
        <v>0</v>
      </c>
      <c r="T335" s="197">
        <f t="shared" si="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 t="shared" si="4"/>
        <v>0</v>
      </c>
      <c r="BF335" s="199">
        <f t="shared" si="5"/>
        <v>0</v>
      </c>
      <c r="BG335" s="199">
        <f t="shared" si="6"/>
        <v>0</v>
      </c>
      <c r="BH335" s="199">
        <f t="shared" si="7"/>
        <v>0</v>
      </c>
      <c r="BI335" s="199">
        <f t="shared" si="8"/>
        <v>0</v>
      </c>
      <c r="BJ335" s="18" t="s">
        <v>83</v>
      </c>
      <c r="BK335" s="199">
        <f t="shared" si="9"/>
        <v>0</v>
      </c>
      <c r="BL335" s="18" t="s">
        <v>168</v>
      </c>
      <c r="BM335" s="198" t="s">
        <v>1176</v>
      </c>
    </row>
    <row r="336" spans="1:65" s="12" customFormat="1" ht="11.25">
      <c r="B336" s="200"/>
      <c r="C336" s="201"/>
      <c r="D336" s="202" t="s">
        <v>156</v>
      </c>
      <c r="E336" s="203" t="s">
        <v>1</v>
      </c>
      <c r="F336" s="204" t="s">
        <v>1177</v>
      </c>
      <c r="G336" s="201"/>
      <c r="H336" s="205">
        <v>5025.8</v>
      </c>
      <c r="I336" s="206"/>
      <c r="J336" s="201"/>
      <c r="K336" s="201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156</v>
      </c>
      <c r="AU336" s="211" t="s">
        <v>85</v>
      </c>
      <c r="AV336" s="12" t="s">
        <v>85</v>
      </c>
      <c r="AW336" s="12" t="s">
        <v>32</v>
      </c>
      <c r="AX336" s="12" t="s">
        <v>83</v>
      </c>
      <c r="AY336" s="211" t="s">
        <v>149</v>
      </c>
    </row>
    <row r="337" spans="1:65" s="2" customFormat="1" ht="16.5" customHeight="1">
      <c r="A337" s="35"/>
      <c r="B337" s="36"/>
      <c r="C337" s="186" t="s">
        <v>654</v>
      </c>
      <c r="D337" s="186" t="s">
        <v>150</v>
      </c>
      <c r="E337" s="187" t="s">
        <v>1178</v>
      </c>
      <c r="F337" s="188" t="s">
        <v>1179</v>
      </c>
      <c r="G337" s="189" t="s">
        <v>1180</v>
      </c>
      <c r="H337" s="190">
        <v>10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168</v>
      </c>
      <c r="AT337" s="198" t="s">
        <v>150</v>
      </c>
      <c r="AU337" s="198" t="s">
        <v>85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168</v>
      </c>
      <c r="BM337" s="198" t="s">
        <v>1181</v>
      </c>
    </row>
    <row r="338" spans="1:65" s="2" customFormat="1" ht="16.5" customHeight="1">
      <c r="A338" s="35"/>
      <c r="B338" s="36"/>
      <c r="C338" s="186" t="s">
        <v>658</v>
      </c>
      <c r="D338" s="186" t="s">
        <v>150</v>
      </c>
      <c r="E338" s="187" t="s">
        <v>322</v>
      </c>
      <c r="F338" s="188" t="s">
        <v>1182</v>
      </c>
      <c r="G338" s="189" t="s">
        <v>273</v>
      </c>
      <c r="H338" s="190">
        <v>4276.54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168</v>
      </c>
      <c r="AT338" s="198" t="s">
        <v>150</v>
      </c>
      <c r="AU338" s="198" t="s">
        <v>85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168</v>
      </c>
      <c r="BM338" s="198" t="s">
        <v>1183</v>
      </c>
    </row>
    <row r="339" spans="1:65" s="13" customFormat="1" ht="11.25">
      <c r="B339" s="212"/>
      <c r="C339" s="213"/>
      <c r="D339" s="202" t="s">
        <v>156</v>
      </c>
      <c r="E339" s="214" t="s">
        <v>1</v>
      </c>
      <c r="F339" s="215" t="s">
        <v>275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156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149</v>
      </c>
    </row>
    <row r="340" spans="1:65" s="13" customFormat="1" ht="11.25">
      <c r="B340" s="212"/>
      <c r="C340" s="213"/>
      <c r="D340" s="202" t="s">
        <v>156</v>
      </c>
      <c r="E340" s="214" t="s">
        <v>1</v>
      </c>
      <c r="F340" s="215" t="s">
        <v>276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156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149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277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1184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2" customFormat="1" ht="11.25">
      <c r="B343" s="200"/>
      <c r="C343" s="201"/>
      <c r="D343" s="202" t="s">
        <v>156</v>
      </c>
      <c r="E343" s="203" t="s">
        <v>1</v>
      </c>
      <c r="F343" s="204" t="s">
        <v>1185</v>
      </c>
      <c r="G343" s="201"/>
      <c r="H343" s="205">
        <v>3785.14</v>
      </c>
      <c r="I343" s="206"/>
      <c r="J343" s="201"/>
      <c r="K343" s="201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156</v>
      </c>
      <c r="AU343" s="211" t="s">
        <v>85</v>
      </c>
      <c r="AV343" s="12" t="s">
        <v>85</v>
      </c>
      <c r="AW343" s="12" t="s">
        <v>32</v>
      </c>
      <c r="AX343" s="12" t="s">
        <v>76</v>
      </c>
      <c r="AY343" s="211" t="s">
        <v>149</v>
      </c>
    </row>
    <row r="344" spans="1:65" s="13" customFormat="1" ht="11.25">
      <c r="B344" s="212"/>
      <c r="C344" s="213"/>
      <c r="D344" s="202" t="s">
        <v>156</v>
      </c>
      <c r="E344" s="214" t="s">
        <v>1</v>
      </c>
      <c r="F344" s="215" t="s">
        <v>932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156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149</v>
      </c>
    </row>
    <row r="345" spans="1:65" s="12" customFormat="1" ht="11.25">
      <c r="B345" s="200"/>
      <c r="C345" s="201"/>
      <c r="D345" s="202" t="s">
        <v>156</v>
      </c>
      <c r="E345" s="203" t="s">
        <v>1</v>
      </c>
      <c r="F345" s="204" t="s">
        <v>1186</v>
      </c>
      <c r="G345" s="201"/>
      <c r="H345" s="205">
        <v>491.4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156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149</v>
      </c>
    </row>
    <row r="346" spans="1:65" s="15" customFormat="1" ht="11.25">
      <c r="B346" s="234"/>
      <c r="C346" s="235"/>
      <c r="D346" s="202" t="s">
        <v>156</v>
      </c>
      <c r="E346" s="236" t="s">
        <v>1</v>
      </c>
      <c r="F346" s="237" t="s">
        <v>292</v>
      </c>
      <c r="G346" s="235"/>
      <c r="H346" s="238">
        <v>4276.54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AT346" s="244" t="s">
        <v>156</v>
      </c>
      <c r="AU346" s="244" t="s">
        <v>85</v>
      </c>
      <c r="AV346" s="15" t="s">
        <v>168</v>
      </c>
      <c r="AW346" s="15" t="s">
        <v>32</v>
      </c>
      <c r="AX346" s="15" t="s">
        <v>83</v>
      </c>
      <c r="AY346" s="244" t="s">
        <v>149</v>
      </c>
    </row>
    <row r="347" spans="1:65" s="2" customFormat="1" ht="21.75" customHeight="1">
      <c r="A347" s="35"/>
      <c r="B347" s="36"/>
      <c r="C347" s="186" t="s">
        <v>662</v>
      </c>
      <c r="D347" s="186" t="s">
        <v>150</v>
      </c>
      <c r="E347" s="187" t="s">
        <v>1187</v>
      </c>
      <c r="F347" s="188" t="s">
        <v>1188</v>
      </c>
      <c r="G347" s="189" t="s">
        <v>273</v>
      </c>
      <c r="H347" s="190">
        <v>186.2</v>
      </c>
      <c r="I347" s="191"/>
      <c r="J347" s="192">
        <f>ROUND(I347*H347,2)</f>
        <v>0</v>
      </c>
      <c r="K347" s="193"/>
      <c r="L347" s="40"/>
      <c r="M347" s="194" t="s">
        <v>1</v>
      </c>
      <c r="N347" s="195" t="s">
        <v>41</v>
      </c>
      <c r="O347" s="72"/>
      <c r="P347" s="196">
        <f>O347*H347</f>
        <v>0</v>
      </c>
      <c r="Q347" s="196">
        <v>0</v>
      </c>
      <c r="R347" s="196">
        <f>Q347*H347</f>
        <v>0</v>
      </c>
      <c r="S347" s="196">
        <v>0</v>
      </c>
      <c r="T347" s="19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8" t="s">
        <v>168</v>
      </c>
      <c r="AT347" s="198" t="s">
        <v>150</v>
      </c>
      <c r="AU347" s="198" t="s">
        <v>85</v>
      </c>
      <c r="AY347" s="18" t="s">
        <v>149</v>
      </c>
      <c r="BE347" s="199">
        <f>IF(N347="základní",J347,0)</f>
        <v>0</v>
      </c>
      <c r="BF347" s="199">
        <f>IF(N347="snížená",J347,0)</f>
        <v>0</v>
      </c>
      <c r="BG347" s="199">
        <f>IF(N347="zákl. přenesená",J347,0)</f>
        <v>0</v>
      </c>
      <c r="BH347" s="199">
        <f>IF(N347="sníž. přenesená",J347,0)</f>
        <v>0</v>
      </c>
      <c r="BI347" s="199">
        <f>IF(N347="nulová",J347,0)</f>
        <v>0</v>
      </c>
      <c r="BJ347" s="18" t="s">
        <v>83</v>
      </c>
      <c r="BK347" s="199">
        <f>ROUND(I347*H347,2)</f>
        <v>0</v>
      </c>
      <c r="BL347" s="18" t="s">
        <v>168</v>
      </c>
      <c r="BM347" s="198" t="s">
        <v>1189</v>
      </c>
    </row>
    <row r="348" spans="1:65" s="2" customFormat="1" ht="21.75" customHeight="1">
      <c r="A348" s="35"/>
      <c r="B348" s="36"/>
      <c r="C348" s="186" t="s">
        <v>666</v>
      </c>
      <c r="D348" s="186" t="s">
        <v>150</v>
      </c>
      <c r="E348" s="187" t="s">
        <v>325</v>
      </c>
      <c r="F348" s="188" t="s">
        <v>1190</v>
      </c>
      <c r="G348" s="189" t="s">
        <v>273</v>
      </c>
      <c r="H348" s="190">
        <v>26.1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1191</v>
      </c>
    </row>
    <row r="349" spans="1:65" s="12" customFormat="1" ht="11.25">
      <c r="B349" s="200"/>
      <c r="C349" s="201"/>
      <c r="D349" s="202" t="s">
        <v>156</v>
      </c>
      <c r="E349" s="203" t="s">
        <v>1</v>
      </c>
      <c r="F349" s="204" t="s">
        <v>1192</v>
      </c>
      <c r="G349" s="201"/>
      <c r="H349" s="205">
        <v>26.1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32</v>
      </c>
      <c r="AX349" s="12" t="s">
        <v>83</v>
      </c>
      <c r="AY349" s="211" t="s">
        <v>149</v>
      </c>
    </row>
    <row r="350" spans="1:65" s="2" customFormat="1" ht="24.2" customHeight="1">
      <c r="A350" s="35"/>
      <c r="B350" s="36"/>
      <c r="C350" s="186" t="s">
        <v>670</v>
      </c>
      <c r="D350" s="186" t="s">
        <v>150</v>
      </c>
      <c r="E350" s="187" t="s">
        <v>328</v>
      </c>
      <c r="F350" s="188" t="s">
        <v>329</v>
      </c>
      <c r="G350" s="189" t="s">
        <v>273</v>
      </c>
      <c r="H350" s="190">
        <v>526.29999999999995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1193</v>
      </c>
    </row>
    <row r="351" spans="1:65" s="2" customFormat="1" ht="21.75" customHeight="1">
      <c r="A351" s="35"/>
      <c r="B351" s="36"/>
      <c r="C351" s="186" t="s">
        <v>674</v>
      </c>
      <c r="D351" s="186" t="s">
        <v>150</v>
      </c>
      <c r="E351" s="187" t="s">
        <v>1194</v>
      </c>
      <c r="F351" s="188" t="s">
        <v>1195</v>
      </c>
      <c r="G351" s="189" t="s">
        <v>273</v>
      </c>
      <c r="H351" s="190">
        <v>526.29999999999995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1196</v>
      </c>
    </row>
    <row r="352" spans="1:65" s="2" customFormat="1" ht="33" customHeight="1">
      <c r="A352" s="35"/>
      <c r="B352" s="36"/>
      <c r="C352" s="186" t="s">
        <v>678</v>
      </c>
      <c r="D352" s="186" t="s">
        <v>150</v>
      </c>
      <c r="E352" s="187" t="s">
        <v>335</v>
      </c>
      <c r="F352" s="188" t="s">
        <v>336</v>
      </c>
      <c r="G352" s="189" t="s">
        <v>273</v>
      </c>
      <c r="H352" s="190">
        <v>526.29999999999995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1197</v>
      </c>
    </row>
    <row r="353" spans="1:65" s="12" customFormat="1" ht="11.25">
      <c r="B353" s="200"/>
      <c r="C353" s="201"/>
      <c r="D353" s="202" t="s">
        <v>156</v>
      </c>
      <c r="E353" s="203" t="s">
        <v>1</v>
      </c>
      <c r="F353" s="204" t="s">
        <v>1198</v>
      </c>
      <c r="G353" s="201"/>
      <c r="H353" s="205">
        <v>526.29999999999995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156</v>
      </c>
      <c r="AU353" s="211" t="s">
        <v>85</v>
      </c>
      <c r="AV353" s="12" t="s">
        <v>85</v>
      </c>
      <c r="AW353" s="12" t="s">
        <v>32</v>
      </c>
      <c r="AX353" s="12" t="s">
        <v>83</v>
      </c>
      <c r="AY353" s="211" t="s">
        <v>149</v>
      </c>
    </row>
    <row r="354" spans="1:65" s="2" customFormat="1" ht="24.2" customHeight="1">
      <c r="A354" s="35"/>
      <c r="B354" s="36"/>
      <c r="C354" s="186" t="s">
        <v>682</v>
      </c>
      <c r="D354" s="186" t="s">
        <v>150</v>
      </c>
      <c r="E354" s="187" t="s">
        <v>339</v>
      </c>
      <c r="F354" s="188" t="s">
        <v>1199</v>
      </c>
      <c r="G354" s="189" t="s">
        <v>273</v>
      </c>
      <c r="H354" s="190">
        <v>526.29999999999995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168</v>
      </c>
      <c r="AT354" s="198" t="s">
        <v>150</v>
      </c>
      <c r="AU354" s="198" t="s">
        <v>85</v>
      </c>
      <c r="AY354" s="18" t="s">
        <v>149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168</v>
      </c>
      <c r="BM354" s="198" t="s">
        <v>1200</v>
      </c>
    </row>
    <row r="355" spans="1:65" s="2" customFormat="1" ht="16.5" customHeight="1">
      <c r="A355" s="35"/>
      <c r="B355" s="36"/>
      <c r="C355" s="186" t="s">
        <v>688</v>
      </c>
      <c r="D355" s="186" t="s">
        <v>150</v>
      </c>
      <c r="E355" s="187" t="s">
        <v>1201</v>
      </c>
      <c r="F355" s="188" t="s">
        <v>1202</v>
      </c>
      <c r="G355" s="189" t="s">
        <v>273</v>
      </c>
      <c r="H355" s="190">
        <v>3100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1203</v>
      </c>
    </row>
    <row r="356" spans="1:65" s="13" customFormat="1" ht="11.25">
      <c r="B356" s="212"/>
      <c r="C356" s="213"/>
      <c r="D356" s="202" t="s">
        <v>156</v>
      </c>
      <c r="E356" s="214" t="s">
        <v>1</v>
      </c>
      <c r="F356" s="215" t="s">
        <v>275</v>
      </c>
      <c r="G356" s="213"/>
      <c r="H356" s="214" t="s">
        <v>1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156</v>
      </c>
      <c r="AU356" s="221" t="s">
        <v>85</v>
      </c>
      <c r="AV356" s="13" t="s">
        <v>83</v>
      </c>
      <c r="AW356" s="13" t="s">
        <v>32</v>
      </c>
      <c r="AX356" s="13" t="s">
        <v>76</v>
      </c>
      <c r="AY356" s="221" t="s">
        <v>149</v>
      </c>
    </row>
    <row r="357" spans="1:65" s="13" customFormat="1" ht="11.25">
      <c r="B357" s="212"/>
      <c r="C357" s="213"/>
      <c r="D357" s="202" t="s">
        <v>156</v>
      </c>
      <c r="E357" s="214" t="s">
        <v>1</v>
      </c>
      <c r="F357" s="215" t="s">
        <v>276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156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149</v>
      </c>
    </row>
    <row r="358" spans="1:65" s="13" customFormat="1" ht="11.25">
      <c r="B358" s="212"/>
      <c r="C358" s="213"/>
      <c r="D358" s="202" t="s">
        <v>156</v>
      </c>
      <c r="E358" s="214" t="s">
        <v>1</v>
      </c>
      <c r="F358" s="215" t="s">
        <v>277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156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149</v>
      </c>
    </row>
    <row r="359" spans="1:65" s="12" customFormat="1" ht="11.25">
      <c r="B359" s="200"/>
      <c r="C359" s="201"/>
      <c r="D359" s="202" t="s">
        <v>156</v>
      </c>
      <c r="E359" s="203" t="s">
        <v>1</v>
      </c>
      <c r="F359" s="204" t="s">
        <v>1204</v>
      </c>
      <c r="G359" s="201"/>
      <c r="H359" s="205">
        <v>3100</v>
      </c>
      <c r="I359" s="206"/>
      <c r="J359" s="201"/>
      <c r="K359" s="201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156</v>
      </c>
      <c r="AU359" s="211" t="s">
        <v>85</v>
      </c>
      <c r="AV359" s="12" t="s">
        <v>85</v>
      </c>
      <c r="AW359" s="12" t="s">
        <v>32</v>
      </c>
      <c r="AX359" s="12" t="s">
        <v>83</v>
      </c>
      <c r="AY359" s="211" t="s">
        <v>149</v>
      </c>
    </row>
    <row r="360" spans="1:65" s="2" customFormat="1" ht="16.5" customHeight="1">
      <c r="A360" s="35"/>
      <c r="B360" s="36"/>
      <c r="C360" s="186" t="s">
        <v>694</v>
      </c>
      <c r="D360" s="186" t="s">
        <v>150</v>
      </c>
      <c r="E360" s="187" t="s">
        <v>1205</v>
      </c>
      <c r="F360" s="188" t="s">
        <v>1206</v>
      </c>
      <c r="G360" s="189" t="s">
        <v>273</v>
      </c>
      <c r="H360" s="190">
        <v>561</v>
      </c>
      <c r="I360" s="191"/>
      <c r="J360" s="192">
        <f>ROUND(I360*H360,2)</f>
        <v>0</v>
      </c>
      <c r="K360" s="193"/>
      <c r="L360" s="40"/>
      <c r="M360" s="194" t="s">
        <v>1</v>
      </c>
      <c r="N360" s="195" t="s">
        <v>41</v>
      </c>
      <c r="O360" s="72"/>
      <c r="P360" s="196">
        <f>O360*H360</f>
        <v>0</v>
      </c>
      <c r="Q360" s="196">
        <v>0</v>
      </c>
      <c r="R360" s="196">
        <f>Q360*H360</f>
        <v>0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168</v>
      </c>
      <c r="AT360" s="198" t="s">
        <v>150</v>
      </c>
      <c r="AU360" s="198" t="s">
        <v>85</v>
      </c>
      <c r="AY360" s="18" t="s">
        <v>149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83</v>
      </c>
      <c r="BK360" s="199">
        <f>ROUND(I360*H360,2)</f>
        <v>0</v>
      </c>
      <c r="BL360" s="18" t="s">
        <v>168</v>
      </c>
      <c r="BM360" s="198" t="s">
        <v>1207</v>
      </c>
    </row>
    <row r="361" spans="1:65" s="13" customFormat="1" ht="11.25">
      <c r="B361" s="212"/>
      <c r="C361" s="213"/>
      <c r="D361" s="202" t="s">
        <v>156</v>
      </c>
      <c r="E361" s="214" t="s">
        <v>1</v>
      </c>
      <c r="F361" s="215" t="s">
        <v>275</v>
      </c>
      <c r="G361" s="213"/>
      <c r="H361" s="214" t="s">
        <v>1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156</v>
      </c>
      <c r="AU361" s="221" t="s">
        <v>85</v>
      </c>
      <c r="AV361" s="13" t="s">
        <v>83</v>
      </c>
      <c r="AW361" s="13" t="s">
        <v>32</v>
      </c>
      <c r="AX361" s="13" t="s">
        <v>76</v>
      </c>
      <c r="AY361" s="221" t="s">
        <v>149</v>
      </c>
    </row>
    <row r="362" spans="1:65" s="13" customFormat="1" ht="11.25">
      <c r="B362" s="212"/>
      <c r="C362" s="213"/>
      <c r="D362" s="202" t="s">
        <v>156</v>
      </c>
      <c r="E362" s="214" t="s">
        <v>1</v>
      </c>
      <c r="F362" s="215" t="s">
        <v>276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156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149</v>
      </c>
    </row>
    <row r="363" spans="1:65" s="13" customFormat="1" ht="11.25">
      <c r="B363" s="212"/>
      <c r="C363" s="213"/>
      <c r="D363" s="202" t="s">
        <v>156</v>
      </c>
      <c r="E363" s="214" t="s">
        <v>1</v>
      </c>
      <c r="F363" s="215" t="s">
        <v>277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156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149</v>
      </c>
    </row>
    <row r="364" spans="1:65" s="12" customFormat="1" ht="22.5">
      <c r="B364" s="200"/>
      <c r="C364" s="201"/>
      <c r="D364" s="202" t="s">
        <v>156</v>
      </c>
      <c r="E364" s="203" t="s">
        <v>1</v>
      </c>
      <c r="F364" s="204" t="s">
        <v>1208</v>
      </c>
      <c r="G364" s="201"/>
      <c r="H364" s="205">
        <v>561</v>
      </c>
      <c r="I364" s="206"/>
      <c r="J364" s="201"/>
      <c r="K364" s="201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156</v>
      </c>
      <c r="AU364" s="211" t="s">
        <v>85</v>
      </c>
      <c r="AV364" s="12" t="s">
        <v>85</v>
      </c>
      <c r="AW364" s="12" t="s">
        <v>32</v>
      </c>
      <c r="AX364" s="12" t="s">
        <v>83</v>
      </c>
      <c r="AY364" s="211" t="s">
        <v>149</v>
      </c>
    </row>
    <row r="365" spans="1:65" s="2" customFormat="1" ht="24.2" customHeight="1">
      <c r="A365" s="35"/>
      <c r="B365" s="36"/>
      <c r="C365" s="186" t="s">
        <v>698</v>
      </c>
      <c r="D365" s="186" t="s">
        <v>150</v>
      </c>
      <c r="E365" s="187" t="s">
        <v>1209</v>
      </c>
      <c r="F365" s="188" t="s">
        <v>1210</v>
      </c>
      <c r="G365" s="189" t="s">
        <v>273</v>
      </c>
      <c r="H365" s="190">
        <v>7</v>
      </c>
      <c r="I365" s="191"/>
      <c r="J365" s="192">
        <f>ROUND(I365*H365,2)</f>
        <v>0</v>
      </c>
      <c r="K365" s="193"/>
      <c r="L365" s="40"/>
      <c r="M365" s="194" t="s">
        <v>1</v>
      </c>
      <c r="N365" s="195" t="s">
        <v>41</v>
      </c>
      <c r="O365" s="72"/>
      <c r="P365" s="196">
        <f>O365*H365</f>
        <v>0</v>
      </c>
      <c r="Q365" s="196">
        <v>8.4250000000000005E-2</v>
      </c>
      <c r="R365" s="196">
        <f>Q365*H365</f>
        <v>0.58975</v>
      </c>
      <c r="S365" s="196">
        <v>0</v>
      </c>
      <c r="T365" s="19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8" t="s">
        <v>168</v>
      </c>
      <c r="AT365" s="198" t="s">
        <v>150</v>
      </c>
      <c r="AU365" s="198" t="s">
        <v>85</v>
      </c>
      <c r="AY365" s="18" t="s">
        <v>149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8" t="s">
        <v>83</v>
      </c>
      <c r="BK365" s="199">
        <f>ROUND(I365*H365,2)</f>
        <v>0</v>
      </c>
      <c r="BL365" s="18" t="s">
        <v>168</v>
      </c>
      <c r="BM365" s="198" t="s">
        <v>1211</v>
      </c>
    </row>
    <row r="366" spans="1:65" s="2" customFormat="1" ht="16.5" customHeight="1">
      <c r="A366" s="35"/>
      <c r="B366" s="36"/>
      <c r="C366" s="245" t="s">
        <v>702</v>
      </c>
      <c r="D366" s="245" t="s">
        <v>305</v>
      </c>
      <c r="E366" s="246" t="s">
        <v>1212</v>
      </c>
      <c r="F366" s="247" t="s">
        <v>1213</v>
      </c>
      <c r="G366" s="248" t="s">
        <v>273</v>
      </c>
      <c r="H366" s="249">
        <v>7</v>
      </c>
      <c r="I366" s="250"/>
      <c r="J366" s="251">
        <f>ROUND(I366*H366,2)</f>
        <v>0</v>
      </c>
      <c r="K366" s="252"/>
      <c r="L366" s="253"/>
      <c r="M366" s="254" t="s">
        <v>1</v>
      </c>
      <c r="N366" s="255" t="s">
        <v>41</v>
      </c>
      <c r="O366" s="72"/>
      <c r="P366" s="196">
        <f>O366*H366</f>
        <v>0</v>
      </c>
      <c r="Q366" s="196">
        <v>0.113</v>
      </c>
      <c r="R366" s="196">
        <f>Q366*H366</f>
        <v>0.79100000000000004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192</v>
      </c>
      <c r="AT366" s="198" t="s">
        <v>305</v>
      </c>
      <c r="AU366" s="198" t="s">
        <v>85</v>
      </c>
      <c r="AY366" s="18" t="s">
        <v>149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168</v>
      </c>
      <c r="BM366" s="198" t="s">
        <v>1214</v>
      </c>
    </row>
    <row r="367" spans="1:65" s="12" customFormat="1" ht="11.25">
      <c r="B367" s="200"/>
      <c r="C367" s="201"/>
      <c r="D367" s="202" t="s">
        <v>156</v>
      </c>
      <c r="E367" s="203" t="s">
        <v>1</v>
      </c>
      <c r="F367" s="204" t="s">
        <v>1215</v>
      </c>
      <c r="G367" s="201"/>
      <c r="H367" s="205">
        <v>7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156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149</v>
      </c>
    </row>
    <row r="368" spans="1:65" s="2" customFormat="1" ht="24.2" customHeight="1">
      <c r="A368" s="35"/>
      <c r="B368" s="36"/>
      <c r="C368" s="186" t="s">
        <v>706</v>
      </c>
      <c r="D368" s="186" t="s">
        <v>150</v>
      </c>
      <c r="E368" s="187" t="s">
        <v>1216</v>
      </c>
      <c r="F368" s="188" t="s">
        <v>1217</v>
      </c>
      <c r="G368" s="189" t="s">
        <v>273</v>
      </c>
      <c r="H368" s="190">
        <v>351</v>
      </c>
      <c r="I368" s="191"/>
      <c r="J368" s="192">
        <f>ROUND(I368*H368,2)</f>
        <v>0</v>
      </c>
      <c r="K368" s="193"/>
      <c r="L368" s="40"/>
      <c r="M368" s="194" t="s">
        <v>1</v>
      </c>
      <c r="N368" s="195" t="s">
        <v>41</v>
      </c>
      <c r="O368" s="72"/>
      <c r="P368" s="196">
        <f>O368*H368</f>
        <v>0</v>
      </c>
      <c r="Q368" s="196">
        <v>9.8000000000000004E-2</v>
      </c>
      <c r="R368" s="196">
        <f>Q368*H368</f>
        <v>34.398000000000003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168</v>
      </c>
      <c r="AT368" s="198" t="s">
        <v>150</v>
      </c>
      <c r="AU368" s="198" t="s">
        <v>85</v>
      </c>
      <c r="AY368" s="18" t="s">
        <v>149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168</v>
      </c>
      <c r="BM368" s="198" t="s">
        <v>1218</v>
      </c>
    </row>
    <row r="369" spans="1:65" s="13" customFormat="1" ht="11.25">
      <c r="B369" s="212"/>
      <c r="C369" s="213"/>
      <c r="D369" s="202" t="s">
        <v>156</v>
      </c>
      <c r="E369" s="214" t="s">
        <v>1</v>
      </c>
      <c r="F369" s="215" t="s">
        <v>275</v>
      </c>
      <c r="G369" s="213"/>
      <c r="H369" s="214" t="s">
        <v>1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156</v>
      </c>
      <c r="AU369" s="221" t="s">
        <v>85</v>
      </c>
      <c r="AV369" s="13" t="s">
        <v>83</v>
      </c>
      <c r="AW369" s="13" t="s">
        <v>32</v>
      </c>
      <c r="AX369" s="13" t="s">
        <v>76</v>
      </c>
      <c r="AY369" s="221" t="s">
        <v>149</v>
      </c>
    </row>
    <row r="370" spans="1:65" s="13" customFormat="1" ht="11.25">
      <c r="B370" s="212"/>
      <c r="C370" s="213"/>
      <c r="D370" s="202" t="s">
        <v>156</v>
      </c>
      <c r="E370" s="214" t="s">
        <v>1</v>
      </c>
      <c r="F370" s="215" t="s">
        <v>276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156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149</v>
      </c>
    </row>
    <row r="371" spans="1:65" s="13" customFormat="1" ht="11.25">
      <c r="B371" s="212"/>
      <c r="C371" s="213"/>
      <c r="D371" s="202" t="s">
        <v>156</v>
      </c>
      <c r="E371" s="214" t="s">
        <v>1</v>
      </c>
      <c r="F371" s="215" t="s">
        <v>277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156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149</v>
      </c>
    </row>
    <row r="372" spans="1:65" s="13" customFormat="1" ht="11.25">
      <c r="B372" s="212"/>
      <c r="C372" s="213"/>
      <c r="D372" s="202" t="s">
        <v>156</v>
      </c>
      <c r="E372" s="214" t="s">
        <v>1</v>
      </c>
      <c r="F372" s="215" t="s">
        <v>932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156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149</v>
      </c>
    </row>
    <row r="373" spans="1:65" s="12" customFormat="1" ht="11.25">
      <c r="B373" s="200"/>
      <c r="C373" s="201"/>
      <c r="D373" s="202" t="s">
        <v>156</v>
      </c>
      <c r="E373" s="203" t="s">
        <v>1</v>
      </c>
      <c r="F373" s="204" t="s">
        <v>933</v>
      </c>
      <c r="G373" s="201"/>
      <c r="H373" s="205">
        <v>351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156</v>
      </c>
      <c r="AU373" s="211" t="s">
        <v>85</v>
      </c>
      <c r="AV373" s="12" t="s">
        <v>85</v>
      </c>
      <c r="AW373" s="12" t="s">
        <v>32</v>
      </c>
      <c r="AX373" s="12" t="s">
        <v>83</v>
      </c>
      <c r="AY373" s="211" t="s">
        <v>149</v>
      </c>
    </row>
    <row r="374" spans="1:65" s="2" customFormat="1" ht="24.2" customHeight="1">
      <c r="A374" s="35"/>
      <c r="B374" s="36"/>
      <c r="C374" s="245" t="s">
        <v>710</v>
      </c>
      <c r="D374" s="245" t="s">
        <v>305</v>
      </c>
      <c r="E374" s="246" t="s">
        <v>1219</v>
      </c>
      <c r="F374" s="247" t="s">
        <v>1220</v>
      </c>
      <c r="G374" s="248" t="s">
        <v>273</v>
      </c>
      <c r="H374" s="249">
        <v>351</v>
      </c>
      <c r="I374" s="250"/>
      <c r="J374" s="251">
        <f>ROUND(I374*H374,2)</f>
        <v>0</v>
      </c>
      <c r="K374" s="252"/>
      <c r="L374" s="253"/>
      <c r="M374" s="254" t="s">
        <v>1</v>
      </c>
      <c r="N374" s="255" t="s">
        <v>41</v>
      </c>
      <c r="O374" s="72"/>
      <c r="P374" s="196">
        <f>O374*H374</f>
        <v>0</v>
      </c>
      <c r="Q374" s="196">
        <v>2.7E-2</v>
      </c>
      <c r="R374" s="196">
        <f>Q374*H374</f>
        <v>9.4770000000000003</v>
      </c>
      <c r="S374" s="196">
        <v>0</v>
      </c>
      <c r="T374" s="19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8" t="s">
        <v>192</v>
      </c>
      <c r="AT374" s="198" t="s">
        <v>305</v>
      </c>
      <c r="AU374" s="198" t="s">
        <v>85</v>
      </c>
      <c r="AY374" s="18" t="s">
        <v>149</v>
      </c>
      <c r="BE374" s="199">
        <f>IF(N374="základní",J374,0)</f>
        <v>0</v>
      </c>
      <c r="BF374" s="199">
        <f>IF(N374="snížená",J374,0)</f>
        <v>0</v>
      </c>
      <c r="BG374" s="199">
        <f>IF(N374="zákl. přenesená",J374,0)</f>
        <v>0</v>
      </c>
      <c r="BH374" s="199">
        <f>IF(N374="sníž. přenesená",J374,0)</f>
        <v>0</v>
      </c>
      <c r="BI374" s="199">
        <f>IF(N374="nulová",J374,0)</f>
        <v>0</v>
      </c>
      <c r="BJ374" s="18" t="s">
        <v>83</v>
      </c>
      <c r="BK374" s="199">
        <f>ROUND(I374*H374,2)</f>
        <v>0</v>
      </c>
      <c r="BL374" s="18" t="s">
        <v>168</v>
      </c>
      <c r="BM374" s="198" t="s">
        <v>1221</v>
      </c>
    </row>
    <row r="375" spans="1:65" s="2" customFormat="1" ht="21.75" customHeight="1">
      <c r="A375" s="35"/>
      <c r="B375" s="36"/>
      <c r="C375" s="186" t="s">
        <v>1222</v>
      </c>
      <c r="D375" s="186" t="s">
        <v>150</v>
      </c>
      <c r="E375" s="187" t="s">
        <v>355</v>
      </c>
      <c r="F375" s="188" t="s">
        <v>356</v>
      </c>
      <c r="G375" s="189" t="s">
        <v>357</v>
      </c>
      <c r="H375" s="190">
        <v>184</v>
      </c>
      <c r="I375" s="191"/>
      <c r="J375" s="192">
        <f>ROUND(I375*H375,2)</f>
        <v>0</v>
      </c>
      <c r="K375" s="193"/>
      <c r="L375" s="40"/>
      <c r="M375" s="194" t="s">
        <v>1</v>
      </c>
      <c r="N375" s="195" t="s">
        <v>41</v>
      </c>
      <c r="O375" s="72"/>
      <c r="P375" s="196">
        <f>O375*H375</f>
        <v>0</v>
      </c>
      <c r="Q375" s="196">
        <v>3.5999999999999999E-3</v>
      </c>
      <c r="R375" s="196">
        <f>Q375*H375</f>
        <v>0.66239999999999999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168</v>
      </c>
      <c r="AT375" s="198" t="s">
        <v>150</v>
      </c>
      <c r="AU375" s="198" t="s">
        <v>85</v>
      </c>
      <c r="AY375" s="18" t="s">
        <v>149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168</v>
      </c>
      <c r="BM375" s="198" t="s">
        <v>1223</v>
      </c>
    </row>
    <row r="376" spans="1:65" s="13" customFormat="1" ht="11.25">
      <c r="B376" s="212"/>
      <c r="C376" s="213"/>
      <c r="D376" s="202" t="s">
        <v>156</v>
      </c>
      <c r="E376" s="214" t="s">
        <v>1</v>
      </c>
      <c r="F376" s="215" t="s">
        <v>275</v>
      </c>
      <c r="G376" s="213"/>
      <c r="H376" s="214" t="s">
        <v>1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156</v>
      </c>
      <c r="AU376" s="221" t="s">
        <v>85</v>
      </c>
      <c r="AV376" s="13" t="s">
        <v>83</v>
      </c>
      <c r="AW376" s="13" t="s">
        <v>32</v>
      </c>
      <c r="AX376" s="13" t="s">
        <v>76</v>
      </c>
      <c r="AY376" s="221" t="s">
        <v>149</v>
      </c>
    </row>
    <row r="377" spans="1:65" s="13" customFormat="1" ht="11.25">
      <c r="B377" s="212"/>
      <c r="C377" s="213"/>
      <c r="D377" s="202" t="s">
        <v>156</v>
      </c>
      <c r="E377" s="214" t="s">
        <v>1</v>
      </c>
      <c r="F377" s="215" t="s">
        <v>276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156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149</v>
      </c>
    </row>
    <row r="378" spans="1:65" s="13" customFormat="1" ht="11.25">
      <c r="B378" s="212"/>
      <c r="C378" s="213"/>
      <c r="D378" s="202" t="s">
        <v>156</v>
      </c>
      <c r="E378" s="214" t="s">
        <v>1</v>
      </c>
      <c r="F378" s="215" t="s">
        <v>277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156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149</v>
      </c>
    </row>
    <row r="379" spans="1:65" s="12" customFormat="1" ht="11.25">
      <c r="B379" s="200"/>
      <c r="C379" s="201"/>
      <c r="D379" s="202" t="s">
        <v>156</v>
      </c>
      <c r="E379" s="203" t="s">
        <v>1</v>
      </c>
      <c r="F379" s="204" t="s">
        <v>1224</v>
      </c>
      <c r="G379" s="201"/>
      <c r="H379" s="205">
        <v>184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156</v>
      </c>
      <c r="AU379" s="211" t="s">
        <v>85</v>
      </c>
      <c r="AV379" s="12" t="s">
        <v>85</v>
      </c>
      <c r="AW379" s="12" t="s">
        <v>32</v>
      </c>
      <c r="AX379" s="12" t="s">
        <v>83</v>
      </c>
      <c r="AY379" s="211" t="s">
        <v>149</v>
      </c>
    </row>
    <row r="380" spans="1:65" s="11" customFormat="1" ht="22.9" customHeight="1">
      <c r="B380" s="172"/>
      <c r="C380" s="173"/>
      <c r="D380" s="174" t="s">
        <v>75</v>
      </c>
      <c r="E380" s="232" t="s">
        <v>202</v>
      </c>
      <c r="F380" s="232" t="s">
        <v>360</v>
      </c>
      <c r="G380" s="173"/>
      <c r="H380" s="173"/>
      <c r="I380" s="176"/>
      <c r="J380" s="233">
        <f>BK380</f>
        <v>0</v>
      </c>
      <c r="K380" s="173"/>
      <c r="L380" s="178"/>
      <c r="M380" s="179"/>
      <c r="N380" s="180"/>
      <c r="O380" s="180"/>
      <c r="P380" s="181">
        <f>SUM(P381:P395)</f>
        <v>0</v>
      </c>
      <c r="Q380" s="180"/>
      <c r="R380" s="181">
        <f>SUM(R381:R395)</f>
        <v>15.097389999999999</v>
      </c>
      <c r="S380" s="180"/>
      <c r="T380" s="182">
        <f>SUM(T381:T395)</f>
        <v>0</v>
      </c>
      <c r="AR380" s="183" t="s">
        <v>83</v>
      </c>
      <c r="AT380" s="184" t="s">
        <v>75</v>
      </c>
      <c r="AU380" s="184" t="s">
        <v>83</v>
      </c>
      <c r="AY380" s="183" t="s">
        <v>149</v>
      </c>
      <c r="BK380" s="185">
        <f>SUM(BK381:BK395)</f>
        <v>0</v>
      </c>
    </row>
    <row r="381" spans="1:65" s="2" customFormat="1" ht="21.75" customHeight="1">
      <c r="A381" s="35"/>
      <c r="B381" s="36"/>
      <c r="C381" s="186" t="s">
        <v>1225</v>
      </c>
      <c r="D381" s="186" t="s">
        <v>150</v>
      </c>
      <c r="E381" s="187" t="s">
        <v>1226</v>
      </c>
      <c r="F381" s="188" t="s">
        <v>1227</v>
      </c>
      <c r="G381" s="189" t="s">
        <v>357</v>
      </c>
      <c r="H381" s="190">
        <v>16</v>
      </c>
      <c r="I381" s="191"/>
      <c r="J381" s="192">
        <f>ROUND(I381*H381,2)</f>
        <v>0</v>
      </c>
      <c r="K381" s="193"/>
      <c r="L381" s="40"/>
      <c r="M381" s="194" t="s">
        <v>1</v>
      </c>
      <c r="N381" s="195" t="s">
        <v>41</v>
      </c>
      <c r="O381" s="72"/>
      <c r="P381" s="196">
        <f>O381*H381</f>
        <v>0</v>
      </c>
      <c r="Q381" s="196">
        <v>0.17488999999999999</v>
      </c>
      <c r="R381" s="196">
        <f>Q381*H381</f>
        <v>2.7982399999999998</v>
      </c>
      <c r="S381" s="196">
        <v>0</v>
      </c>
      <c r="T381" s="19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8" t="s">
        <v>168</v>
      </c>
      <c r="AT381" s="198" t="s">
        <v>150</v>
      </c>
      <c r="AU381" s="198" t="s">
        <v>85</v>
      </c>
      <c r="AY381" s="18" t="s">
        <v>149</v>
      </c>
      <c r="BE381" s="199">
        <f>IF(N381="základní",J381,0)</f>
        <v>0</v>
      </c>
      <c r="BF381" s="199">
        <f>IF(N381="snížená",J381,0)</f>
        <v>0</v>
      </c>
      <c r="BG381" s="199">
        <f>IF(N381="zákl. přenesená",J381,0)</f>
        <v>0</v>
      </c>
      <c r="BH381" s="199">
        <f>IF(N381="sníž. přenesená",J381,0)</f>
        <v>0</v>
      </c>
      <c r="BI381" s="199">
        <f>IF(N381="nulová",J381,0)</f>
        <v>0</v>
      </c>
      <c r="BJ381" s="18" t="s">
        <v>83</v>
      </c>
      <c r="BK381" s="199">
        <f>ROUND(I381*H381,2)</f>
        <v>0</v>
      </c>
      <c r="BL381" s="18" t="s">
        <v>168</v>
      </c>
      <c r="BM381" s="198" t="s">
        <v>1228</v>
      </c>
    </row>
    <row r="382" spans="1:65" s="12" customFormat="1" ht="11.25">
      <c r="B382" s="200"/>
      <c r="C382" s="201"/>
      <c r="D382" s="202" t="s">
        <v>156</v>
      </c>
      <c r="E382" s="203" t="s">
        <v>1</v>
      </c>
      <c r="F382" s="204" t="s">
        <v>1229</v>
      </c>
      <c r="G382" s="201"/>
      <c r="H382" s="205">
        <v>16</v>
      </c>
      <c r="I382" s="206"/>
      <c r="J382" s="201"/>
      <c r="K382" s="201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156</v>
      </c>
      <c r="AU382" s="211" t="s">
        <v>85</v>
      </c>
      <c r="AV382" s="12" t="s">
        <v>85</v>
      </c>
      <c r="AW382" s="12" t="s">
        <v>32</v>
      </c>
      <c r="AX382" s="12" t="s">
        <v>83</v>
      </c>
      <c r="AY382" s="211" t="s">
        <v>149</v>
      </c>
    </row>
    <row r="383" spans="1:65" s="2" customFormat="1" ht="16.5" customHeight="1">
      <c r="A383" s="35"/>
      <c r="B383" s="36"/>
      <c r="C383" s="245" t="s">
        <v>1230</v>
      </c>
      <c r="D383" s="245" t="s">
        <v>305</v>
      </c>
      <c r="E383" s="246" t="s">
        <v>1231</v>
      </c>
      <c r="F383" s="247" t="s">
        <v>1232</v>
      </c>
      <c r="G383" s="248" t="s">
        <v>357</v>
      </c>
      <c r="H383" s="249">
        <v>16</v>
      </c>
      <c r="I383" s="250"/>
      <c r="J383" s="251">
        <f>ROUND(I383*H383,2)</f>
        <v>0</v>
      </c>
      <c r="K383" s="252"/>
      <c r="L383" s="253"/>
      <c r="M383" s="254" t="s">
        <v>1</v>
      </c>
      <c r="N383" s="255" t="s">
        <v>41</v>
      </c>
      <c r="O383" s="72"/>
      <c r="P383" s="196">
        <f>O383*H383</f>
        <v>0</v>
      </c>
      <c r="Q383" s="196">
        <v>0.21199999999999999</v>
      </c>
      <c r="R383" s="196">
        <f>Q383*H383</f>
        <v>3.3919999999999999</v>
      </c>
      <c r="S383" s="196">
        <v>0</v>
      </c>
      <c r="T383" s="19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8" t="s">
        <v>192</v>
      </c>
      <c r="AT383" s="198" t="s">
        <v>305</v>
      </c>
      <c r="AU383" s="198" t="s">
        <v>85</v>
      </c>
      <c r="AY383" s="18" t="s">
        <v>149</v>
      </c>
      <c r="BE383" s="199">
        <f>IF(N383="základní",J383,0)</f>
        <v>0</v>
      </c>
      <c r="BF383" s="199">
        <f>IF(N383="snížená",J383,0)</f>
        <v>0</v>
      </c>
      <c r="BG383" s="199">
        <f>IF(N383="zákl. přenesená",J383,0)</f>
        <v>0</v>
      </c>
      <c r="BH383" s="199">
        <f>IF(N383="sníž. přenesená",J383,0)</f>
        <v>0</v>
      </c>
      <c r="BI383" s="199">
        <f>IF(N383="nulová",J383,0)</f>
        <v>0</v>
      </c>
      <c r="BJ383" s="18" t="s">
        <v>83</v>
      </c>
      <c r="BK383" s="199">
        <f>ROUND(I383*H383,2)</f>
        <v>0</v>
      </c>
      <c r="BL383" s="18" t="s">
        <v>168</v>
      </c>
      <c r="BM383" s="198" t="s">
        <v>1233</v>
      </c>
    </row>
    <row r="384" spans="1:65" s="2" customFormat="1" ht="24.2" customHeight="1">
      <c r="A384" s="35"/>
      <c r="B384" s="36"/>
      <c r="C384" s="186" t="s">
        <v>1234</v>
      </c>
      <c r="D384" s="186" t="s">
        <v>150</v>
      </c>
      <c r="E384" s="187" t="s">
        <v>1235</v>
      </c>
      <c r="F384" s="188" t="s">
        <v>1236</v>
      </c>
      <c r="G384" s="189" t="s">
        <v>357</v>
      </c>
      <c r="H384" s="190">
        <v>327</v>
      </c>
      <c r="I384" s="191"/>
      <c r="J384" s="192">
        <f>ROUND(I384*H384,2)</f>
        <v>0</v>
      </c>
      <c r="K384" s="193"/>
      <c r="L384" s="40"/>
      <c r="M384" s="194" t="s">
        <v>1</v>
      </c>
      <c r="N384" s="195" t="s">
        <v>41</v>
      </c>
      <c r="O384" s="72"/>
      <c r="P384" s="196">
        <f>O384*H384</f>
        <v>0</v>
      </c>
      <c r="Q384" s="196">
        <v>1.0000000000000001E-5</v>
      </c>
      <c r="R384" s="196">
        <f>Q384*H384</f>
        <v>3.2700000000000003E-3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168</v>
      </c>
      <c r="AT384" s="198" t="s">
        <v>150</v>
      </c>
      <c r="AU384" s="198" t="s">
        <v>85</v>
      </c>
      <c r="AY384" s="18" t="s">
        <v>149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168</v>
      </c>
      <c r="BM384" s="198" t="s">
        <v>1237</v>
      </c>
    </row>
    <row r="385" spans="1:65" s="12" customFormat="1" ht="11.25">
      <c r="B385" s="200"/>
      <c r="C385" s="201"/>
      <c r="D385" s="202" t="s">
        <v>156</v>
      </c>
      <c r="E385" s="203" t="s">
        <v>1</v>
      </c>
      <c r="F385" s="204" t="s">
        <v>1238</v>
      </c>
      <c r="G385" s="201"/>
      <c r="H385" s="205">
        <v>327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156</v>
      </c>
      <c r="AU385" s="211" t="s">
        <v>85</v>
      </c>
      <c r="AV385" s="12" t="s">
        <v>85</v>
      </c>
      <c r="AW385" s="12" t="s">
        <v>32</v>
      </c>
      <c r="AX385" s="12" t="s">
        <v>83</v>
      </c>
      <c r="AY385" s="211" t="s">
        <v>149</v>
      </c>
    </row>
    <row r="386" spans="1:65" s="2" customFormat="1" ht="24.2" customHeight="1">
      <c r="A386" s="35"/>
      <c r="B386" s="36"/>
      <c r="C386" s="186" t="s">
        <v>1239</v>
      </c>
      <c r="D386" s="186" t="s">
        <v>150</v>
      </c>
      <c r="E386" s="187" t="s">
        <v>1240</v>
      </c>
      <c r="F386" s="188" t="s">
        <v>1241</v>
      </c>
      <c r="G386" s="189" t="s">
        <v>357</v>
      </c>
      <c r="H386" s="190">
        <v>327</v>
      </c>
      <c r="I386" s="191"/>
      <c r="J386" s="192">
        <f>ROUND(I386*H386,2)</f>
        <v>0</v>
      </c>
      <c r="K386" s="193"/>
      <c r="L386" s="40"/>
      <c r="M386" s="194" t="s">
        <v>1</v>
      </c>
      <c r="N386" s="195" t="s">
        <v>41</v>
      </c>
      <c r="O386" s="72"/>
      <c r="P386" s="196">
        <f>O386*H386</f>
        <v>0</v>
      </c>
      <c r="Q386" s="196">
        <v>1.2E-4</v>
      </c>
      <c r="R386" s="196">
        <f>Q386*H386</f>
        <v>3.9240000000000004E-2</v>
      </c>
      <c r="S386" s="196">
        <v>0</v>
      </c>
      <c r="T386" s="19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8" t="s">
        <v>168</v>
      </c>
      <c r="AT386" s="198" t="s">
        <v>150</v>
      </c>
      <c r="AU386" s="198" t="s">
        <v>85</v>
      </c>
      <c r="AY386" s="18" t="s">
        <v>149</v>
      </c>
      <c r="BE386" s="199">
        <f>IF(N386="základní",J386,0)</f>
        <v>0</v>
      </c>
      <c r="BF386" s="199">
        <f>IF(N386="snížená",J386,0)</f>
        <v>0</v>
      </c>
      <c r="BG386" s="199">
        <f>IF(N386="zákl. přenesená",J386,0)</f>
        <v>0</v>
      </c>
      <c r="BH386" s="199">
        <f>IF(N386="sníž. přenesená",J386,0)</f>
        <v>0</v>
      </c>
      <c r="BI386" s="199">
        <f>IF(N386="nulová",J386,0)</f>
        <v>0</v>
      </c>
      <c r="BJ386" s="18" t="s">
        <v>83</v>
      </c>
      <c r="BK386" s="199">
        <f>ROUND(I386*H386,2)</f>
        <v>0</v>
      </c>
      <c r="BL386" s="18" t="s">
        <v>168</v>
      </c>
      <c r="BM386" s="198" t="s">
        <v>1242</v>
      </c>
    </row>
    <row r="387" spans="1:65" s="2" customFormat="1" ht="24.2" customHeight="1">
      <c r="A387" s="35"/>
      <c r="B387" s="36"/>
      <c r="C387" s="186" t="s">
        <v>1243</v>
      </c>
      <c r="D387" s="186" t="s">
        <v>150</v>
      </c>
      <c r="E387" s="187" t="s">
        <v>1244</v>
      </c>
      <c r="F387" s="188" t="s">
        <v>1245</v>
      </c>
      <c r="G387" s="189" t="s">
        <v>183</v>
      </c>
      <c r="H387" s="190">
        <v>816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2.0400000000000001E-3</v>
      </c>
      <c r="R387" s="196">
        <f>Q387*H387</f>
        <v>1.6646400000000001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168</v>
      </c>
      <c r="AT387" s="198" t="s">
        <v>150</v>
      </c>
      <c r="AU387" s="198" t="s">
        <v>85</v>
      </c>
      <c r="AY387" s="18" t="s">
        <v>149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168</v>
      </c>
      <c r="BM387" s="198" t="s">
        <v>1246</v>
      </c>
    </row>
    <row r="388" spans="1:65" s="12" customFormat="1" ht="11.25">
      <c r="B388" s="200"/>
      <c r="C388" s="201"/>
      <c r="D388" s="202" t="s">
        <v>156</v>
      </c>
      <c r="E388" s="203" t="s">
        <v>1</v>
      </c>
      <c r="F388" s="204" t="s">
        <v>1247</v>
      </c>
      <c r="G388" s="201"/>
      <c r="H388" s="205">
        <v>816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156</v>
      </c>
      <c r="AU388" s="211" t="s">
        <v>85</v>
      </c>
      <c r="AV388" s="12" t="s">
        <v>85</v>
      </c>
      <c r="AW388" s="12" t="s">
        <v>32</v>
      </c>
      <c r="AX388" s="12" t="s">
        <v>83</v>
      </c>
      <c r="AY388" s="211" t="s">
        <v>149</v>
      </c>
    </row>
    <row r="389" spans="1:65" s="2" customFormat="1" ht="21.75" customHeight="1">
      <c r="A389" s="35"/>
      <c r="B389" s="36"/>
      <c r="C389" s="186" t="s">
        <v>1248</v>
      </c>
      <c r="D389" s="186" t="s">
        <v>150</v>
      </c>
      <c r="E389" s="187" t="s">
        <v>378</v>
      </c>
      <c r="F389" s="188" t="s">
        <v>379</v>
      </c>
      <c r="G389" s="189" t="s">
        <v>357</v>
      </c>
      <c r="H389" s="190">
        <v>184</v>
      </c>
      <c r="I389" s="191"/>
      <c r="J389" s="192">
        <f>ROUND(I389*H389,2)</f>
        <v>0</v>
      </c>
      <c r="K389" s="193"/>
      <c r="L389" s="40"/>
      <c r="M389" s="194" t="s">
        <v>1</v>
      </c>
      <c r="N389" s="195" t="s">
        <v>41</v>
      </c>
      <c r="O389" s="72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8" t="s">
        <v>168</v>
      </c>
      <c r="AT389" s="198" t="s">
        <v>150</v>
      </c>
      <c r="AU389" s="198" t="s">
        <v>85</v>
      </c>
      <c r="AY389" s="18" t="s">
        <v>149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8" t="s">
        <v>83</v>
      </c>
      <c r="BK389" s="199">
        <f>ROUND(I389*H389,2)</f>
        <v>0</v>
      </c>
      <c r="BL389" s="18" t="s">
        <v>168</v>
      </c>
      <c r="BM389" s="198" t="s">
        <v>1249</v>
      </c>
    </row>
    <row r="390" spans="1:65" s="12" customFormat="1" ht="11.25">
      <c r="B390" s="200"/>
      <c r="C390" s="201"/>
      <c r="D390" s="202" t="s">
        <v>156</v>
      </c>
      <c r="E390" s="203" t="s">
        <v>1</v>
      </c>
      <c r="F390" s="204" t="s">
        <v>1224</v>
      </c>
      <c r="G390" s="201"/>
      <c r="H390" s="205">
        <v>184</v>
      </c>
      <c r="I390" s="206"/>
      <c r="J390" s="201"/>
      <c r="K390" s="201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156</v>
      </c>
      <c r="AU390" s="211" t="s">
        <v>85</v>
      </c>
      <c r="AV390" s="12" t="s">
        <v>85</v>
      </c>
      <c r="AW390" s="12" t="s">
        <v>32</v>
      </c>
      <c r="AX390" s="12" t="s">
        <v>83</v>
      </c>
      <c r="AY390" s="211" t="s">
        <v>149</v>
      </c>
    </row>
    <row r="391" spans="1:65" s="2" customFormat="1" ht="16.5" customHeight="1">
      <c r="A391" s="35"/>
      <c r="B391" s="36"/>
      <c r="C391" s="186" t="s">
        <v>1250</v>
      </c>
      <c r="D391" s="186" t="s">
        <v>150</v>
      </c>
      <c r="E391" s="187" t="s">
        <v>1251</v>
      </c>
      <c r="F391" s="188" t="s">
        <v>1252</v>
      </c>
      <c r="G391" s="189" t="s">
        <v>273</v>
      </c>
      <c r="H391" s="190">
        <v>48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168</v>
      </c>
      <c r="AT391" s="198" t="s">
        <v>150</v>
      </c>
      <c r="AU391" s="198" t="s">
        <v>85</v>
      </c>
      <c r="AY391" s="18" t="s">
        <v>149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168</v>
      </c>
      <c r="BM391" s="198" t="s">
        <v>1253</v>
      </c>
    </row>
    <row r="392" spans="1:65" s="2" customFormat="1" ht="16.5" customHeight="1">
      <c r="A392" s="35"/>
      <c r="B392" s="36"/>
      <c r="C392" s="245" t="s">
        <v>1254</v>
      </c>
      <c r="D392" s="245" t="s">
        <v>305</v>
      </c>
      <c r="E392" s="246" t="s">
        <v>1255</v>
      </c>
      <c r="F392" s="247" t="s">
        <v>1256</v>
      </c>
      <c r="G392" s="248" t="s">
        <v>273</v>
      </c>
      <c r="H392" s="249">
        <v>48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7.1999999999999993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192</v>
      </c>
      <c r="AT392" s="198" t="s">
        <v>305</v>
      </c>
      <c r="AU392" s="198" t="s">
        <v>85</v>
      </c>
      <c r="AY392" s="18" t="s">
        <v>149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168</v>
      </c>
      <c r="BM392" s="198" t="s">
        <v>1257</v>
      </c>
    </row>
    <row r="393" spans="1:65" s="12" customFormat="1" ht="11.25">
      <c r="B393" s="200"/>
      <c r="C393" s="201"/>
      <c r="D393" s="202" t="s">
        <v>156</v>
      </c>
      <c r="E393" s="203" t="s">
        <v>1</v>
      </c>
      <c r="F393" s="204" t="s">
        <v>1258</v>
      </c>
      <c r="G393" s="201"/>
      <c r="H393" s="205">
        <v>48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156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149</v>
      </c>
    </row>
    <row r="394" spans="1:65" s="13" customFormat="1" ht="33.75">
      <c r="B394" s="212"/>
      <c r="C394" s="213"/>
      <c r="D394" s="202" t="s">
        <v>156</v>
      </c>
      <c r="E394" s="214" t="s">
        <v>1</v>
      </c>
      <c r="F394" s="215" t="s">
        <v>1259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156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149</v>
      </c>
    </row>
    <row r="395" spans="1:65" s="13" customFormat="1" ht="11.25">
      <c r="B395" s="212"/>
      <c r="C395" s="213"/>
      <c r="D395" s="202" t="s">
        <v>156</v>
      </c>
      <c r="E395" s="214" t="s">
        <v>1</v>
      </c>
      <c r="F395" s="215" t="s">
        <v>1260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156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149</v>
      </c>
    </row>
    <row r="396" spans="1:65" s="11" customFormat="1" ht="22.9" customHeight="1">
      <c r="B396" s="172"/>
      <c r="C396" s="173"/>
      <c r="D396" s="174" t="s">
        <v>75</v>
      </c>
      <c r="E396" s="232" t="s">
        <v>381</v>
      </c>
      <c r="F396" s="232" t="s">
        <v>382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SUM(P397:P412)</f>
        <v>0</v>
      </c>
      <c r="Q396" s="180"/>
      <c r="R396" s="181">
        <f>SUM(R397:R412)</f>
        <v>0</v>
      </c>
      <c r="S396" s="180"/>
      <c r="T396" s="182">
        <f>SUM(T397:T412)</f>
        <v>0</v>
      </c>
      <c r="AR396" s="183" t="s">
        <v>83</v>
      </c>
      <c r="AT396" s="184" t="s">
        <v>75</v>
      </c>
      <c r="AU396" s="184" t="s">
        <v>83</v>
      </c>
      <c r="AY396" s="183" t="s">
        <v>149</v>
      </c>
      <c r="BK396" s="185">
        <f>SUM(BK397:BK412)</f>
        <v>0</v>
      </c>
    </row>
    <row r="397" spans="1:65" s="2" customFormat="1" ht="21.75" customHeight="1">
      <c r="A397" s="35"/>
      <c r="B397" s="36"/>
      <c r="C397" s="186" t="s">
        <v>1261</v>
      </c>
      <c r="D397" s="186" t="s">
        <v>150</v>
      </c>
      <c r="E397" s="187" t="s">
        <v>384</v>
      </c>
      <c r="F397" s="188" t="s">
        <v>385</v>
      </c>
      <c r="G397" s="189" t="s">
        <v>298</v>
      </c>
      <c r="H397" s="190">
        <v>2664.105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168</v>
      </c>
      <c r="AT397" s="198" t="s">
        <v>150</v>
      </c>
      <c r="AU397" s="198" t="s">
        <v>85</v>
      </c>
      <c r="AY397" s="18" t="s">
        <v>149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168</v>
      </c>
      <c r="BM397" s="198" t="s">
        <v>1262</v>
      </c>
    </row>
    <row r="398" spans="1:65" s="12" customFormat="1" ht="11.25">
      <c r="B398" s="200"/>
      <c r="C398" s="201"/>
      <c r="D398" s="202" t="s">
        <v>156</v>
      </c>
      <c r="E398" s="203" t="s">
        <v>1</v>
      </c>
      <c r="F398" s="204" t="s">
        <v>1263</v>
      </c>
      <c r="G398" s="201"/>
      <c r="H398" s="205">
        <v>2664.105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156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149</v>
      </c>
    </row>
    <row r="399" spans="1:65" s="2" customFormat="1" ht="24.2" customHeight="1">
      <c r="A399" s="35"/>
      <c r="B399" s="36"/>
      <c r="C399" s="186" t="s">
        <v>1264</v>
      </c>
      <c r="D399" s="186" t="s">
        <v>150</v>
      </c>
      <c r="E399" s="187" t="s">
        <v>388</v>
      </c>
      <c r="F399" s="188" t="s">
        <v>389</v>
      </c>
      <c r="G399" s="189" t="s">
        <v>298</v>
      </c>
      <c r="H399" s="190">
        <v>23976.945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168</v>
      </c>
      <c r="AT399" s="198" t="s">
        <v>150</v>
      </c>
      <c r="AU399" s="198" t="s">
        <v>85</v>
      </c>
      <c r="AY399" s="18" t="s">
        <v>149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168</v>
      </c>
      <c r="BM399" s="198" t="s">
        <v>1265</v>
      </c>
    </row>
    <row r="400" spans="1:65" s="12" customFormat="1" ht="11.25">
      <c r="B400" s="200"/>
      <c r="C400" s="201"/>
      <c r="D400" s="202" t="s">
        <v>156</v>
      </c>
      <c r="E400" s="201"/>
      <c r="F400" s="204" t="s">
        <v>1266</v>
      </c>
      <c r="G400" s="201"/>
      <c r="H400" s="205">
        <v>23976.945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156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149</v>
      </c>
    </row>
    <row r="401" spans="1:65" s="2" customFormat="1" ht="33" customHeight="1">
      <c r="A401" s="35"/>
      <c r="B401" s="36"/>
      <c r="C401" s="186" t="s">
        <v>1267</v>
      </c>
      <c r="D401" s="186" t="s">
        <v>150</v>
      </c>
      <c r="E401" s="187" t="s">
        <v>393</v>
      </c>
      <c r="F401" s="188" t="s">
        <v>394</v>
      </c>
      <c r="G401" s="189" t="s">
        <v>298</v>
      </c>
      <c r="H401" s="190">
        <v>350.75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168</v>
      </c>
      <c r="AT401" s="198" t="s">
        <v>150</v>
      </c>
      <c r="AU401" s="198" t="s">
        <v>85</v>
      </c>
      <c r="AY401" s="18" t="s">
        <v>149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168</v>
      </c>
      <c r="BM401" s="198" t="s">
        <v>1268</v>
      </c>
    </row>
    <row r="402" spans="1:65" s="2" customFormat="1" ht="24.2" customHeight="1">
      <c r="A402" s="35"/>
      <c r="B402" s="36"/>
      <c r="C402" s="186" t="s">
        <v>1269</v>
      </c>
      <c r="D402" s="186" t="s">
        <v>150</v>
      </c>
      <c r="E402" s="187" t="s">
        <v>1270</v>
      </c>
      <c r="F402" s="188" t="s">
        <v>297</v>
      </c>
      <c r="G402" s="189" t="s">
        <v>298</v>
      </c>
      <c r="H402" s="190">
        <v>2288.7689999999998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168</v>
      </c>
      <c r="AT402" s="198" t="s">
        <v>150</v>
      </c>
      <c r="AU402" s="198" t="s">
        <v>85</v>
      </c>
      <c r="AY402" s="18" t="s">
        <v>149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168</v>
      </c>
      <c r="BM402" s="198" t="s">
        <v>1271</v>
      </c>
    </row>
    <row r="403" spans="1:65" s="2" customFormat="1" ht="37.9" customHeight="1">
      <c r="A403" s="35"/>
      <c r="B403" s="36"/>
      <c r="C403" s="186" t="s">
        <v>1272</v>
      </c>
      <c r="D403" s="186" t="s">
        <v>150</v>
      </c>
      <c r="E403" s="187" t="s">
        <v>1273</v>
      </c>
      <c r="F403" s="188" t="s">
        <v>1274</v>
      </c>
      <c r="G403" s="189" t="s">
        <v>298</v>
      </c>
      <c r="H403" s="190">
        <v>12.346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168</v>
      </c>
      <c r="AT403" s="198" t="s">
        <v>150</v>
      </c>
      <c r="AU403" s="198" t="s">
        <v>85</v>
      </c>
      <c r="AY403" s="18" t="s">
        <v>149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168</v>
      </c>
      <c r="BM403" s="198" t="s">
        <v>1275</v>
      </c>
    </row>
    <row r="404" spans="1:65" s="2" customFormat="1" ht="16.5" customHeight="1">
      <c r="A404" s="35"/>
      <c r="B404" s="36"/>
      <c r="C404" s="186" t="s">
        <v>1276</v>
      </c>
      <c r="D404" s="186" t="s">
        <v>150</v>
      </c>
      <c r="E404" s="187" t="s">
        <v>1277</v>
      </c>
      <c r="F404" s="188" t="s">
        <v>1278</v>
      </c>
      <c r="G404" s="189" t="s">
        <v>298</v>
      </c>
      <c r="H404" s="190">
        <v>144.83199999999999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168</v>
      </c>
      <c r="AT404" s="198" t="s">
        <v>150</v>
      </c>
      <c r="AU404" s="198" t="s">
        <v>85</v>
      </c>
      <c r="AY404" s="18" t="s">
        <v>149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168</v>
      </c>
      <c r="BM404" s="198" t="s">
        <v>1279</v>
      </c>
    </row>
    <row r="405" spans="1:65" s="13" customFormat="1" ht="11.25">
      <c r="B405" s="212"/>
      <c r="C405" s="213"/>
      <c r="D405" s="202" t="s">
        <v>156</v>
      </c>
      <c r="E405" s="214" t="s">
        <v>1</v>
      </c>
      <c r="F405" s="215" t="s">
        <v>1280</v>
      </c>
      <c r="G405" s="213"/>
      <c r="H405" s="214" t="s">
        <v>1</v>
      </c>
      <c r="I405" s="216"/>
      <c r="J405" s="213"/>
      <c r="K405" s="213"/>
      <c r="L405" s="217"/>
      <c r="M405" s="218"/>
      <c r="N405" s="219"/>
      <c r="O405" s="219"/>
      <c r="P405" s="219"/>
      <c r="Q405" s="219"/>
      <c r="R405" s="219"/>
      <c r="S405" s="219"/>
      <c r="T405" s="220"/>
      <c r="AT405" s="221" t="s">
        <v>156</v>
      </c>
      <c r="AU405" s="221" t="s">
        <v>85</v>
      </c>
      <c r="AV405" s="13" t="s">
        <v>83</v>
      </c>
      <c r="AW405" s="13" t="s">
        <v>32</v>
      </c>
      <c r="AX405" s="13" t="s">
        <v>76</v>
      </c>
      <c r="AY405" s="221" t="s">
        <v>149</v>
      </c>
    </row>
    <row r="406" spans="1:65" s="12" customFormat="1" ht="11.25">
      <c r="B406" s="200"/>
      <c r="C406" s="201"/>
      <c r="D406" s="202" t="s">
        <v>156</v>
      </c>
      <c r="E406" s="203" t="s">
        <v>1</v>
      </c>
      <c r="F406" s="204" t="s">
        <v>1281</v>
      </c>
      <c r="G406" s="201"/>
      <c r="H406" s="205">
        <v>144.83199999999999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156</v>
      </c>
      <c r="AU406" s="211" t="s">
        <v>85</v>
      </c>
      <c r="AV406" s="12" t="s">
        <v>85</v>
      </c>
      <c r="AW406" s="12" t="s">
        <v>32</v>
      </c>
      <c r="AX406" s="12" t="s">
        <v>83</v>
      </c>
      <c r="AY406" s="211" t="s">
        <v>149</v>
      </c>
    </row>
    <row r="407" spans="1:65" s="2" customFormat="1" ht="24.2" customHeight="1">
      <c r="A407" s="35"/>
      <c r="B407" s="36"/>
      <c r="C407" s="186" t="s">
        <v>1282</v>
      </c>
      <c r="D407" s="186" t="s">
        <v>150</v>
      </c>
      <c r="E407" s="187" t="s">
        <v>1283</v>
      </c>
      <c r="F407" s="188" t="s">
        <v>1284</v>
      </c>
      <c r="G407" s="189" t="s">
        <v>298</v>
      </c>
      <c r="H407" s="190">
        <v>144.83199999999999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168</v>
      </c>
      <c r="AT407" s="198" t="s">
        <v>150</v>
      </c>
      <c r="AU407" s="198" t="s">
        <v>85</v>
      </c>
      <c r="AY407" s="18" t="s">
        <v>149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168</v>
      </c>
      <c r="BM407" s="198" t="s">
        <v>1285</v>
      </c>
    </row>
    <row r="408" spans="1:65" s="2" customFormat="1" ht="24.2" customHeight="1">
      <c r="A408" s="35"/>
      <c r="B408" s="36"/>
      <c r="C408" s="186" t="s">
        <v>1286</v>
      </c>
      <c r="D408" s="186" t="s">
        <v>150</v>
      </c>
      <c r="E408" s="187" t="s">
        <v>1287</v>
      </c>
      <c r="F408" s="188" t="s">
        <v>1288</v>
      </c>
      <c r="G408" s="189" t="s">
        <v>298</v>
      </c>
      <c r="H408" s="190">
        <v>724.16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168</v>
      </c>
      <c r="AT408" s="198" t="s">
        <v>150</v>
      </c>
      <c r="AU408" s="198" t="s">
        <v>85</v>
      </c>
      <c r="AY408" s="18" t="s">
        <v>149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168</v>
      </c>
      <c r="BM408" s="198" t="s">
        <v>1289</v>
      </c>
    </row>
    <row r="409" spans="1:65" s="12" customFormat="1" ht="11.25">
      <c r="B409" s="200"/>
      <c r="C409" s="201"/>
      <c r="D409" s="202" t="s">
        <v>156</v>
      </c>
      <c r="E409" s="201"/>
      <c r="F409" s="204" t="s">
        <v>1290</v>
      </c>
      <c r="G409" s="201"/>
      <c r="H409" s="205">
        <v>724.16</v>
      </c>
      <c r="I409" s="206"/>
      <c r="J409" s="201"/>
      <c r="K409" s="201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156</v>
      </c>
      <c r="AU409" s="211" t="s">
        <v>85</v>
      </c>
      <c r="AV409" s="12" t="s">
        <v>85</v>
      </c>
      <c r="AW409" s="12" t="s">
        <v>4</v>
      </c>
      <c r="AX409" s="12" t="s">
        <v>83</v>
      </c>
      <c r="AY409" s="211" t="s">
        <v>149</v>
      </c>
    </row>
    <row r="410" spans="1:65" s="2" customFormat="1" ht="16.5" customHeight="1">
      <c r="A410" s="35"/>
      <c r="B410" s="36"/>
      <c r="C410" s="186" t="s">
        <v>1291</v>
      </c>
      <c r="D410" s="186" t="s">
        <v>150</v>
      </c>
      <c r="E410" s="187" t="s">
        <v>1292</v>
      </c>
      <c r="F410" s="188" t="s">
        <v>1293</v>
      </c>
      <c r="G410" s="189" t="s">
        <v>298</v>
      </c>
      <c r="H410" s="190">
        <v>144.83199999999999</v>
      </c>
      <c r="I410" s="191"/>
      <c r="J410" s="192">
        <f>ROUND(I410*H410,2)</f>
        <v>0</v>
      </c>
      <c r="K410" s="193"/>
      <c r="L410" s="40"/>
      <c r="M410" s="194" t="s">
        <v>1</v>
      </c>
      <c r="N410" s="195" t="s">
        <v>41</v>
      </c>
      <c r="O410" s="72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8" t="s">
        <v>168</v>
      </c>
      <c r="AT410" s="198" t="s">
        <v>150</v>
      </c>
      <c r="AU410" s="198" t="s">
        <v>85</v>
      </c>
      <c r="AY410" s="18" t="s">
        <v>149</v>
      </c>
      <c r="BE410" s="199">
        <f>IF(N410="základní",J410,0)</f>
        <v>0</v>
      </c>
      <c r="BF410" s="199">
        <f>IF(N410="snížená",J410,0)</f>
        <v>0</v>
      </c>
      <c r="BG410" s="199">
        <f>IF(N410="zákl. přenesená",J410,0)</f>
        <v>0</v>
      </c>
      <c r="BH410" s="199">
        <f>IF(N410="sníž. přenesená",J410,0)</f>
        <v>0</v>
      </c>
      <c r="BI410" s="199">
        <f>IF(N410="nulová",J410,0)</f>
        <v>0</v>
      </c>
      <c r="BJ410" s="18" t="s">
        <v>83</v>
      </c>
      <c r="BK410" s="199">
        <f>ROUND(I410*H410,2)</f>
        <v>0</v>
      </c>
      <c r="BL410" s="18" t="s">
        <v>168</v>
      </c>
      <c r="BM410" s="198" t="s">
        <v>1294</v>
      </c>
    </row>
    <row r="411" spans="1:65" s="2" customFormat="1" ht="16.5" customHeight="1">
      <c r="A411" s="35"/>
      <c r="B411" s="36"/>
      <c r="C411" s="186" t="s">
        <v>1295</v>
      </c>
      <c r="D411" s="186" t="s">
        <v>150</v>
      </c>
      <c r="E411" s="187" t="s">
        <v>1296</v>
      </c>
      <c r="F411" s="188" t="s">
        <v>1297</v>
      </c>
      <c r="G411" s="189" t="s">
        <v>298</v>
      </c>
      <c r="H411" s="190">
        <v>350.75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168</v>
      </c>
      <c r="AT411" s="198" t="s">
        <v>150</v>
      </c>
      <c r="AU411" s="198" t="s">
        <v>85</v>
      </c>
      <c r="AY411" s="18" t="s">
        <v>149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168</v>
      </c>
      <c r="BM411" s="198" t="s">
        <v>1298</v>
      </c>
    </row>
    <row r="412" spans="1:65" s="2" customFormat="1" ht="24.2" customHeight="1">
      <c r="A412" s="35"/>
      <c r="B412" s="36"/>
      <c r="C412" s="186" t="s">
        <v>1299</v>
      </c>
      <c r="D412" s="186" t="s">
        <v>150</v>
      </c>
      <c r="E412" s="187" t="s">
        <v>1300</v>
      </c>
      <c r="F412" s="188" t="s">
        <v>1301</v>
      </c>
      <c r="G412" s="189" t="s">
        <v>298</v>
      </c>
      <c r="H412" s="190">
        <v>12.24</v>
      </c>
      <c r="I412" s="191"/>
      <c r="J412" s="192">
        <f>ROUND(I412*H412,2)</f>
        <v>0</v>
      </c>
      <c r="K412" s="193"/>
      <c r="L412" s="40"/>
      <c r="M412" s="194" t="s">
        <v>1</v>
      </c>
      <c r="N412" s="195" t="s">
        <v>41</v>
      </c>
      <c r="O412" s="72"/>
      <c r="P412" s="196">
        <f>O412*H412</f>
        <v>0</v>
      </c>
      <c r="Q412" s="196">
        <v>0</v>
      </c>
      <c r="R412" s="196">
        <f>Q412*H412</f>
        <v>0</v>
      </c>
      <c r="S412" s="196">
        <v>0</v>
      </c>
      <c r="T412" s="19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168</v>
      </c>
      <c r="AT412" s="198" t="s">
        <v>150</v>
      </c>
      <c r="AU412" s="198" t="s">
        <v>85</v>
      </c>
      <c r="AY412" s="18" t="s">
        <v>149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83</v>
      </c>
      <c r="BK412" s="199">
        <f>ROUND(I412*H412,2)</f>
        <v>0</v>
      </c>
      <c r="BL412" s="18" t="s">
        <v>168</v>
      </c>
      <c r="BM412" s="198" t="s">
        <v>1302</v>
      </c>
    </row>
    <row r="413" spans="1:65" s="11" customFormat="1" ht="22.9" customHeight="1">
      <c r="B413" s="172"/>
      <c r="C413" s="173"/>
      <c r="D413" s="174" t="s">
        <v>75</v>
      </c>
      <c r="E413" s="232" t="s">
        <v>400</v>
      </c>
      <c r="F413" s="232" t="s">
        <v>401</v>
      </c>
      <c r="G413" s="173"/>
      <c r="H413" s="173"/>
      <c r="I413" s="176"/>
      <c r="J413" s="233">
        <f>BK413</f>
        <v>0</v>
      </c>
      <c r="K413" s="173"/>
      <c r="L413" s="178"/>
      <c r="M413" s="179"/>
      <c r="N413" s="180"/>
      <c r="O413" s="180"/>
      <c r="P413" s="181">
        <f>P414</f>
        <v>0</v>
      </c>
      <c r="Q413" s="180"/>
      <c r="R413" s="181">
        <f>R414</f>
        <v>0</v>
      </c>
      <c r="S413" s="180"/>
      <c r="T413" s="182">
        <f>T414</f>
        <v>0</v>
      </c>
      <c r="AR413" s="183" t="s">
        <v>83</v>
      </c>
      <c r="AT413" s="184" t="s">
        <v>75</v>
      </c>
      <c r="AU413" s="184" t="s">
        <v>83</v>
      </c>
      <c r="AY413" s="183" t="s">
        <v>149</v>
      </c>
      <c r="BK413" s="185">
        <f>BK414</f>
        <v>0</v>
      </c>
    </row>
    <row r="414" spans="1:65" s="2" customFormat="1" ht="21.75" customHeight="1">
      <c r="A414" s="35"/>
      <c r="B414" s="36"/>
      <c r="C414" s="186" t="s">
        <v>1303</v>
      </c>
      <c r="D414" s="186" t="s">
        <v>150</v>
      </c>
      <c r="E414" s="187" t="s">
        <v>1304</v>
      </c>
      <c r="F414" s="188" t="s">
        <v>1305</v>
      </c>
      <c r="G414" s="189" t="s">
        <v>298</v>
      </c>
      <c r="H414" s="190">
        <v>3692.5329999999999</v>
      </c>
      <c r="I414" s="191"/>
      <c r="J414" s="192">
        <f>ROUND(I414*H414,2)</f>
        <v>0</v>
      </c>
      <c r="K414" s="193"/>
      <c r="L414" s="40"/>
      <c r="M414" s="194" t="s">
        <v>1</v>
      </c>
      <c r="N414" s="195" t="s">
        <v>41</v>
      </c>
      <c r="O414" s="72"/>
      <c r="P414" s="196">
        <f>O414*H414</f>
        <v>0</v>
      </c>
      <c r="Q414" s="196">
        <v>0</v>
      </c>
      <c r="R414" s="196">
        <f>Q414*H414</f>
        <v>0</v>
      </c>
      <c r="S414" s="196">
        <v>0</v>
      </c>
      <c r="T414" s="197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8" t="s">
        <v>168</v>
      </c>
      <c r="AT414" s="198" t="s">
        <v>150</v>
      </c>
      <c r="AU414" s="198" t="s">
        <v>85</v>
      </c>
      <c r="AY414" s="18" t="s">
        <v>149</v>
      </c>
      <c r="BE414" s="199">
        <f>IF(N414="základní",J414,0)</f>
        <v>0</v>
      </c>
      <c r="BF414" s="199">
        <f>IF(N414="snížená",J414,0)</f>
        <v>0</v>
      </c>
      <c r="BG414" s="199">
        <f>IF(N414="zákl. přenesená",J414,0)</f>
        <v>0</v>
      </c>
      <c r="BH414" s="199">
        <f>IF(N414="sníž. přenesená",J414,0)</f>
        <v>0</v>
      </c>
      <c r="BI414" s="199">
        <f>IF(N414="nulová",J414,0)</f>
        <v>0</v>
      </c>
      <c r="BJ414" s="18" t="s">
        <v>83</v>
      </c>
      <c r="BK414" s="199">
        <f>ROUND(I414*H414,2)</f>
        <v>0</v>
      </c>
      <c r="BL414" s="18" t="s">
        <v>168</v>
      </c>
      <c r="BM414" s="198" t="s">
        <v>1306</v>
      </c>
    </row>
    <row r="415" spans="1:65" s="11" customFormat="1" ht="25.9" customHeight="1">
      <c r="B415" s="172"/>
      <c r="C415" s="173"/>
      <c r="D415" s="174" t="s">
        <v>75</v>
      </c>
      <c r="E415" s="175" t="s">
        <v>206</v>
      </c>
      <c r="F415" s="175" t="s">
        <v>207</v>
      </c>
      <c r="G415" s="173"/>
      <c r="H415" s="173"/>
      <c r="I415" s="176"/>
      <c r="J415" s="177">
        <f>BK415</f>
        <v>0</v>
      </c>
      <c r="K415" s="173"/>
      <c r="L415" s="178"/>
      <c r="M415" s="179"/>
      <c r="N415" s="180"/>
      <c r="O415" s="180"/>
      <c r="P415" s="181">
        <f>P416</f>
        <v>0</v>
      </c>
      <c r="Q415" s="180"/>
      <c r="R415" s="181">
        <f>R416</f>
        <v>0</v>
      </c>
      <c r="S415" s="180"/>
      <c r="T415" s="182">
        <f>T416</f>
        <v>0</v>
      </c>
      <c r="AR415" s="183" t="s">
        <v>168</v>
      </c>
      <c r="AT415" s="184" t="s">
        <v>75</v>
      </c>
      <c r="AU415" s="184" t="s">
        <v>76</v>
      </c>
      <c r="AY415" s="183" t="s">
        <v>149</v>
      </c>
      <c r="BK415" s="185">
        <f>BK416</f>
        <v>0</v>
      </c>
    </row>
    <row r="416" spans="1:65" s="2" customFormat="1" ht="16.5" customHeight="1">
      <c r="A416" s="35"/>
      <c r="B416" s="36"/>
      <c r="C416" s="186" t="s">
        <v>1307</v>
      </c>
      <c r="D416" s="186" t="s">
        <v>150</v>
      </c>
      <c r="E416" s="187" t="s">
        <v>1308</v>
      </c>
      <c r="F416" s="188" t="s">
        <v>1309</v>
      </c>
      <c r="G416" s="189" t="s">
        <v>177</v>
      </c>
      <c r="H416" s="190">
        <v>1</v>
      </c>
      <c r="I416" s="191"/>
      <c r="J416" s="192">
        <f>ROUND(I416*H416,2)</f>
        <v>0</v>
      </c>
      <c r="K416" s="193"/>
      <c r="L416" s="40"/>
      <c r="M416" s="222" t="s">
        <v>1</v>
      </c>
      <c r="N416" s="223" t="s">
        <v>41</v>
      </c>
      <c r="O416" s="224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98" t="s">
        <v>154</v>
      </c>
      <c r="AT416" s="198" t="s">
        <v>150</v>
      </c>
      <c r="AU416" s="198" t="s">
        <v>83</v>
      </c>
      <c r="AY416" s="18" t="s">
        <v>149</v>
      </c>
      <c r="BE416" s="199">
        <f>IF(N416="základní",J416,0)</f>
        <v>0</v>
      </c>
      <c r="BF416" s="199">
        <f>IF(N416="snížená",J416,0)</f>
        <v>0</v>
      </c>
      <c r="BG416" s="199">
        <f>IF(N416="zákl. přenesená",J416,0)</f>
        <v>0</v>
      </c>
      <c r="BH416" s="199">
        <f>IF(N416="sníž. přenesená",J416,0)</f>
        <v>0</v>
      </c>
      <c r="BI416" s="199">
        <f>IF(N416="nulová",J416,0)</f>
        <v>0</v>
      </c>
      <c r="BJ416" s="18" t="s">
        <v>83</v>
      </c>
      <c r="BK416" s="199">
        <f>ROUND(I416*H416,2)</f>
        <v>0</v>
      </c>
      <c r="BL416" s="18" t="s">
        <v>154</v>
      </c>
      <c r="BM416" s="198" t="s">
        <v>1310</v>
      </c>
    </row>
    <row r="417" spans="1:31" s="2" customFormat="1" ht="6.95" customHeight="1">
      <c r="A417" s="35"/>
      <c r="B417" s="55"/>
      <c r="C417" s="56"/>
      <c r="D417" s="56"/>
      <c r="E417" s="56"/>
      <c r="F417" s="56"/>
      <c r="G417" s="56"/>
      <c r="H417" s="56"/>
      <c r="I417" s="56"/>
      <c r="J417" s="56"/>
      <c r="K417" s="56"/>
      <c r="L417" s="40"/>
      <c r="M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</sheetData>
  <sheetProtection algorithmName="SHA-512" hashValue="u+yNb2WA3rxps5MKXNhdmhPsWEnautXyicf/2jszw03Exe68pTTQAjo48ddz3Az5jvcU3GxNWvWNy3AwRlRzIg==" saltValue="R10P9ZkshTf/YcaC6ptDsgc/VOQuxWqQbSwBbQlis6ZR2B3KpAwNsXmb6DHZgfv30D55oVlpqNxQhZO7j2wQRg==" spinCount="100000" sheet="1" objects="1" scenarios="1" formatColumns="0" formatRows="0" autoFilter="0"/>
  <autoFilter ref="C131:K416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1311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1312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715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264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716</v>
      </c>
      <c r="E107" s="229"/>
      <c r="F107" s="229"/>
      <c r="G107" s="229"/>
      <c r="H107" s="229"/>
      <c r="I107" s="229"/>
      <c r="J107" s="230">
        <f>J271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265</v>
      </c>
      <c r="E108" s="229"/>
      <c r="F108" s="229"/>
      <c r="G108" s="229"/>
      <c r="H108" s="229"/>
      <c r="I108" s="229"/>
      <c r="J108" s="230">
        <f>J311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266</v>
      </c>
      <c r="E109" s="229"/>
      <c r="F109" s="229"/>
      <c r="G109" s="229"/>
      <c r="H109" s="229"/>
      <c r="I109" s="229"/>
      <c r="J109" s="230">
        <f>J345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267</v>
      </c>
      <c r="E110" s="229"/>
      <c r="F110" s="229"/>
      <c r="G110" s="229"/>
      <c r="H110" s="229"/>
      <c r="I110" s="229"/>
      <c r="J110" s="230">
        <f>J354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123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124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921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812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5b.2 -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134</v>
      </c>
      <c r="D133" s="163" t="s">
        <v>61</v>
      </c>
      <c r="E133" s="163" t="s">
        <v>57</v>
      </c>
      <c r="F133" s="163" t="s">
        <v>58</v>
      </c>
      <c r="G133" s="163" t="s">
        <v>135</v>
      </c>
      <c r="H133" s="163" t="s">
        <v>136</v>
      </c>
      <c r="I133" s="163" t="s">
        <v>137</v>
      </c>
      <c r="J133" s="164" t="s">
        <v>128</v>
      </c>
      <c r="K133" s="165" t="s">
        <v>138</v>
      </c>
      <c r="L133" s="166"/>
      <c r="M133" s="76" t="s">
        <v>1</v>
      </c>
      <c r="N133" s="77" t="s">
        <v>40</v>
      </c>
      <c r="O133" s="77" t="s">
        <v>139</v>
      </c>
      <c r="P133" s="77" t="s">
        <v>140</v>
      </c>
      <c r="Q133" s="77" t="s">
        <v>141</v>
      </c>
      <c r="R133" s="77" t="s">
        <v>142</v>
      </c>
      <c r="S133" s="77" t="s">
        <v>143</v>
      </c>
      <c r="T133" s="78" t="s">
        <v>144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145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3063.6477060100001</v>
      </c>
      <c r="S134" s="80"/>
      <c r="T134" s="170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130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268</v>
      </c>
      <c r="F135" s="175" t="s">
        <v>269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P136+P216+P238+P244+P251+P271+P311+P345+P354</f>
        <v>0</v>
      </c>
      <c r="Q135" s="180"/>
      <c r="R135" s="181">
        <f>R136+R216+R238+R244+R251+R271+R311+R345+R354</f>
        <v>3063.6477060100001</v>
      </c>
      <c r="S135" s="180"/>
      <c r="T135" s="182">
        <f>T136+T216+T238+T244+T251+T271+T311+T345+T354</f>
        <v>198.52500000000001</v>
      </c>
      <c r="AR135" s="183" t="s">
        <v>83</v>
      </c>
      <c r="AT135" s="184" t="s">
        <v>75</v>
      </c>
      <c r="AU135" s="184" t="s">
        <v>76</v>
      </c>
      <c r="AY135" s="183" t="s">
        <v>149</v>
      </c>
      <c r="BK135" s="185">
        <f>BK136+BK216+BK238+BK244+BK251+BK271+BK311+BK345+BK354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270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2474.969912</v>
      </c>
      <c r="S136" s="180"/>
      <c r="T136" s="182">
        <f>SUM(T137:T215)</f>
        <v>161.352</v>
      </c>
      <c r="AR136" s="183" t="s">
        <v>83</v>
      </c>
      <c r="AT136" s="184" t="s">
        <v>75</v>
      </c>
      <c r="AU136" s="184" t="s">
        <v>83</v>
      </c>
      <c r="AY136" s="183" t="s">
        <v>149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150</v>
      </c>
      <c r="E137" s="187" t="s">
        <v>1313</v>
      </c>
      <c r="F137" s="188" t="s">
        <v>1314</v>
      </c>
      <c r="G137" s="189" t="s">
        <v>273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85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168</v>
      </c>
      <c r="BM137" s="198" t="s">
        <v>1315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1316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85</v>
      </c>
      <c r="D142" s="186" t="s">
        <v>150</v>
      </c>
      <c r="E142" s="187" t="s">
        <v>1317</v>
      </c>
      <c r="F142" s="188" t="s">
        <v>1318</v>
      </c>
      <c r="G142" s="189" t="s">
        <v>273</v>
      </c>
      <c r="H142" s="190">
        <v>366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1319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275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276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277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1320</v>
      </c>
      <c r="G146" s="201"/>
      <c r="H146" s="205">
        <v>366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2" customFormat="1" ht="37.9" customHeight="1">
      <c r="A147" s="35"/>
      <c r="B147" s="36"/>
      <c r="C147" s="186" t="s">
        <v>104</v>
      </c>
      <c r="D147" s="186" t="s">
        <v>150</v>
      </c>
      <c r="E147" s="187" t="s">
        <v>1321</v>
      </c>
      <c r="F147" s="188" t="s">
        <v>1322</v>
      </c>
      <c r="G147" s="189" t="s">
        <v>288</v>
      </c>
      <c r="H147" s="190">
        <v>1171.02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1323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277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2" customFormat="1" ht="11.25">
      <c r="B151" s="200"/>
      <c r="C151" s="201"/>
      <c r="D151" s="202" t="s">
        <v>156</v>
      </c>
      <c r="E151" s="203" t="s">
        <v>1</v>
      </c>
      <c r="F151" s="204" t="s">
        <v>1324</v>
      </c>
      <c r="G151" s="201"/>
      <c r="H151" s="205">
        <v>1171.02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156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149</v>
      </c>
    </row>
    <row r="152" spans="1:65" s="2" customFormat="1" ht="37.9" customHeight="1">
      <c r="A152" s="35"/>
      <c r="B152" s="36"/>
      <c r="C152" s="186" t="s">
        <v>168</v>
      </c>
      <c r="D152" s="186" t="s">
        <v>150</v>
      </c>
      <c r="E152" s="187" t="s">
        <v>1325</v>
      </c>
      <c r="F152" s="188" t="s">
        <v>1326</v>
      </c>
      <c r="G152" s="189" t="s">
        <v>288</v>
      </c>
      <c r="H152" s="190">
        <v>2475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1327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275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276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277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1328</v>
      </c>
      <c r="G156" s="201"/>
      <c r="H156" s="205">
        <v>2475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33" customHeight="1">
      <c r="A157" s="35"/>
      <c r="B157" s="36"/>
      <c r="C157" s="186" t="s">
        <v>148</v>
      </c>
      <c r="D157" s="186" t="s">
        <v>150</v>
      </c>
      <c r="E157" s="187" t="s">
        <v>1329</v>
      </c>
      <c r="F157" s="188" t="s">
        <v>1330</v>
      </c>
      <c r="G157" s="189" t="s">
        <v>288</v>
      </c>
      <c r="H157" s="190">
        <v>219.2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1331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275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276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277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1332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2" customFormat="1" ht="11.25">
      <c r="B162" s="200"/>
      <c r="C162" s="201"/>
      <c r="D162" s="202" t="s">
        <v>156</v>
      </c>
      <c r="E162" s="203" t="s">
        <v>1</v>
      </c>
      <c r="F162" s="204" t="s">
        <v>1333</v>
      </c>
      <c r="G162" s="201"/>
      <c r="H162" s="205">
        <v>219.2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156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149</v>
      </c>
    </row>
    <row r="163" spans="1:65" s="2" customFormat="1" ht="33" customHeight="1">
      <c r="A163" s="35"/>
      <c r="B163" s="36"/>
      <c r="C163" s="186" t="s">
        <v>180</v>
      </c>
      <c r="D163" s="186" t="s">
        <v>150</v>
      </c>
      <c r="E163" s="187" t="s">
        <v>1334</v>
      </c>
      <c r="F163" s="188" t="s">
        <v>1335</v>
      </c>
      <c r="G163" s="189" t="s">
        <v>288</v>
      </c>
      <c r="H163" s="190">
        <v>54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1336</v>
      </c>
    </row>
    <row r="164" spans="1:65" s="13" customFormat="1" ht="11.25">
      <c r="B164" s="212"/>
      <c r="C164" s="213"/>
      <c r="D164" s="202" t="s">
        <v>156</v>
      </c>
      <c r="E164" s="214" t="s">
        <v>1</v>
      </c>
      <c r="F164" s="215" t="s">
        <v>275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156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276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277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1337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2" customFormat="1" ht="11.25">
      <c r="B168" s="200"/>
      <c r="C168" s="201"/>
      <c r="D168" s="202" t="s">
        <v>156</v>
      </c>
      <c r="E168" s="203" t="s">
        <v>1</v>
      </c>
      <c r="F168" s="204" t="s">
        <v>1338</v>
      </c>
      <c r="G168" s="201"/>
      <c r="H168" s="205">
        <v>54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156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149</v>
      </c>
    </row>
    <row r="169" spans="1:65" s="2" customFormat="1" ht="21.75" customHeight="1">
      <c r="A169" s="35"/>
      <c r="B169" s="36"/>
      <c r="C169" s="186" t="s">
        <v>186</v>
      </c>
      <c r="D169" s="186" t="s">
        <v>150</v>
      </c>
      <c r="E169" s="187" t="s">
        <v>724</v>
      </c>
      <c r="F169" s="188" t="s">
        <v>725</v>
      </c>
      <c r="G169" s="189" t="s">
        <v>273</v>
      </c>
      <c r="H169" s="190">
        <v>108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9.0720000000000009E-2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168</v>
      </c>
      <c r="BM169" s="198" t="s">
        <v>1339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275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276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11.25">
      <c r="B172" s="212"/>
      <c r="C172" s="213"/>
      <c r="D172" s="202" t="s">
        <v>156</v>
      </c>
      <c r="E172" s="214" t="s">
        <v>1</v>
      </c>
      <c r="F172" s="215" t="s">
        <v>277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1337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2" customFormat="1" ht="11.25">
      <c r="B174" s="200"/>
      <c r="C174" s="201"/>
      <c r="D174" s="202" t="s">
        <v>156</v>
      </c>
      <c r="E174" s="203" t="s">
        <v>1</v>
      </c>
      <c r="F174" s="204" t="s">
        <v>1340</v>
      </c>
      <c r="G174" s="201"/>
      <c r="H174" s="205">
        <v>108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156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149</v>
      </c>
    </row>
    <row r="175" spans="1:65" s="2" customFormat="1" ht="24.2" customHeight="1">
      <c r="A175" s="35"/>
      <c r="B175" s="36"/>
      <c r="C175" s="186" t="s">
        <v>192</v>
      </c>
      <c r="D175" s="186" t="s">
        <v>150</v>
      </c>
      <c r="E175" s="187" t="s">
        <v>728</v>
      </c>
      <c r="F175" s="188" t="s">
        <v>729</v>
      </c>
      <c r="G175" s="189" t="s">
        <v>273</v>
      </c>
      <c r="H175" s="190">
        <v>108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1341</v>
      </c>
    </row>
    <row r="176" spans="1:65" s="2" customFormat="1" ht="33" customHeight="1">
      <c r="A176" s="35"/>
      <c r="B176" s="36"/>
      <c r="C176" s="186" t="s">
        <v>202</v>
      </c>
      <c r="D176" s="186" t="s">
        <v>150</v>
      </c>
      <c r="E176" s="187" t="s">
        <v>293</v>
      </c>
      <c r="F176" s="188" t="s">
        <v>294</v>
      </c>
      <c r="G176" s="189" t="s">
        <v>288</v>
      </c>
      <c r="H176" s="190">
        <v>1444.22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1342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1343</v>
      </c>
      <c r="G177" s="201"/>
      <c r="H177" s="205">
        <v>1444.22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2" customFormat="1" ht="37.9" customHeight="1">
      <c r="A178" s="35"/>
      <c r="B178" s="36"/>
      <c r="C178" s="186" t="s">
        <v>208</v>
      </c>
      <c r="D178" s="186" t="s">
        <v>150</v>
      </c>
      <c r="E178" s="187" t="s">
        <v>1344</v>
      </c>
      <c r="F178" s="188" t="s">
        <v>1345</v>
      </c>
      <c r="G178" s="189" t="s">
        <v>288</v>
      </c>
      <c r="H178" s="190">
        <v>2475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1346</v>
      </c>
    </row>
    <row r="179" spans="1:65" s="2" customFormat="1" ht="24.2" customHeight="1">
      <c r="A179" s="35"/>
      <c r="B179" s="36"/>
      <c r="C179" s="186" t="s">
        <v>215</v>
      </c>
      <c r="D179" s="186" t="s">
        <v>150</v>
      </c>
      <c r="E179" s="187" t="s">
        <v>296</v>
      </c>
      <c r="F179" s="188" t="s">
        <v>297</v>
      </c>
      <c r="G179" s="189" t="s">
        <v>298</v>
      </c>
      <c r="H179" s="190">
        <v>2599.596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1347</v>
      </c>
    </row>
    <row r="180" spans="1:65" s="12" customFormat="1" ht="11.25">
      <c r="B180" s="200"/>
      <c r="C180" s="201"/>
      <c r="D180" s="202" t="s">
        <v>156</v>
      </c>
      <c r="E180" s="203" t="s">
        <v>1</v>
      </c>
      <c r="F180" s="204" t="s">
        <v>1348</v>
      </c>
      <c r="G180" s="201"/>
      <c r="H180" s="205">
        <v>2599.596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156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149</v>
      </c>
    </row>
    <row r="181" spans="1:65" s="2" customFormat="1" ht="33" customHeight="1">
      <c r="A181" s="35"/>
      <c r="B181" s="36"/>
      <c r="C181" s="186" t="s">
        <v>222</v>
      </c>
      <c r="D181" s="186" t="s">
        <v>150</v>
      </c>
      <c r="E181" s="187" t="s">
        <v>1349</v>
      </c>
      <c r="F181" s="188" t="s">
        <v>1350</v>
      </c>
      <c r="G181" s="189" t="s">
        <v>298</v>
      </c>
      <c r="H181" s="190">
        <v>4455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168</v>
      </c>
      <c r="BM181" s="198" t="s">
        <v>1351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1352</v>
      </c>
      <c r="G182" s="201"/>
      <c r="H182" s="205">
        <v>4455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24.2" customHeight="1">
      <c r="A183" s="35"/>
      <c r="B183" s="36"/>
      <c r="C183" s="186" t="s">
        <v>228</v>
      </c>
      <c r="D183" s="186" t="s">
        <v>150</v>
      </c>
      <c r="E183" s="187" t="s">
        <v>736</v>
      </c>
      <c r="F183" s="188" t="s">
        <v>737</v>
      </c>
      <c r="G183" s="189" t="s">
        <v>288</v>
      </c>
      <c r="H183" s="190">
        <v>32.4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1353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275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1337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1354</v>
      </c>
      <c r="G188" s="201"/>
      <c r="H188" s="205">
        <v>32.4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2" customFormat="1" ht="16.5" customHeight="1">
      <c r="A189" s="35"/>
      <c r="B189" s="36"/>
      <c r="C189" s="245" t="s">
        <v>236</v>
      </c>
      <c r="D189" s="245" t="s">
        <v>305</v>
      </c>
      <c r="E189" s="246" t="s">
        <v>740</v>
      </c>
      <c r="F189" s="247" t="s">
        <v>741</v>
      </c>
      <c r="G189" s="248" t="s">
        <v>298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64.8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192</v>
      </c>
      <c r="AT189" s="198" t="s">
        <v>305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1355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1356</v>
      </c>
      <c r="G190" s="201"/>
      <c r="H190" s="205">
        <v>64.8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2" customFormat="1" ht="24.2" customHeight="1">
      <c r="A191" s="35"/>
      <c r="B191" s="36"/>
      <c r="C191" s="186" t="s">
        <v>8</v>
      </c>
      <c r="D191" s="186" t="s">
        <v>150</v>
      </c>
      <c r="E191" s="187" t="s">
        <v>744</v>
      </c>
      <c r="F191" s="188" t="s">
        <v>745</v>
      </c>
      <c r="G191" s="189" t="s">
        <v>288</v>
      </c>
      <c r="H191" s="190">
        <v>237.2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1357</v>
      </c>
    </row>
    <row r="192" spans="1:65" s="13" customFormat="1" ht="11.25">
      <c r="B192" s="212"/>
      <c r="C192" s="213"/>
      <c r="D192" s="202" t="s">
        <v>156</v>
      </c>
      <c r="E192" s="214" t="s">
        <v>1</v>
      </c>
      <c r="F192" s="215" t="s">
        <v>275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276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277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1337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1358</v>
      </c>
      <c r="G196" s="201"/>
      <c r="H196" s="205">
        <v>18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6" customFormat="1" ht="11.25">
      <c r="B197" s="256"/>
      <c r="C197" s="257"/>
      <c r="D197" s="202" t="s">
        <v>156</v>
      </c>
      <c r="E197" s="258" t="s">
        <v>1</v>
      </c>
      <c r="F197" s="259" t="s">
        <v>1145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156</v>
      </c>
      <c r="AU197" s="266" t="s">
        <v>85</v>
      </c>
      <c r="AV197" s="16" t="s">
        <v>104</v>
      </c>
      <c r="AW197" s="16" t="s">
        <v>32</v>
      </c>
      <c r="AX197" s="16" t="s">
        <v>76</v>
      </c>
      <c r="AY197" s="266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1332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1333</v>
      </c>
      <c r="G199" s="201"/>
      <c r="H199" s="205">
        <v>219.2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6" customFormat="1" ht="11.25">
      <c r="B200" s="256"/>
      <c r="C200" s="257"/>
      <c r="D200" s="202" t="s">
        <v>156</v>
      </c>
      <c r="E200" s="258" t="s">
        <v>1</v>
      </c>
      <c r="F200" s="259" t="s">
        <v>1145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156</v>
      </c>
      <c r="AU200" s="266" t="s">
        <v>85</v>
      </c>
      <c r="AV200" s="16" t="s">
        <v>104</v>
      </c>
      <c r="AW200" s="16" t="s">
        <v>32</v>
      </c>
      <c r="AX200" s="16" t="s">
        <v>76</v>
      </c>
      <c r="AY200" s="266" t="s">
        <v>149</v>
      </c>
    </row>
    <row r="201" spans="1:65" s="15" customFormat="1" ht="11.25">
      <c r="B201" s="234"/>
      <c r="C201" s="235"/>
      <c r="D201" s="202" t="s">
        <v>156</v>
      </c>
      <c r="E201" s="236" t="s">
        <v>1</v>
      </c>
      <c r="F201" s="237" t="s">
        <v>292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156</v>
      </c>
      <c r="AU201" s="244" t="s">
        <v>85</v>
      </c>
      <c r="AV201" s="15" t="s">
        <v>168</v>
      </c>
      <c r="AW201" s="15" t="s">
        <v>32</v>
      </c>
      <c r="AX201" s="15" t="s">
        <v>83</v>
      </c>
      <c r="AY201" s="244" t="s">
        <v>149</v>
      </c>
    </row>
    <row r="202" spans="1:65" s="2" customFormat="1" ht="16.5" customHeight="1">
      <c r="A202" s="35"/>
      <c r="B202" s="36"/>
      <c r="C202" s="245" t="s">
        <v>244</v>
      </c>
      <c r="D202" s="245" t="s">
        <v>305</v>
      </c>
      <c r="E202" s="246" t="s">
        <v>748</v>
      </c>
      <c r="F202" s="247" t="s">
        <v>749</v>
      </c>
      <c r="G202" s="248" t="s">
        <v>298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36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192</v>
      </c>
      <c r="AT202" s="198" t="s">
        <v>305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1359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1360</v>
      </c>
      <c r="G203" s="201"/>
      <c r="H203" s="205">
        <v>36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149</v>
      </c>
    </row>
    <row r="204" spans="1:65" s="2" customFormat="1" ht="16.5" customHeight="1">
      <c r="A204" s="35"/>
      <c r="B204" s="36"/>
      <c r="C204" s="245" t="s">
        <v>250</v>
      </c>
      <c r="D204" s="245" t="s">
        <v>305</v>
      </c>
      <c r="E204" s="246" t="s">
        <v>1361</v>
      </c>
      <c r="F204" s="247" t="s">
        <v>1362</v>
      </c>
      <c r="G204" s="248" t="s">
        <v>298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438.4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192</v>
      </c>
      <c r="AT204" s="198" t="s">
        <v>305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1363</v>
      </c>
    </row>
    <row r="205" spans="1:65" s="12" customFormat="1" ht="11.25">
      <c r="B205" s="200"/>
      <c r="C205" s="201"/>
      <c r="D205" s="202" t="s">
        <v>156</v>
      </c>
      <c r="E205" s="203" t="s">
        <v>1</v>
      </c>
      <c r="F205" s="204" t="s">
        <v>1364</v>
      </c>
      <c r="G205" s="201"/>
      <c r="H205" s="205">
        <v>438.4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156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149</v>
      </c>
    </row>
    <row r="206" spans="1:65" s="2" customFormat="1" ht="33" customHeight="1">
      <c r="A206" s="35"/>
      <c r="B206" s="36"/>
      <c r="C206" s="186" t="s">
        <v>257</v>
      </c>
      <c r="D206" s="186" t="s">
        <v>150</v>
      </c>
      <c r="E206" s="187" t="s">
        <v>1365</v>
      </c>
      <c r="F206" s="188" t="s">
        <v>1366</v>
      </c>
      <c r="G206" s="189" t="s">
        <v>288</v>
      </c>
      <c r="H206" s="190">
        <v>966.75199999999995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1367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1368</v>
      </c>
      <c r="G207" s="201"/>
      <c r="H207" s="205">
        <v>966.75199999999995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245" t="s">
        <v>345</v>
      </c>
      <c r="D208" s="245" t="s">
        <v>305</v>
      </c>
      <c r="E208" s="246" t="s">
        <v>1369</v>
      </c>
      <c r="F208" s="247" t="s">
        <v>1370</v>
      </c>
      <c r="G208" s="248" t="s">
        <v>298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1933.5039999999999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1371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1372</v>
      </c>
      <c r="G209" s="201"/>
      <c r="H209" s="205">
        <v>1933.5039999999999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2" customFormat="1" ht="16.5" customHeight="1">
      <c r="A210" s="35"/>
      <c r="B210" s="36"/>
      <c r="C210" s="186" t="s">
        <v>350</v>
      </c>
      <c r="D210" s="186" t="s">
        <v>150</v>
      </c>
      <c r="E210" s="187" t="s">
        <v>1373</v>
      </c>
      <c r="F210" s="188" t="s">
        <v>1374</v>
      </c>
      <c r="G210" s="189" t="s">
        <v>273</v>
      </c>
      <c r="H210" s="190">
        <v>5656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85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1375</v>
      </c>
    </row>
    <row r="211" spans="1:65" s="2" customFormat="1" ht="24.2" customHeight="1">
      <c r="A211" s="35"/>
      <c r="B211" s="36"/>
      <c r="C211" s="186" t="s">
        <v>7</v>
      </c>
      <c r="D211" s="186" t="s">
        <v>150</v>
      </c>
      <c r="E211" s="187" t="s">
        <v>1376</v>
      </c>
      <c r="F211" s="188" t="s">
        <v>1377</v>
      </c>
      <c r="G211" s="189" t="s">
        <v>273</v>
      </c>
      <c r="H211" s="190">
        <v>6042.2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244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244</v>
      </c>
      <c r="BM211" s="198" t="s">
        <v>1378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1379</v>
      </c>
      <c r="G212" s="201"/>
      <c r="H212" s="205">
        <v>6042.2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16.5" customHeight="1">
      <c r="A213" s="35"/>
      <c r="B213" s="36"/>
      <c r="C213" s="245" t="s">
        <v>361</v>
      </c>
      <c r="D213" s="245" t="s">
        <v>305</v>
      </c>
      <c r="E213" s="246" t="s">
        <v>1380</v>
      </c>
      <c r="F213" s="247" t="s">
        <v>1381</v>
      </c>
      <c r="G213" s="248" t="s">
        <v>273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2.175192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520</v>
      </c>
      <c r="AT213" s="198" t="s">
        <v>305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244</v>
      </c>
      <c r="BM213" s="198" t="s">
        <v>1382</v>
      </c>
    </row>
    <row r="214" spans="1:65" s="12" customFormat="1" ht="11.25">
      <c r="B214" s="200"/>
      <c r="C214" s="201"/>
      <c r="D214" s="202" t="s">
        <v>156</v>
      </c>
      <c r="E214" s="201"/>
      <c r="F214" s="204" t="s">
        <v>1383</v>
      </c>
      <c r="G214" s="201"/>
      <c r="H214" s="205">
        <v>7250.64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149</v>
      </c>
    </row>
    <row r="215" spans="1:65" s="2" customFormat="1" ht="16.5" customHeight="1">
      <c r="A215" s="35"/>
      <c r="B215" s="36"/>
      <c r="C215" s="186" t="s">
        <v>367</v>
      </c>
      <c r="D215" s="186" t="s">
        <v>150</v>
      </c>
      <c r="E215" s="187" t="s">
        <v>1384</v>
      </c>
      <c r="F215" s="188" t="s">
        <v>1385</v>
      </c>
      <c r="G215" s="189" t="s">
        <v>273</v>
      </c>
      <c r="H215" s="190">
        <v>3021.1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244</v>
      </c>
      <c r="AT215" s="198" t="s">
        <v>150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244</v>
      </c>
      <c r="BM215" s="198" t="s">
        <v>1386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967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283.76449401000002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149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372</v>
      </c>
      <c r="D217" s="186" t="s">
        <v>150</v>
      </c>
      <c r="E217" s="187" t="s">
        <v>1387</v>
      </c>
      <c r="F217" s="188" t="s">
        <v>1388</v>
      </c>
      <c r="G217" s="189" t="s">
        <v>273</v>
      </c>
      <c r="H217" s="190">
        <v>2192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0.67952000000000001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1389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275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276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277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1332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2" customFormat="1" ht="11.25">
      <c r="B222" s="200"/>
      <c r="C222" s="201"/>
      <c r="D222" s="202" t="s">
        <v>156</v>
      </c>
      <c r="E222" s="203" t="s">
        <v>1</v>
      </c>
      <c r="F222" s="204" t="s">
        <v>1390</v>
      </c>
      <c r="G222" s="201"/>
      <c r="H222" s="205">
        <v>2192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156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149</v>
      </c>
    </row>
    <row r="223" spans="1:65" s="2" customFormat="1" ht="24.2" customHeight="1">
      <c r="A223" s="35"/>
      <c r="B223" s="36"/>
      <c r="C223" s="245" t="s">
        <v>377</v>
      </c>
      <c r="D223" s="245" t="s">
        <v>305</v>
      </c>
      <c r="E223" s="246" t="s">
        <v>1391</v>
      </c>
      <c r="F223" s="247" t="s">
        <v>1392</v>
      </c>
      <c r="G223" s="248" t="s">
        <v>273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0.67075200000000001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192</v>
      </c>
      <c r="AT223" s="198" t="s">
        <v>305</v>
      </c>
      <c r="AU223" s="198" t="s">
        <v>85</v>
      </c>
      <c r="AY223" s="18" t="s">
        <v>149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168</v>
      </c>
      <c r="BM223" s="198" t="s">
        <v>1393</v>
      </c>
    </row>
    <row r="224" spans="1:65" s="12" customFormat="1" ht="11.25">
      <c r="B224" s="200"/>
      <c r="C224" s="201"/>
      <c r="D224" s="202" t="s">
        <v>156</v>
      </c>
      <c r="E224" s="201"/>
      <c r="F224" s="204" t="s">
        <v>1394</v>
      </c>
      <c r="G224" s="201"/>
      <c r="H224" s="205">
        <v>2235.84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149</v>
      </c>
    </row>
    <row r="225" spans="1:65" s="2" customFormat="1" ht="37.9" customHeight="1">
      <c r="A225" s="35"/>
      <c r="B225" s="36"/>
      <c r="C225" s="186" t="s">
        <v>383</v>
      </c>
      <c r="D225" s="186" t="s">
        <v>150</v>
      </c>
      <c r="E225" s="187" t="s">
        <v>1395</v>
      </c>
      <c r="F225" s="188" t="s">
        <v>1396</v>
      </c>
      <c r="G225" s="189" t="s">
        <v>357</v>
      </c>
      <c r="H225" s="190">
        <v>1370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280.53489999999999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1397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275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276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277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1332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2" customFormat="1" ht="11.25">
      <c r="B230" s="200"/>
      <c r="C230" s="201"/>
      <c r="D230" s="202" t="s">
        <v>156</v>
      </c>
      <c r="E230" s="203" t="s">
        <v>1</v>
      </c>
      <c r="F230" s="204" t="s">
        <v>1398</v>
      </c>
      <c r="G230" s="201"/>
      <c r="H230" s="205">
        <v>1370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156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149</v>
      </c>
    </row>
    <row r="231" spans="1:65" s="2" customFormat="1" ht="24.2" customHeight="1">
      <c r="A231" s="35"/>
      <c r="B231" s="36"/>
      <c r="C231" s="186" t="s">
        <v>387</v>
      </c>
      <c r="D231" s="186" t="s">
        <v>150</v>
      </c>
      <c r="E231" s="187" t="s">
        <v>1399</v>
      </c>
      <c r="F231" s="188" t="s">
        <v>1400</v>
      </c>
      <c r="G231" s="189" t="s">
        <v>273</v>
      </c>
      <c r="H231" s="190">
        <v>3785.14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0.52991959999999994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168</v>
      </c>
      <c r="AT231" s="198" t="s">
        <v>150</v>
      </c>
      <c r="AU231" s="198" t="s">
        <v>85</v>
      </c>
      <c r="AY231" s="18" t="s">
        <v>149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168</v>
      </c>
      <c r="BM231" s="198" t="s">
        <v>1401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275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3" customFormat="1" ht="11.25">
      <c r="B233" s="212"/>
      <c r="C233" s="213"/>
      <c r="D233" s="202" t="s">
        <v>156</v>
      </c>
      <c r="E233" s="214" t="s">
        <v>1</v>
      </c>
      <c r="F233" s="215" t="s">
        <v>276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156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149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277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2" customFormat="1" ht="11.25">
      <c r="B235" s="200"/>
      <c r="C235" s="201"/>
      <c r="D235" s="202" t="s">
        <v>156</v>
      </c>
      <c r="E235" s="203" t="s">
        <v>1</v>
      </c>
      <c r="F235" s="204" t="s">
        <v>1185</v>
      </c>
      <c r="G235" s="201"/>
      <c r="H235" s="205">
        <v>3785.14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156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149</v>
      </c>
    </row>
    <row r="236" spans="1:65" s="2" customFormat="1" ht="24.2" customHeight="1">
      <c r="A236" s="35"/>
      <c r="B236" s="36"/>
      <c r="C236" s="245" t="s">
        <v>392</v>
      </c>
      <c r="D236" s="245" t="s">
        <v>305</v>
      </c>
      <c r="E236" s="246" t="s">
        <v>1402</v>
      </c>
      <c r="F236" s="247" t="s">
        <v>1403</v>
      </c>
      <c r="G236" s="248" t="s">
        <v>273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1.3494024099999999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192</v>
      </c>
      <c r="AT236" s="198" t="s">
        <v>305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1404</v>
      </c>
    </row>
    <row r="237" spans="1:65" s="12" customFormat="1" ht="11.25">
      <c r="B237" s="200"/>
      <c r="C237" s="201"/>
      <c r="D237" s="202" t="s">
        <v>156</v>
      </c>
      <c r="E237" s="201"/>
      <c r="F237" s="204" t="s">
        <v>1405</v>
      </c>
      <c r="G237" s="201"/>
      <c r="H237" s="205">
        <v>4352.9110000000001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149</v>
      </c>
    </row>
    <row r="238" spans="1:65" s="11" customFormat="1" ht="22.9" customHeight="1">
      <c r="B238" s="172"/>
      <c r="C238" s="173"/>
      <c r="D238" s="174" t="s">
        <v>75</v>
      </c>
      <c r="E238" s="232" t="s">
        <v>104</v>
      </c>
      <c r="F238" s="232" t="s">
        <v>1406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18.238</v>
      </c>
      <c r="AR238" s="183" t="s">
        <v>83</v>
      </c>
      <c r="AT238" s="184" t="s">
        <v>75</v>
      </c>
      <c r="AU238" s="184" t="s">
        <v>83</v>
      </c>
      <c r="AY238" s="183" t="s">
        <v>149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396</v>
      </c>
      <c r="D239" s="186" t="s">
        <v>150</v>
      </c>
      <c r="E239" s="187" t="s">
        <v>1407</v>
      </c>
      <c r="F239" s="188" t="s">
        <v>1408</v>
      </c>
      <c r="G239" s="189" t="s">
        <v>288</v>
      </c>
      <c r="H239" s="190">
        <v>8.2899999999999991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1409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1410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1411</v>
      </c>
      <c r="G243" s="201"/>
      <c r="H243" s="205">
        <v>8.2899999999999991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11" customFormat="1" ht="22.9" customHeight="1">
      <c r="B244" s="172"/>
      <c r="C244" s="173"/>
      <c r="D244" s="174" t="s">
        <v>75</v>
      </c>
      <c r="E244" s="232" t="s">
        <v>168</v>
      </c>
      <c r="F244" s="232" t="s">
        <v>752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149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402</v>
      </c>
      <c r="D245" s="186" t="s">
        <v>150</v>
      </c>
      <c r="E245" s="187" t="s">
        <v>753</v>
      </c>
      <c r="F245" s="188" t="s">
        <v>754</v>
      </c>
      <c r="G245" s="189" t="s">
        <v>288</v>
      </c>
      <c r="H245" s="190">
        <v>3.6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168</v>
      </c>
      <c r="BM245" s="198" t="s">
        <v>1412</v>
      </c>
    </row>
    <row r="246" spans="1:65" s="13" customFormat="1" ht="11.25">
      <c r="B246" s="212"/>
      <c r="C246" s="213"/>
      <c r="D246" s="202" t="s">
        <v>156</v>
      </c>
      <c r="E246" s="214" t="s">
        <v>1</v>
      </c>
      <c r="F246" s="215" t="s">
        <v>275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156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149</v>
      </c>
    </row>
    <row r="247" spans="1:65" s="13" customFormat="1" ht="11.25">
      <c r="B247" s="212"/>
      <c r="C247" s="213"/>
      <c r="D247" s="202" t="s">
        <v>156</v>
      </c>
      <c r="E247" s="214" t="s">
        <v>1</v>
      </c>
      <c r="F247" s="215" t="s">
        <v>276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156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149</v>
      </c>
    </row>
    <row r="248" spans="1:65" s="13" customFormat="1" ht="11.25">
      <c r="B248" s="212"/>
      <c r="C248" s="213"/>
      <c r="D248" s="202" t="s">
        <v>156</v>
      </c>
      <c r="E248" s="214" t="s">
        <v>1</v>
      </c>
      <c r="F248" s="215" t="s">
        <v>277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156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149</v>
      </c>
    </row>
    <row r="249" spans="1:65" s="13" customFormat="1" ht="11.25">
      <c r="B249" s="212"/>
      <c r="C249" s="213"/>
      <c r="D249" s="202" t="s">
        <v>156</v>
      </c>
      <c r="E249" s="214" t="s">
        <v>1</v>
      </c>
      <c r="F249" s="215" t="s">
        <v>1337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156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149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1413</v>
      </c>
      <c r="G250" s="201"/>
      <c r="H250" s="205">
        <v>3.6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149</v>
      </c>
    </row>
    <row r="251" spans="1:65" s="11" customFormat="1" ht="22.9" customHeight="1">
      <c r="B251" s="172"/>
      <c r="C251" s="173"/>
      <c r="D251" s="174" t="s">
        <v>75</v>
      </c>
      <c r="E251" s="232" t="s">
        <v>148</v>
      </c>
      <c r="F251" s="232" t="s">
        <v>318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SUM(P252:P270)</f>
        <v>0</v>
      </c>
      <c r="Q251" s="180"/>
      <c r="R251" s="181">
        <f>SUM(R252:R270)</f>
        <v>0</v>
      </c>
      <c r="S251" s="180"/>
      <c r="T251" s="182">
        <f>SUM(T252:T270)</f>
        <v>0</v>
      </c>
      <c r="AR251" s="183" t="s">
        <v>83</v>
      </c>
      <c r="AT251" s="184" t="s">
        <v>75</v>
      </c>
      <c r="AU251" s="184" t="s">
        <v>83</v>
      </c>
      <c r="AY251" s="183" t="s">
        <v>149</v>
      </c>
      <c r="BK251" s="185">
        <f>SUM(BK252:BK270)</f>
        <v>0</v>
      </c>
    </row>
    <row r="252" spans="1:65" s="2" customFormat="1" ht="21.75" customHeight="1">
      <c r="A252" s="35"/>
      <c r="B252" s="36"/>
      <c r="C252" s="186" t="s">
        <v>516</v>
      </c>
      <c r="D252" s="186" t="s">
        <v>150</v>
      </c>
      <c r="E252" s="187" t="s">
        <v>1414</v>
      </c>
      <c r="F252" s="188" t="s">
        <v>1415</v>
      </c>
      <c r="G252" s="189" t="s">
        <v>273</v>
      </c>
      <c r="H252" s="190">
        <v>5220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168</v>
      </c>
      <c r="AT252" s="198" t="s">
        <v>150</v>
      </c>
      <c r="AU252" s="198" t="s">
        <v>85</v>
      </c>
      <c r="AY252" s="18" t="s">
        <v>149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168</v>
      </c>
      <c r="BM252" s="198" t="s">
        <v>1416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275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276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277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2" customFormat="1" ht="11.25">
      <c r="B256" s="200"/>
      <c r="C256" s="201"/>
      <c r="D256" s="202" t="s">
        <v>156</v>
      </c>
      <c r="E256" s="203" t="s">
        <v>1</v>
      </c>
      <c r="F256" s="204" t="s">
        <v>1417</v>
      </c>
      <c r="G256" s="201"/>
      <c r="H256" s="205">
        <v>4950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156</v>
      </c>
      <c r="AU256" s="211" t="s">
        <v>85</v>
      </c>
      <c r="AV256" s="12" t="s">
        <v>85</v>
      </c>
      <c r="AW256" s="12" t="s">
        <v>32</v>
      </c>
      <c r="AX256" s="12" t="s">
        <v>76</v>
      </c>
      <c r="AY256" s="211" t="s">
        <v>149</v>
      </c>
    </row>
    <row r="257" spans="1:65" s="13" customFormat="1" ht="11.25">
      <c r="B257" s="212"/>
      <c r="C257" s="213"/>
      <c r="D257" s="202" t="s">
        <v>156</v>
      </c>
      <c r="E257" s="214" t="s">
        <v>1</v>
      </c>
      <c r="F257" s="215" t="s">
        <v>1418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156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149</v>
      </c>
    </row>
    <row r="258" spans="1:65" s="12" customFormat="1" ht="11.25">
      <c r="B258" s="200"/>
      <c r="C258" s="201"/>
      <c r="D258" s="202" t="s">
        <v>156</v>
      </c>
      <c r="E258" s="203" t="s">
        <v>1</v>
      </c>
      <c r="F258" s="204" t="s">
        <v>1419</v>
      </c>
      <c r="G258" s="201"/>
      <c r="H258" s="205">
        <v>270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32</v>
      </c>
      <c r="AX258" s="12" t="s">
        <v>76</v>
      </c>
      <c r="AY258" s="211" t="s">
        <v>149</v>
      </c>
    </row>
    <row r="259" spans="1:65" s="15" customFormat="1" ht="11.25">
      <c r="B259" s="234"/>
      <c r="C259" s="235"/>
      <c r="D259" s="202" t="s">
        <v>156</v>
      </c>
      <c r="E259" s="236" t="s">
        <v>1</v>
      </c>
      <c r="F259" s="237" t="s">
        <v>292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156</v>
      </c>
      <c r="AU259" s="244" t="s">
        <v>85</v>
      </c>
      <c r="AV259" s="15" t="s">
        <v>168</v>
      </c>
      <c r="AW259" s="15" t="s">
        <v>32</v>
      </c>
      <c r="AX259" s="15" t="s">
        <v>83</v>
      </c>
      <c r="AY259" s="244" t="s">
        <v>149</v>
      </c>
    </row>
    <row r="260" spans="1:65" s="2" customFormat="1" ht="16.5" customHeight="1">
      <c r="A260" s="35"/>
      <c r="B260" s="36"/>
      <c r="C260" s="186" t="s">
        <v>520</v>
      </c>
      <c r="D260" s="186" t="s">
        <v>150</v>
      </c>
      <c r="E260" s="187" t="s">
        <v>1420</v>
      </c>
      <c r="F260" s="188" t="s">
        <v>1421</v>
      </c>
      <c r="G260" s="189" t="s">
        <v>273</v>
      </c>
      <c r="H260" s="190">
        <v>115.2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1422</v>
      </c>
    </row>
    <row r="261" spans="1:65" s="13" customFormat="1" ht="11.25">
      <c r="B261" s="212"/>
      <c r="C261" s="213"/>
      <c r="D261" s="202" t="s">
        <v>156</v>
      </c>
      <c r="E261" s="214" t="s">
        <v>1</v>
      </c>
      <c r="F261" s="215" t="s">
        <v>275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156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276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3" customFormat="1" ht="11.25">
      <c r="B263" s="212"/>
      <c r="C263" s="213"/>
      <c r="D263" s="202" t="s">
        <v>156</v>
      </c>
      <c r="E263" s="214" t="s">
        <v>1</v>
      </c>
      <c r="F263" s="215" t="s">
        <v>277</v>
      </c>
      <c r="G263" s="213"/>
      <c r="H263" s="214" t="s">
        <v>1</v>
      </c>
      <c r="I263" s="216"/>
      <c r="J263" s="213"/>
      <c r="K263" s="213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156</v>
      </c>
      <c r="AU263" s="221" t="s">
        <v>85</v>
      </c>
      <c r="AV263" s="13" t="s">
        <v>83</v>
      </c>
      <c r="AW263" s="13" t="s">
        <v>32</v>
      </c>
      <c r="AX263" s="13" t="s">
        <v>76</v>
      </c>
      <c r="AY263" s="221" t="s">
        <v>149</v>
      </c>
    </row>
    <row r="264" spans="1:65" s="13" customFormat="1" ht="11.25">
      <c r="B264" s="212"/>
      <c r="C264" s="213"/>
      <c r="D264" s="202" t="s">
        <v>156</v>
      </c>
      <c r="E264" s="214" t="s">
        <v>1</v>
      </c>
      <c r="F264" s="215" t="s">
        <v>1423</v>
      </c>
      <c r="G264" s="213"/>
      <c r="H264" s="214" t="s">
        <v>1</v>
      </c>
      <c r="I264" s="216"/>
      <c r="J264" s="213"/>
      <c r="K264" s="213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156</v>
      </c>
      <c r="AU264" s="221" t="s">
        <v>85</v>
      </c>
      <c r="AV264" s="13" t="s">
        <v>83</v>
      </c>
      <c r="AW264" s="13" t="s">
        <v>32</v>
      </c>
      <c r="AX264" s="13" t="s">
        <v>76</v>
      </c>
      <c r="AY264" s="221" t="s">
        <v>149</v>
      </c>
    </row>
    <row r="265" spans="1:65" s="12" customFormat="1" ht="11.25">
      <c r="B265" s="200"/>
      <c r="C265" s="201"/>
      <c r="D265" s="202" t="s">
        <v>156</v>
      </c>
      <c r="E265" s="203" t="s">
        <v>1</v>
      </c>
      <c r="F265" s="204" t="s">
        <v>1424</v>
      </c>
      <c r="G265" s="201"/>
      <c r="H265" s="205">
        <v>115.2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156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149</v>
      </c>
    </row>
    <row r="266" spans="1:65" s="2" customFormat="1" ht="24.2" customHeight="1">
      <c r="A266" s="35"/>
      <c r="B266" s="36"/>
      <c r="C266" s="186" t="s">
        <v>524</v>
      </c>
      <c r="D266" s="186" t="s">
        <v>150</v>
      </c>
      <c r="E266" s="187" t="s">
        <v>1425</v>
      </c>
      <c r="F266" s="188" t="s">
        <v>1426</v>
      </c>
      <c r="G266" s="189" t="s">
        <v>273</v>
      </c>
      <c r="H266" s="190">
        <v>9900</v>
      </c>
      <c r="I266" s="191"/>
      <c r="J266" s="192">
        <f>ROUND(I266*H266,2)</f>
        <v>0</v>
      </c>
      <c r="K266" s="193"/>
      <c r="L266" s="40"/>
      <c r="M266" s="194" t="s">
        <v>1</v>
      </c>
      <c r="N266" s="19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168</v>
      </c>
      <c r="AT266" s="198" t="s">
        <v>150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1427</v>
      </c>
    </row>
    <row r="267" spans="1:65" s="13" customFormat="1" ht="11.25">
      <c r="B267" s="212"/>
      <c r="C267" s="213"/>
      <c r="D267" s="202" t="s">
        <v>156</v>
      </c>
      <c r="E267" s="214" t="s">
        <v>1</v>
      </c>
      <c r="F267" s="215" t="s">
        <v>275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156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149</v>
      </c>
    </row>
    <row r="268" spans="1:65" s="13" customFormat="1" ht="11.25">
      <c r="B268" s="212"/>
      <c r="C268" s="213"/>
      <c r="D268" s="202" t="s">
        <v>156</v>
      </c>
      <c r="E268" s="214" t="s">
        <v>1</v>
      </c>
      <c r="F268" s="215" t="s">
        <v>276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156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149</v>
      </c>
    </row>
    <row r="269" spans="1:65" s="13" customFormat="1" ht="11.25">
      <c r="B269" s="212"/>
      <c r="C269" s="213"/>
      <c r="D269" s="202" t="s">
        <v>156</v>
      </c>
      <c r="E269" s="214" t="s">
        <v>1</v>
      </c>
      <c r="F269" s="215" t="s">
        <v>277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156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149</v>
      </c>
    </row>
    <row r="270" spans="1:65" s="12" customFormat="1" ht="11.25">
      <c r="B270" s="200"/>
      <c r="C270" s="201"/>
      <c r="D270" s="202" t="s">
        <v>156</v>
      </c>
      <c r="E270" s="203" t="s">
        <v>1</v>
      </c>
      <c r="F270" s="204" t="s">
        <v>1428</v>
      </c>
      <c r="G270" s="201"/>
      <c r="H270" s="205">
        <v>9900</v>
      </c>
      <c r="I270" s="206"/>
      <c r="J270" s="201"/>
      <c r="K270" s="201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156</v>
      </c>
      <c r="AU270" s="211" t="s">
        <v>85</v>
      </c>
      <c r="AV270" s="12" t="s">
        <v>85</v>
      </c>
      <c r="AW270" s="12" t="s">
        <v>32</v>
      </c>
      <c r="AX270" s="12" t="s">
        <v>83</v>
      </c>
      <c r="AY270" s="211" t="s">
        <v>149</v>
      </c>
    </row>
    <row r="271" spans="1:65" s="11" customFormat="1" ht="22.9" customHeight="1">
      <c r="B271" s="172"/>
      <c r="C271" s="173"/>
      <c r="D271" s="174" t="s">
        <v>75</v>
      </c>
      <c r="E271" s="232" t="s">
        <v>192</v>
      </c>
      <c r="F271" s="232" t="s">
        <v>757</v>
      </c>
      <c r="G271" s="173"/>
      <c r="H271" s="173"/>
      <c r="I271" s="176"/>
      <c r="J271" s="233">
        <f>BK271</f>
        <v>0</v>
      </c>
      <c r="K271" s="173"/>
      <c r="L271" s="178"/>
      <c r="M271" s="179"/>
      <c r="N271" s="180"/>
      <c r="O271" s="180"/>
      <c r="P271" s="181">
        <f>SUM(P272:P310)</f>
        <v>0</v>
      </c>
      <c r="Q271" s="180"/>
      <c r="R271" s="181">
        <f>SUM(R272:R310)</f>
        <v>1.79556</v>
      </c>
      <c r="S271" s="180"/>
      <c r="T271" s="182">
        <f>SUM(T272:T310)</f>
        <v>0</v>
      </c>
      <c r="AR271" s="183" t="s">
        <v>83</v>
      </c>
      <c r="AT271" s="184" t="s">
        <v>75</v>
      </c>
      <c r="AU271" s="184" t="s">
        <v>83</v>
      </c>
      <c r="AY271" s="183" t="s">
        <v>149</v>
      </c>
      <c r="BK271" s="185">
        <f>SUM(BK272:BK310)</f>
        <v>0</v>
      </c>
    </row>
    <row r="272" spans="1:65" s="2" customFormat="1" ht="24.2" customHeight="1">
      <c r="A272" s="35"/>
      <c r="B272" s="36"/>
      <c r="C272" s="186" t="s">
        <v>528</v>
      </c>
      <c r="D272" s="186" t="s">
        <v>150</v>
      </c>
      <c r="E272" s="187" t="s">
        <v>1429</v>
      </c>
      <c r="F272" s="188" t="s">
        <v>1430</v>
      </c>
      <c r="G272" s="189" t="s">
        <v>357</v>
      </c>
      <c r="H272" s="190">
        <v>36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4.2199999999999998E-3</v>
      </c>
      <c r="R272" s="196">
        <f>Q272*H272</f>
        <v>0.15192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168</v>
      </c>
      <c r="AT272" s="198" t="s">
        <v>150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1431</v>
      </c>
    </row>
    <row r="273" spans="1:65" s="13" customFormat="1" ht="11.25">
      <c r="B273" s="212"/>
      <c r="C273" s="213"/>
      <c r="D273" s="202" t="s">
        <v>156</v>
      </c>
      <c r="E273" s="214" t="s">
        <v>1</v>
      </c>
      <c r="F273" s="215" t="s">
        <v>275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156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149</v>
      </c>
    </row>
    <row r="274" spans="1:65" s="13" customFormat="1" ht="11.25">
      <c r="B274" s="212"/>
      <c r="C274" s="213"/>
      <c r="D274" s="202" t="s">
        <v>156</v>
      </c>
      <c r="E274" s="214" t="s">
        <v>1</v>
      </c>
      <c r="F274" s="215" t="s">
        <v>276</v>
      </c>
      <c r="G274" s="213"/>
      <c r="H274" s="214" t="s">
        <v>1</v>
      </c>
      <c r="I274" s="216"/>
      <c r="J274" s="213"/>
      <c r="K274" s="213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156</v>
      </c>
      <c r="AU274" s="221" t="s">
        <v>85</v>
      </c>
      <c r="AV274" s="13" t="s">
        <v>83</v>
      </c>
      <c r="AW274" s="13" t="s">
        <v>32</v>
      </c>
      <c r="AX274" s="13" t="s">
        <v>76</v>
      </c>
      <c r="AY274" s="221" t="s">
        <v>149</v>
      </c>
    </row>
    <row r="275" spans="1:65" s="13" customFormat="1" ht="11.25">
      <c r="B275" s="212"/>
      <c r="C275" s="213"/>
      <c r="D275" s="202" t="s">
        <v>156</v>
      </c>
      <c r="E275" s="214" t="s">
        <v>1</v>
      </c>
      <c r="F275" s="215" t="s">
        <v>277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156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149</v>
      </c>
    </row>
    <row r="276" spans="1:65" s="13" customFormat="1" ht="11.25">
      <c r="B276" s="212"/>
      <c r="C276" s="213"/>
      <c r="D276" s="202" t="s">
        <v>156</v>
      </c>
      <c r="E276" s="214" t="s">
        <v>1</v>
      </c>
      <c r="F276" s="215" t="s">
        <v>1337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156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149</v>
      </c>
    </row>
    <row r="277" spans="1:65" s="12" customFormat="1" ht="11.25">
      <c r="B277" s="200"/>
      <c r="C277" s="201"/>
      <c r="D277" s="202" t="s">
        <v>156</v>
      </c>
      <c r="E277" s="203" t="s">
        <v>1</v>
      </c>
      <c r="F277" s="204" t="s">
        <v>1432</v>
      </c>
      <c r="G277" s="201"/>
      <c r="H277" s="205">
        <v>36</v>
      </c>
      <c r="I277" s="206"/>
      <c r="J277" s="201"/>
      <c r="K277" s="201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156</v>
      </c>
      <c r="AU277" s="211" t="s">
        <v>85</v>
      </c>
      <c r="AV277" s="12" t="s">
        <v>85</v>
      </c>
      <c r="AW277" s="12" t="s">
        <v>32</v>
      </c>
      <c r="AX277" s="12" t="s">
        <v>83</v>
      </c>
      <c r="AY277" s="211" t="s">
        <v>149</v>
      </c>
    </row>
    <row r="278" spans="1:65" s="2" customFormat="1" ht="16.5" customHeight="1">
      <c r="A278" s="35"/>
      <c r="B278" s="36"/>
      <c r="C278" s="186" t="s">
        <v>532</v>
      </c>
      <c r="D278" s="186" t="s">
        <v>150</v>
      </c>
      <c r="E278" s="187" t="s">
        <v>1433</v>
      </c>
      <c r="F278" s="188" t="s">
        <v>1434</v>
      </c>
      <c r="G278" s="189" t="s">
        <v>357</v>
      </c>
      <c r="H278" s="190">
        <v>36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168</v>
      </c>
      <c r="AT278" s="198" t="s">
        <v>150</v>
      </c>
      <c r="AU278" s="198" t="s">
        <v>85</v>
      </c>
      <c r="AY278" s="18" t="s">
        <v>149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168</v>
      </c>
      <c r="BM278" s="198" t="s">
        <v>1435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1337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1432</v>
      </c>
      <c r="G280" s="201"/>
      <c r="H280" s="205">
        <v>36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1436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22.5">
      <c r="B282" s="212"/>
      <c r="C282" s="213"/>
      <c r="D282" s="202" t="s">
        <v>156</v>
      </c>
      <c r="E282" s="214" t="s">
        <v>1</v>
      </c>
      <c r="F282" s="215" t="s">
        <v>1437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3" customFormat="1" ht="11.25">
      <c r="B283" s="212"/>
      <c r="C283" s="213"/>
      <c r="D283" s="202" t="s">
        <v>156</v>
      </c>
      <c r="E283" s="214" t="s">
        <v>1</v>
      </c>
      <c r="F283" s="215" t="s">
        <v>1438</v>
      </c>
      <c r="G283" s="213"/>
      <c r="H283" s="214" t="s">
        <v>1</v>
      </c>
      <c r="I283" s="216"/>
      <c r="J283" s="213"/>
      <c r="K283" s="213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156</v>
      </c>
      <c r="AU283" s="221" t="s">
        <v>85</v>
      </c>
      <c r="AV283" s="13" t="s">
        <v>83</v>
      </c>
      <c r="AW283" s="13" t="s">
        <v>32</v>
      </c>
      <c r="AX283" s="13" t="s">
        <v>76</v>
      </c>
      <c r="AY283" s="221" t="s">
        <v>149</v>
      </c>
    </row>
    <row r="284" spans="1:65" s="13" customFormat="1" ht="22.5">
      <c r="B284" s="212"/>
      <c r="C284" s="213"/>
      <c r="D284" s="202" t="s">
        <v>156</v>
      </c>
      <c r="E284" s="214" t="s">
        <v>1</v>
      </c>
      <c r="F284" s="215" t="s">
        <v>1439</v>
      </c>
      <c r="G284" s="213"/>
      <c r="H284" s="214" t="s">
        <v>1</v>
      </c>
      <c r="I284" s="216"/>
      <c r="J284" s="213"/>
      <c r="K284" s="213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156</v>
      </c>
      <c r="AU284" s="221" t="s">
        <v>85</v>
      </c>
      <c r="AV284" s="13" t="s">
        <v>83</v>
      </c>
      <c r="AW284" s="13" t="s">
        <v>32</v>
      </c>
      <c r="AX284" s="13" t="s">
        <v>76</v>
      </c>
      <c r="AY284" s="221" t="s">
        <v>149</v>
      </c>
    </row>
    <row r="285" spans="1:65" s="13" customFormat="1" ht="22.5">
      <c r="B285" s="212"/>
      <c r="C285" s="213"/>
      <c r="D285" s="202" t="s">
        <v>156</v>
      </c>
      <c r="E285" s="214" t="s">
        <v>1</v>
      </c>
      <c r="F285" s="215" t="s">
        <v>1440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156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149</v>
      </c>
    </row>
    <row r="286" spans="1:65" s="13" customFormat="1" ht="22.5">
      <c r="B286" s="212"/>
      <c r="C286" s="213"/>
      <c r="D286" s="202" t="s">
        <v>156</v>
      </c>
      <c r="E286" s="214" t="s">
        <v>1</v>
      </c>
      <c r="F286" s="215" t="s">
        <v>1441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156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149</v>
      </c>
    </row>
    <row r="287" spans="1:65" s="13" customFormat="1" ht="22.5">
      <c r="B287" s="212"/>
      <c r="C287" s="213"/>
      <c r="D287" s="202" t="s">
        <v>156</v>
      </c>
      <c r="E287" s="214" t="s">
        <v>1</v>
      </c>
      <c r="F287" s="215" t="s">
        <v>1442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156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149</v>
      </c>
    </row>
    <row r="288" spans="1:65" s="13" customFormat="1" ht="11.25">
      <c r="B288" s="212"/>
      <c r="C288" s="213"/>
      <c r="D288" s="202" t="s">
        <v>156</v>
      </c>
      <c r="E288" s="214" t="s">
        <v>1</v>
      </c>
      <c r="F288" s="215" t="s">
        <v>1443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156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149</v>
      </c>
    </row>
    <row r="289" spans="1:65" s="2" customFormat="1" ht="16.5" customHeight="1">
      <c r="A289" s="35"/>
      <c r="B289" s="36"/>
      <c r="C289" s="186" t="s">
        <v>536</v>
      </c>
      <c r="D289" s="186" t="s">
        <v>150</v>
      </c>
      <c r="E289" s="187" t="s">
        <v>1444</v>
      </c>
      <c r="F289" s="188" t="s">
        <v>1445</v>
      </c>
      <c r="G289" s="189" t="s">
        <v>357</v>
      </c>
      <c r="H289" s="190">
        <v>36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168</v>
      </c>
      <c r="AT289" s="198" t="s">
        <v>150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1446</v>
      </c>
    </row>
    <row r="290" spans="1:65" s="12" customFormat="1" ht="11.25">
      <c r="B290" s="200"/>
      <c r="C290" s="201"/>
      <c r="D290" s="202" t="s">
        <v>156</v>
      </c>
      <c r="E290" s="203" t="s">
        <v>1</v>
      </c>
      <c r="F290" s="204" t="s">
        <v>1447</v>
      </c>
      <c r="G290" s="201"/>
      <c r="H290" s="205">
        <v>36</v>
      </c>
      <c r="I290" s="206"/>
      <c r="J290" s="201"/>
      <c r="K290" s="201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156</v>
      </c>
      <c r="AU290" s="211" t="s">
        <v>85</v>
      </c>
      <c r="AV290" s="12" t="s">
        <v>85</v>
      </c>
      <c r="AW290" s="12" t="s">
        <v>32</v>
      </c>
      <c r="AX290" s="12" t="s">
        <v>83</v>
      </c>
      <c r="AY290" s="211" t="s">
        <v>149</v>
      </c>
    </row>
    <row r="291" spans="1:65" s="13" customFormat="1" ht="11.25">
      <c r="B291" s="212"/>
      <c r="C291" s="213"/>
      <c r="D291" s="202" t="s">
        <v>156</v>
      </c>
      <c r="E291" s="214" t="s">
        <v>1</v>
      </c>
      <c r="F291" s="215" t="s">
        <v>1436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156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149</v>
      </c>
    </row>
    <row r="292" spans="1:65" s="13" customFormat="1" ht="22.5">
      <c r="B292" s="212"/>
      <c r="C292" s="213"/>
      <c r="D292" s="202" t="s">
        <v>156</v>
      </c>
      <c r="E292" s="214" t="s">
        <v>1</v>
      </c>
      <c r="F292" s="215" t="s">
        <v>1448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33.75">
      <c r="B293" s="212"/>
      <c r="C293" s="213"/>
      <c r="D293" s="202" t="s">
        <v>156</v>
      </c>
      <c r="E293" s="214" t="s">
        <v>1</v>
      </c>
      <c r="F293" s="215" t="s">
        <v>1449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1450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22.5">
      <c r="B295" s="212"/>
      <c r="C295" s="213"/>
      <c r="D295" s="202" t="s">
        <v>156</v>
      </c>
      <c r="E295" s="214" t="s">
        <v>1</v>
      </c>
      <c r="F295" s="215" t="s">
        <v>1451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3" customFormat="1" ht="22.5">
      <c r="B296" s="212"/>
      <c r="C296" s="213"/>
      <c r="D296" s="202" t="s">
        <v>156</v>
      </c>
      <c r="E296" s="214" t="s">
        <v>1</v>
      </c>
      <c r="F296" s="215" t="s">
        <v>1452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156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149</v>
      </c>
    </row>
    <row r="297" spans="1:65" s="13" customFormat="1" ht="22.5">
      <c r="B297" s="212"/>
      <c r="C297" s="213"/>
      <c r="D297" s="202" t="s">
        <v>156</v>
      </c>
      <c r="E297" s="214" t="s">
        <v>1</v>
      </c>
      <c r="F297" s="215" t="s">
        <v>1453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3" customFormat="1" ht="22.5">
      <c r="B298" s="212"/>
      <c r="C298" s="213"/>
      <c r="D298" s="202" t="s">
        <v>156</v>
      </c>
      <c r="E298" s="214" t="s">
        <v>1</v>
      </c>
      <c r="F298" s="215" t="s">
        <v>1454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156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149</v>
      </c>
    </row>
    <row r="299" spans="1:65" s="13" customFormat="1" ht="11.25">
      <c r="B299" s="212"/>
      <c r="C299" s="213"/>
      <c r="D299" s="202" t="s">
        <v>156</v>
      </c>
      <c r="E299" s="214" t="s">
        <v>1</v>
      </c>
      <c r="F299" s="215" t="s">
        <v>1455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156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149</v>
      </c>
    </row>
    <row r="300" spans="1:65" s="2" customFormat="1" ht="16.5" customHeight="1">
      <c r="A300" s="35"/>
      <c r="B300" s="36"/>
      <c r="C300" s="186" t="s">
        <v>540</v>
      </c>
      <c r="D300" s="186" t="s">
        <v>150</v>
      </c>
      <c r="E300" s="187" t="s">
        <v>1456</v>
      </c>
      <c r="F300" s="188" t="s">
        <v>1457</v>
      </c>
      <c r="G300" s="189" t="s">
        <v>183</v>
      </c>
      <c r="H300" s="190">
        <v>12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1458</v>
      </c>
    </row>
    <row r="301" spans="1:65" s="12" customFormat="1" ht="11.25">
      <c r="B301" s="200"/>
      <c r="C301" s="201"/>
      <c r="D301" s="202" t="s">
        <v>156</v>
      </c>
      <c r="E301" s="203" t="s">
        <v>1</v>
      </c>
      <c r="F301" s="204" t="s">
        <v>222</v>
      </c>
      <c r="G301" s="201"/>
      <c r="H301" s="205">
        <v>12</v>
      </c>
      <c r="I301" s="206"/>
      <c r="J301" s="201"/>
      <c r="K301" s="201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156</v>
      </c>
      <c r="AU301" s="211" t="s">
        <v>85</v>
      </c>
      <c r="AV301" s="12" t="s">
        <v>85</v>
      </c>
      <c r="AW301" s="12" t="s">
        <v>32</v>
      </c>
      <c r="AX301" s="12" t="s">
        <v>83</v>
      </c>
      <c r="AY301" s="21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1459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22.5">
      <c r="B303" s="212"/>
      <c r="C303" s="213"/>
      <c r="D303" s="202" t="s">
        <v>156</v>
      </c>
      <c r="E303" s="214" t="s">
        <v>1</v>
      </c>
      <c r="F303" s="215" t="s">
        <v>1460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3" customFormat="1" ht="22.5">
      <c r="B304" s="212"/>
      <c r="C304" s="213"/>
      <c r="D304" s="202" t="s">
        <v>156</v>
      </c>
      <c r="E304" s="214" t="s">
        <v>1</v>
      </c>
      <c r="F304" s="215" t="s">
        <v>1461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156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149</v>
      </c>
    </row>
    <row r="305" spans="1:65" s="13" customFormat="1" ht="33.75">
      <c r="B305" s="212"/>
      <c r="C305" s="213"/>
      <c r="D305" s="202" t="s">
        <v>156</v>
      </c>
      <c r="E305" s="214" t="s">
        <v>1</v>
      </c>
      <c r="F305" s="215" t="s">
        <v>1462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2" customFormat="1" ht="24.2" customHeight="1">
      <c r="A306" s="35"/>
      <c r="B306" s="36"/>
      <c r="C306" s="186" t="s">
        <v>544</v>
      </c>
      <c r="D306" s="186" t="s">
        <v>150</v>
      </c>
      <c r="E306" s="187" t="s">
        <v>1463</v>
      </c>
      <c r="F306" s="188" t="s">
        <v>1464</v>
      </c>
      <c r="G306" s="189" t="s">
        <v>183</v>
      </c>
      <c r="H306" s="190">
        <v>12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5.8029999999999998E-2</v>
      </c>
      <c r="R306" s="196">
        <f>Q306*H306</f>
        <v>0.69635999999999998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168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168</v>
      </c>
      <c r="BM306" s="198" t="s">
        <v>1465</v>
      </c>
    </row>
    <row r="307" spans="1:65" s="2" customFormat="1" ht="33" customHeight="1">
      <c r="A307" s="35"/>
      <c r="B307" s="36"/>
      <c r="C307" s="186" t="s">
        <v>550</v>
      </c>
      <c r="D307" s="186" t="s">
        <v>150</v>
      </c>
      <c r="E307" s="187" t="s">
        <v>1466</v>
      </c>
      <c r="F307" s="188" t="s">
        <v>1467</v>
      </c>
      <c r="G307" s="189" t="s">
        <v>183</v>
      </c>
      <c r="H307" s="190">
        <v>12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1.8180000000000002E-2</v>
      </c>
      <c r="R307" s="196">
        <f>Q307*H307</f>
        <v>0.21816000000000002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1468</v>
      </c>
    </row>
    <row r="308" spans="1:65" s="2" customFormat="1" ht="24.2" customHeight="1">
      <c r="A308" s="35"/>
      <c r="B308" s="36"/>
      <c r="C308" s="186" t="s">
        <v>554</v>
      </c>
      <c r="D308" s="186" t="s">
        <v>150</v>
      </c>
      <c r="E308" s="187" t="s">
        <v>1469</v>
      </c>
      <c r="F308" s="188" t="s">
        <v>1470</v>
      </c>
      <c r="G308" s="189" t="s">
        <v>183</v>
      </c>
      <c r="H308" s="190">
        <v>12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6.2199999999999998E-3</v>
      </c>
      <c r="R308" s="196">
        <f>Q308*H308</f>
        <v>7.4639999999999998E-2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168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168</v>
      </c>
      <c r="BM308" s="198" t="s">
        <v>1471</v>
      </c>
    </row>
    <row r="309" spans="1:65" s="2" customFormat="1" ht="24.2" customHeight="1">
      <c r="A309" s="35"/>
      <c r="B309" s="36"/>
      <c r="C309" s="186" t="s">
        <v>558</v>
      </c>
      <c r="D309" s="186" t="s">
        <v>150</v>
      </c>
      <c r="E309" s="187" t="s">
        <v>1472</v>
      </c>
      <c r="F309" s="188" t="s">
        <v>1473</v>
      </c>
      <c r="G309" s="189" t="s">
        <v>183</v>
      </c>
      <c r="H309" s="190">
        <v>12</v>
      </c>
      <c r="I309" s="191"/>
      <c r="J309" s="192">
        <f>ROUND(I309*H309,2)</f>
        <v>0</v>
      </c>
      <c r="K309" s="193"/>
      <c r="L309" s="40"/>
      <c r="M309" s="194" t="s">
        <v>1</v>
      </c>
      <c r="N309" s="195" t="s">
        <v>41</v>
      </c>
      <c r="O309" s="72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168</v>
      </c>
      <c r="AT309" s="198" t="s">
        <v>150</v>
      </c>
      <c r="AU309" s="198" t="s">
        <v>85</v>
      </c>
      <c r="AY309" s="18" t="s">
        <v>149</v>
      </c>
      <c r="BE309" s="199">
        <f>IF(N309="základní",J309,0)</f>
        <v>0</v>
      </c>
      <c r="BF309" s="199">
        <f>IF(N309="snížená",J309,0)</f>
        <v>0</v>
      </c>
      <c r="BG309" s="199">
        <f>IF(N309="zákl. přenesená",J309,0)</f>
        <v>0</v>
      </c>
      <c r="BH309" s="199">
        <f>IF(N309="sníž. přenesená",J309,0)</f>
        <v>0</v>
      </c>
      <c r="BI309" s="199">
        <f>IF(N309="nulová",J309,0)</f>
        <v>0</v>
      </c>
      <c r="BJ309" s="18" t="s">
        <v>83</v>
      </c>
      <c r="BK309" s="199">
        <f>ROUND(I309*H309,2)</f>
        <v>0</v>
      </c>
      <c r="BL309" s="18" t="s">
        <v>168</v>
      </c>
      <c r="BM309" s="198" t="s">
        <v>1474</v>
      </c>
    </row>
    <row r="310" spans="1:65" s="2" customFormat="1" ht="33" customHeight="1">
      <c r="A310" s="35"/>
      <c r="B310" s="36"/>
      <c r="C310" s="186" t="s">
        <v>562</v>
      </c>
      <c r="D310" s="186" t="s">
        <v>150</v>
      </c>
      <c r="E310" s="187" t="s">
        <v>1475</v>
      </c>
      <c r="F310" s="188" t="s">
        <v>1476</v>
      </c>
      <c r="G310" s="189" t="s">
        <v>183</v>
      </c>
      <c r="H310" s="190">
        <v>12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5.4539999999999998E-2</v>
      </c>
      <c r="R310" s="196">
        <f>Q310*H310</f>
        <v>0.65447999999999995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168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168</v>
      </c>
      <c r="BM310" s="198" t="s">
        <v>1477</v>
      </c>
    </row>
    <row r="311" spans="1:65" s="11" customFormat="1" ht="22.9" customHeight="1">
      <c r="B311" s="172"/>
      <c r="C311" s="173"/>
      <c r="D311" s="174" t="s">
        <v>75</v>
      </c>
      <c r="E311" s="232" t="s">
        <v>202</v>
      </c>
      <c r="F311" s="232" t="s">
        <v>360</v>
      </c>
      <c r="G311" s="173"/>
      <c r="H311" s="173"/>
      <c r="I311" s="176"/>
      <c r="J311" s="233">
        <f>BK311</f>
        <v>0</v>
      </c>
      <c r="K311" s="173"/>
      <c r="L311" s="178"/>
      <c r="M311" s="179"/>
      <c r="N311" s="180"/>
      <c r="O311" s="180"/>
      <c r="P311" s="181">
        <f>SUM(P312:P344)</f>
        <v>0</v>
      </c>
      <c r="Q311" s="180"/>
      <c r="R311" s="181">
        <f>SUM(R312:R344)</f>
        <v>303.11773999999997</v>
      </c>
      <c r="S311" s="180"/>
      <c r="T311" s="182">
        <f>SUM(T312:T344)</f>
        <v>18.935000000000002</v>
      </c>
      <c r="AR311" s="183" t="s">
        <v>83</v>
      </c>
      <c r="AT311" s="184" t="s">
        <v>75</v>
      </c>
      <c r="AU311" s="184" t="s">
        <v>83</v>
      </c>
      <c r="AY311" s="183" t="s">
        <v>149</v>
      </c>
      <c r="BK311" s="185">
        <f>SUM(BK312:BK344)</f>
        <v>0</v>
      </c>
    </row>
    <row r="312" spans="1:65" s="2" customFormat="1" ht="24.2" customHeight="1">
      <c r="A312" s="35"/>
      <c r="B312" s="36"/>
      <c r="C312" s="186" t="s">
        <v>568</v>
      </c>
      <c r="D312" s="186" t="s">
        <v>150</v>
      </c>
      <c r="E312" s="187" t="s">
        <v>1478</v>
      </c>
      <c r="F312" s="188" t="s">
        <v>1479</v>
      </c>
      <c r="G312" s="189" t="s">
        <v>357</v>
      </c>
      <c r="H312" s="190">
        <v>137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7.3999999999999999E-4</v>
      </c>
      <c r="R312" s="196">
        <f>Q312*H312</f>
        <v>0.10138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168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168</v>
      </c>
      <c r="BM312" s="198" t="s">
        <v>1480</v>
      </c>
    </row>
    <row r="313" spans="1:65" s="13" customFormat="1" ht="11.25">
      <c r="B313" s="212"/>
      <c r="C313" s="213"/>
      <c r="D313" s="202" t="s">
        <v>156</v>
      </c>
      <c r="E313" s="214" t="s">
        <v>1</v>
      </c>
      <c r="F313" s="215" t="s">
        <v>275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156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149</v>
      </c>
    </row>
    <row r="314" spans="1:65" s="13" customFormat="1" ht="11.25">
      <c r="B314" s="212"/>
      <c r="C314" s="213"/>
      <c r="D314" s="202" t="s">
        <v>156</v>
      </c>
      <c r="E314" s="214" t="s">
        <v>1</v>
      </c>
      <c r="F314" s="215" t="s">
        <v>276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156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149</v>
      </c>
    </row>
    <row r="315" spans="1:65" s="13" customFormat="1" ht="11.25">
      <c r="B315" s="212"/>
      <c r="C315" s="213"/>
      <c r="D315" s="202" t="s">
        <v>156</v>
      </c>
      <c r="E315" s="214" t="s">
        <v>1</v>
      </c>
      <c r="F315" s="215" t="s">
        <v>277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156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149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1481</v>
      </c>
      <c r="G316" s="201"/>
      <c r="H316" s="205">
        <v>137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245" t="s">
        <v>572</v>
      </c>
      <c r="D317" s="245" t="s">
        <v>305</v>
      </c>
      <c r="E317" s="246" t="s">
        <v>1482</v>
      </c>
      <c r="F317" s="247" t="s">
        <v>1483</v>
      </c>
      <c r="G317" s="248" t="s">
        <v>1484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192</v>
      </c>
      <c r="AT317" s="198" t="s">
        <v>305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1485</v>
      </c>
    </row>
    <row r="318" spans="1:65" s="2" customFormat="1" ht="33" customHeight="1">
      <c r="A318" s="35"/>
      <c r="B318" s="36"/>
      <c r="C318" s="186" t="s">
        <v>576</v>
      </c>
      <c r="D318" s="186" t="s">
        <v>150</v>
      </c>
      <c r="E318" s="187" t="s">
        <v>1486</v>
      </c>
      <c r="F318" s="188" t="s">
        <v>1487</v>
      </c>
      <c r="G318" s="189" t="s">
        <v>357</v>
      </c>
      <c r="H318" s="190">
        <v>80</v>
      </c>
      <c r="I318" s="191"/>
      <c r="J318" s="192">
        <f>ROUND(I318*H318,2)</f>
        <v>0</v>
      </c>
      <c r="K318" s="193"/>
      <c r="L318" s="40"/>
      <c r="M318" s="194" t="s">
        <v>1</v>
      </c>
      <c r="N318" s="195" t="s">
        <v>41</v>
      </c>
      <c r="O318" s="72"/>
      <c r="P318" s="196">
        <f>O318*H318</f>
        <v>0</v>
      </c>
      <c r="Q318" s="196">
        <v>0.15540000000000001</v>
      </c>
      <c r="R318" s="196">
        <f>Q318*H318</f>
        <v>12.432</v>
      </c>
      <c r="S318" s="196">
        <v>0</v>
      </c>
      <c r="T318" s="19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168</v>
      </c>
      <c r="AT318" s="198" t="s">
        <v>150</v>
      </c>
      <c r="AU318" s="198" t="s">
        <v>85</v>
      </c>
      <c r="AY318" s="18" t="s">
        <v>149</v>
      </c>
      <c r="BE318" s="199">
        <f>IF(N318="základní",J318,0)</f>
        <v>0</v>
      </c>
      <c r="BF318" s="199">
        <f>IF(N318="snížená",J318,0)</f>
        <v>0</v>
      </c>
      <c r="BG318" s="199">
        <f>IF(N318="zákl. přenesená",J318,0)</f>
        <v>0</v>
      </c>
      <c r="BH318" s="199">
        <f>IF(N318="sníž. přenesená",J318,0)</f>
        <v>0</v>
      </c>
      <c r="BI318" s="199">
        <f>IF(N318="nulová",J318,0)</f>
        <v>0</v>
      </c>
      <c r="BJ318" s="18" t="s">
        <v>83</v>
      </c>
      <c r="BK318" s="199">
        <f>ROUND(I318*H318,2)</f>
        <v>0</v>
      </c>
      <c r="BL318" s="18" t="s">
        <v>168</v>
      </c>
      <c r="BM318" s="198" t="s">
        <v>1488</v>
      </c>
    </row>
    <row r="319" spans="1:65" s="13" customFormat="1" ht="11.25">
      <c r="B319" s="212"/>
      <c r="C319" s="213"/>
      <c r="D319" s="202" t="s">
        <v>156</v>
      </c>
      <c r="E319" s="214" t="s">
        <v>1</v>
      </c>
      <c r="F319" s="215" t="s">
        <v>275</v>
      </c>
      <c r="G319" s="213"/>
      <c r="H319" s="214" t="s">
        <v>1</v>
      </c>
      <c r="I319" s="216"/>
      <c r="J319" s="213"/>
      <c r="K319" s="213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156</v>
      </c>
      <c r="AU319" s="221" t="s">
        <v>85</v>
      </c>
      <c r="AV319" s="13" t="s">
        <v>83</v>
      </c>
      <c r="AW319" s="13" t="s">
        <v>32</v>
      </c>
      <c r="AX319" s="13" t="s">
        <v>76</v>
      </c>
      <c r="AY319" s="221" t="s">
        <v>149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276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277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2" customFormat="1" ht="11.25">
      <c r="B322" s="200"/>
      <c r="C322" s="201"/>
      <c r="D322" s="202" t="s">
        <v>156</v>
      </c>
      <c r="E322" s="203" t="s">
        <v>1</v>
      </c>
      <c r="F322" s="204" t="s">
        <v>1489</v>
      </c>
      <c r="G322" s="201"/>
      <c r="H322" s="205">
        <v>80</v>
      </c>
      <c r="I322" s="206"/>
      <c r="J322" s="201"/>
      <c r="K322" s="201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156</v>
      </c>
      <c r="AU322" s="211" t="s">
        <v>85</v>
      </c>
      <c r="AV322" s="12" t="s">
        <v>85</v>
      </c>
      <c r="AW322" s="12" t="s">
        <v>32</v>
      </c>
      <c r="AX322" s="12" t="s">
        <v>83</v>
      </c>
      <c r="AY322" s="211" t="s">
        <v>149</v>
      </c>
    </row>
    <row r="323" spans="1:65" s="2" customFormat="1" ht="21.75" customHeight="1">
      <c r="A323" s="35"/>
      <c r="B323" s="36"/>
      <c r="C323" s="245" t="s">
        <v>580</v>
      </c>
      <c r="D323" s="245" t="s">
        <v>305</v>
      </c>
      <c r="E323" s="246" t="s">
        <v>1490</v>
      </c>
      <c r="F323" s="247" t="s">
        <v>1491</v>
      </c>
      <c r="G323" s="248" t="s">
        <v>357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192</v>
      </c>
      <c r="AT323" s="198" t="s">
        <v>305</v>
      </c>
      <c r="AU323" s="198" t="s">
        <v>85</v>
      </c>
      <c r="AY323" s="18" t="s">
        <v>149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168</v>
      </c>
      <c r="BM323" s="198" t="s">
        <v>1492</v>
      </c>
    </row>
    <row r="324" spans="1:65" s="2" customFormat="1" ht="33" customHeight="1">
      <c r="A324" s="35"/>
      <c r="B324" s="36"/>
      <c r="C324" s="186" t="s">
        <v>584</v>
      </c>
      <c r="D324" s="186" t="s">
        <v>150</v>
      </c>
      <c r="E324" s="187" t="s">
        <v>1493</v>
      </c>
      <c r="F324" s="188" t="s">
        <v>1494</v>
      </c>
      <c r="G324" s="189" t="s">
        <v>357</v>
      </c>
      <c r="H324" s="190">
        <v>1078</v>
      </c>
      <c r="I324" s="191"/>
      <c r="J324" s="192">
        <f>ROUND(I324*H324,2)</f>
        <v>0</v>
      </c>
      <c r="K324" s="193"/>
      <c r="L324" s="40"/>
      <c r="M324" s="194" t="s">
        <v>1</v>
      </c>
      <c r="N324" s="195" t="s">
        <v>41</v>
      </c>
      <c r="O324" s="72"/>
      <c r="P324" s="196">
        <f>O324*H324</f>
        <v>0</v>
      </c>
      <c r="Q324" s="196">
        <v>0.1295</v>
      </c>
      <c r="R324" s="196">
        <f>Q324*H324</f>
        <v>139.601</v>
      </c>
      <c r="S324" s="196">
        <v>0</v>
      </c>
      <c r="T324" s="19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168</v>
      </c>
      <c r="AT324" s="198" t="s">
        <v>150</v>
      </c>
      <c r="AU324" s="198" t="s">
        <v>85</v>
      </c>
      <c r="AY324" s="18" t="s">
        <v>149</v>
      </c>
      <c r="BE324" s="199">
        <f>IF(N324="základní",J324,0)</f>
        <v>0</v>
      </c>
      <c r="BF324" s="199">
        <f>IF(N324="snížená",J324,0)</f>
        <v>0</v>
      </c>
      <c r="BG324" s="199">
        <f>IF(N324="zákl. přenesená",J324,0)</f>
        <v>0</v>
      </c>
      <c r="BH324" s="199">
        <f>IF(N324="sníž. přenesená",J324,0)</f>
        <v>0</v>
      </c>
      <c r="BI324" s="199">
        <f>IF(N324="nulová",J324,0)</f>
        <v>0</v>
      </c>
      <c r="BJ324" s="18" t="s">
        <v>83</v>
      </c>
      <c r="BK324" s="199">
        <f>ROUND(I324*H324,2)</f>
        <v>0</v>
      </c>
      <c r="BL324" s="18" t="s">
        <v>168</v>
      </c>
      <c r="BM324" s="198" t="s">
        <v>1495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275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3" customFormat="1" ht="11.25">
      <c r="B326" s="212"/>
      <c r="C326" s="213"/>
      <c r="D326" s="202" t="s">
        <v>156</v>
      </c>
      <c r="E326" s="214" t="s">
        <v>1</v>
      </c>
      <c r="F326" s="215" t="s">
        <v>276</v>
      </c>
      <c r="G326" s="213"/>
      <c r="H326" s="214" t="s">
        <v>1</v>
      </c>
      <c r="I326" s="216"/>
      <c r="J326" s="213"/>
      <c r="K326" s="213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156</v>
      </c>
      <c r="AU326" s="221" t="s">
        <v>85</v>
      </c>
      <c r="AV326" s="13" t="s">
        <v>83</v>
      </c>
      <c r="AW326" s="13" t="s">
        <v>32</v>
      </c>
      <c r="AX326" s="13" t="s">
        <v>76</v>
      </c>
      <c r="AY326" s="22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277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1496</v>
      </c>
      <c r="G328" s="201"/>
      <c r="H328" s="205">
        <v>1078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83</v>
      </c>
      <c r="AY328" s="211" t="s">
        <v>149</v>
      </c>
    </row>
    <row r="329" spans="1:65" s="2" customFormat="1" ht="16.5" customHeight="1">
      <c r="A329" s="35"/>
      <c r="B329" s="36"/>
      <c r="C329" s="245" t="s">
        <v>588</v>
      </c>
      <c r="D329" s="245" t="s">
        <v>305</v>
      </c>
      <c r="E329" s="246" t="s">
        <v>1497</v>
      </c>
      <c r="F329" s="247" t="s">
        <v>1498</v>
      </c>
      <c r="G329" s="248" t="s">
        <v>357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196">
        <f>O329*H329</f>
        <v>0</v>
      </c>
      <c r="Q329" s="196">
        <v>5.6120000000000003E-2</v>
      </c>
      <c r="R329" s="196">
        <f>Q329*H329</f>
        <v>60.49736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192</v>
      </c>
      <c r="AT329" s="198" t="s">
        <v>305</v>
      </c>
      <c r="AU329" s="198" t="s">
        <v>85</v>
      </c>
      <c r="AY329" s="18" t="s">
        <v>149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83</v>
      </c>
      <c r="BK329" s="199">
        <f>ROUND(I329*H329,2)</f>
        <v>0</v>
      </c>
      <c r="BL329" s="18" t="s">
        <v>168</v>
      </c>
      <c r="BM329" s="198" t="s">
        <v>1499</v>
      </c>
    </row>
    <row r="330" spans="1:65" s="2" customFormat="1" ht="24.2" customHeight="1">
      <c r="A330" s="35"/>
      <c r="B330" s="36"/>
      <c r="C330" s="186" t="s">
        <v>592</v>
      </c>
      <c r="D330" s="186" t="s">
        <v>150</v>
      </c>
      <c r="E330" s="187" t="s">
        <v>1500</v>
      </c>
      <c r="F330" s="188" t="s">
        <v>1501</v>
      </c>
      <c r="G330" s="189" t="s">
        <v>273</v>
      </c>
      <c r="H330" s="190">
        <v>6600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6.8999999999999997E-4</v>
      </c>
      <c r="R330" s="196">
        <f>Q330*H330</f>
        <v>4.5539999999999994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168</v>
      </c>
      <c r="BM330" s="198" t="s">
        <v>1502</v>
      </c>
    </row>
    <row r="331" spans="1:65" s="13" customFormat="1" ht="11.25">
      <c r="B331" s="212"/>
      <c r="C331" s="213"/>
      <c r="D331" s="202" t="s">
        <v>156</v>
      </c>
      <c r="E331" s="214" t="s">
        <v>1</v>
      </c>
      <c r="F331" s="215" t="s">
        <v>275</v>
      </c>
      <c r="G331" s="213"/>
      <c r="H331" s="214" t="s">
        <v>1</v>
      </c>
      <c r="I331" s="216"/>
      <c r="J331" s="213"/>
      <c r="K331" s="213"/>
      <c r="L331" s="217"/>
      <c r="M331" s="218"/>
      <c r="N331" s="219"/>
      <c r="O331" s="219"/>
      <c r="P331" s="219"/>
      <c r="Q331" s="219"/>
      <c r="R331" s="219"/>
      <c r="S331" s="219"/>
      <c r="T331" s="220"/>
      <c r="AT331" s="221" t="s">
        <v>156</v>
      </c>
      <c r="AU331" s="221" t="s">
        <v>85</v>
      </c>
      <c r="AV331" s="13" t="s">
        <v>83</v>
      </c>
      <c r="AW331" s="13" t="s">
        <v>32</v>
      </c>
      <c r="AX331" s="13" t="s">
        <v>76</v>
      </c>
      <c r="AY331" s="221" t="s">
        <v>149</v>
      </c>
    </row>
    <row r="332" spans="1:65" s="13" customFormat="1" ht="11.25">
      <c r="B332" s="212"/>
      <c r="C332" s="213"/>
      <c r="D332" s="202" t="s">
        <v>156</v>
      </c>
      <c r="E332" s="214" t="s">
        <v>1</v>
      </c>
      <c r="F332" s="215" t="s">
        <v>276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156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149</v>
      </c>
    </row>
    <row r="333" spans="1:65" s="13" customFormat="1" ht="11.25">
      <c r="B333" s="212"/>
      <c r="C333" s="213"/>
      <c r="D333" s="202" t="s">
        <v>156</v>
      </c>
      <c r="E333" s="214" t="s">
        <v>1</v>
      </c>
      <c r="F333" s="215" t="s">
        <v>277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156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149</v>
      </c>
    </row>
    <row r="334" spans="1:65" s="12" customFormat="1" ht="11.25">
      <c r="B334" s="200"/>
      <c r="C334" s="201"/>
      <c r="D334" s="202" t="s">
        <v>156</v>
      </c>
      <c r="E334" s="203" t="s">
        <v>1</v>
      </c>
      <c r="F334" s="204" t="s">
        <v>1503</v>
      </c>
      <c r="G334" s="201"/>
      <c r="H334" s="205">
        <v>6600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156</v>
      </c>
      <c r="AU334" s="211" t="s">
        <v>85</v>
      </c>
      <c r="AV334" s="12" t="s">
        <v>85</v>
      </c>
      <c r="AW334" s="12" t="s">
        <v>32</v>
      </c>
      <c r="AX334" s="12" t="s">
        <v>83</v>
      </c>
      <c r="AY334" s="211" t="s">
        <v>149</v>
      </c>
    </row>
    <row r="335" spans="1:65" s="2" customFormat="1" ht="16.5" customHeight="1">
      <c r="A335" s="35"/>
      <c r="B335" s="36"/>
      <c r="C335" s="186" t="s">
        <v>596</v>
      </c>
      <c r="D335" s="186" t="s">
        <v>150</v>
      </c>
      <c r="E335" s="187" t="s">
        <v>1504</v>
      </c>
      <c r="F335" s="188" t="s">
        <v>1505</v>
      </c>
      <c r="G335" s="189" t="s">
        <v>273</v>
      </c>
      <c r="H335" s="190">
        <v>3720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2.3099999999999999E-2</v>
      </c>
      <c r="R335" s="196">
        <f>Q335*H335</f>
        <v>85.932000000000002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168</v>
      </c>
      <c r="BM335" s="198" t="s">
        <v>1506</v>
      </c>
    </row>
    <row r="336" spans="1:65" s="13" customFormat="1" ht="11.25">
      <c r="B336" s="212"/>
      <c r="C336" s="213"/>
      <c r="D336" s="202" t="s">
        <v>156</v>
      </c>
      <c r="E336" s="214" t="s">
        <v>1</v>
      </c>
      <c r="F336" s="215" t="s">
        <v>275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156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149</v>
      </c>
    </row>
    <row r="337" spans="1:65" s="13" customFormat="1" ht="11.25">
      <c r="B337" s="212"/>
      <c r="C337" s="213"/>
      <c r="D337" s="202" t="s">
        <v>156</v>
      </c>
      <c r="E337" s="214" t="s">
        <v>1</v>
      </c>
      <c r="F337" s="215" t="s">
        <v>276</v>
      </c>
      <c r="G337" s="213"/>
      <c r="H337" s="214" t="s">
        <v>1</v>
      </c>
      <c r="I337" s="216"/>
      <c r="J337" s="213"/>
      <c r="K337" s="213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156</v>
      </c>
      <c r="AU337" s="221" t="s">
        <v>85</v>
      </c>
      <c r="AV337" s="13" t="s">
        <v>83</v>
      </c>
      <c r="AW337" s="13" t="s">
        <v>32</v>
      </c>
      <c r="AX337" s="13" t="s">
        <v>76</v>
      </c>
      <c r="AY337" s="221" t="s">
        <v>149</v>
      </c>
    </row>
    <row r="338" spans="1:65" s="13" customFormat="1" ht="11.25">
      <c r="B338" s="212"/>
      <c r="C338" s="213"/>
      <c r="D338" s="202" t="s">
        <v>156</v>
      </c>
      <c r="E338" s="214" t="s">
        <v>1</v>
      </c>
      <c r="F338" s="215" t="s">
        <v>277</v>
      </c>
      <c r="G338" s="213"/>
      <c r="H338" s="214" t="s">
        <v>1</v>
      </c>
      <c r="I338" s="216"/>
      <c r="J338" s="213"/>
      <c r="K338" s="213"/>
      <c r="L338" s="217"/>
      <c r="M338" s="218"/>
      <c r="N338" s="219"/>
      <c r="O338" s="219"/>
      <c r="P338" s="219"/>
      <c r="Q338" s="219"/>
      <c r="R338" s="219"/>
      <c r="S338" s="219"/>
      <c r="T338" s="220"/>
      <c r="AT338" s="221" t="s">
        <v>156</v>
      </c>
      <c r="AU338" s="221" t="s">
        <v>85</v>
      </c>
      <c r="AV338" s="13" t="s">
        <v>83</v>
      </c>
      <c r="AW338" s="13" t="s">
        <v>32</v>
      </c>
      <c r="AX338" s="13" t="s">
        <v>76</v>
      </c>
      <c r="AY338" s="221" t="s">
        <v>149</v>
      </c>
    </row>
    <row r="339" spans="1:65" s="12" customFormat="1" ht="11.25">
      <c r="B339" s="200"/>
      <c r="C339" s="201"/>
      <c r="D339" s="202" t="s">
        <v>156</v>
      </c>
      <c r="E339" s="203" t="s">
        <v>1</v>
      </c>
      <c r="F339" s="204" t="s">
        <v>1507</v>
      </c>
      <c r="G339" s="201"/>
      <c r="H339" s="205">
        <v>3720</v>
      </c>
      <c r="I339" s="206"/>
      <c r="J339" s="201"/>
      <c r="K339" s="201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156</v>
      </c>
      <c r="AU339" s="211" t="s">
        <v>85</v>
      </c>
      <c r="AV339" s="12" t="s">
        <v>85</v>
      </c>
      <c r="AW339" s="12" t="s">
        <v>32</v>
      </c>
      <c r="AX339" s="12" t="s">
        <v>83</v>
      </c>
      <c r="AY339" s="211" t="s">
        <v>149</v>
      </c>
    </row>
    <row r="340" spans="1:65" s="2" customFormat="1" ht="24.2" customHeight="1">
      <c r="A340" s="35"/>
      <c r="B340" s="36"/>
      <c r="C340" s="186" t="s">
        <v>600</v>
      </c>
      <c r="D340" s="186" t="s">
        <v>150</v>
      </c>
      <c r="E340" s="187" t="s">
        <v>1508</v>
      </c>
      <c r="F340" s="188" t="s">
        <v>1509</v>
      </c>
      <c r="G340" s="189" t="s">
        <v>357</v>
      </c>
      <c r="H340" s="190">
        <v>541</v>
      </c>
      <c r="I340" s="191"/>
      <c r="J340" s="192">
        <f>ROUND(I340*H340,2)</f>
        <v>0</v>
      </c>
      <c r="K340" s="193"/>
      <c r="L340" s="40"/>
      <c r="M340" s="194" t="s">
        <v>1</v>
      </c>
      <c r="N340" s="195" t="s">
        <v>41</v>
      </c>
      <c r="O340" s="72"/>
      <c r="P340" s="196">
        <f>O340*H340</f>
        <v>0</v>
      </c>
      <c r="Q340" s="196">
        <v>0</v>
      </c>
      <c r="R340" s="196">
        <f>Q340*H340</f>
        <v>0</v>
      </c>
      <c r="S340" s="196">
        <v>3.5000000000000003E-2</v>
      </c>
      <c r="T340" s="197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8" t="s">
        <v>168</v>
      </c>
      <c r="AT340" s="198" t="s">
        <v>150</v>
      </c>
      <c r="AU340" s="198" t="s">
        <v>85</v>
      </c>
      <c r="AY340" s="18" t="s">
        <v>149</v>
      </c>
      <c r="BE340" s="199">
        <f>IF(N340="základní",J340,0)</f>
        <v>0</v>
      </c>
      <c r="BF340" s="199">
        <f>IF(N340="snížená",J340,0)</f>
        <v>0</v>
      </c>
      <c r="BG340" s="199">
        <f>IF(N340="zákl. přenesená",J340,0)</f>
        <v>0</v>
      </c>
      <c r="BH340" s="199">
        <f>IF(N340="sníž. přenesená",J340,0)</f>
        <v>0</v>
      </c>
      <c r="BI340" s="199">
        <f>IF(N340="nulová",J340,0)</f>
        <v>0</v>
      </c>
      <c r="BJ340" s="18" t="s">
        <v>83</v>
      </c>
      <c r="BK340" s="199">
        <f>ROUND(I340*H340,2)</f>
        <v>0</v>
      </c>
      <c r="BL340" s="18" t="s">
        <v>168</v>
      </c>
      <c r="BM340" s="198" t="s">
        <v>1510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275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276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3" customFormat="1" ht="11.25">
      <c r="B343" s="212"/>
      <c r="C343" s="213"/>
      <c r="D343" s="202" t="s">
        <v>156</v>
      </c>
      <c r="E343" s="214" t="s">
        <v>1</v>
      </c>
      <c r="F343" s="215" t="s">
        <v>277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156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149</v>
      </c>
    </row>
    <row r="344" spans="1:65" s="12" customFormat="1" ht="11.25">
      <c r="B344" s="200"/>
      <c r="C344" s="201"/>
      <c r="D344" s="202" t="s">
        <v>156</v>
      </c>
      <c r="E344" s="203" t="s">
        <v>1</v>
      </c>
      <c r="F344" s="204" t="s">
        <v>1511</v>
      </c>
      <c r="G344" s="201"/>
      <c r="H344" s="205">
        <v>541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156</v>
      </c>
      <c r="AU344" s="211" t="s">
        <v>85</v>
      </c>
      <c r="AV344" s="12" t="s">
        <v>85</v>
      </c>
      <c r="AW344" s="12" t="s">
        <v>32</v>
      </c>
      <c r="AX344" s="12" t="s">
        <v>83</v>
      </c>
      <c r="AY344" s="211" t="s">
        <v>149</v>
      </c>
    </row>
    <row r="345" spans="1:65" s="11" customFormat="1" ht="22.9" customHeight="1">
      <c r="B345" s="172"/>
      <c r="C345" s="173"/>
      <c r="D345" s="174" t="s">
        <v>75</v>
      </c>
      <c r="E345" s="232" t="s">
        <v>381</v>
      </c>
      <c r="F345" s="232" t="s">
        <v>382</v>
      </c>
      <c r="G345" s="173"/>
      <c r="H345" s="173"/>
      <c r="I345" s="176"/>
      <c r="J345" s="233">
        <f>BK345</f>
        <v>0</v>
      </c>
      <c r="K345" s="173"/>
      <c r="L345" s="178"/>
      <c r="M345" s="179"/>
      <c r="N345" s="180"/>
      <c r="O345" s="180"/>
      <c r="P345" s="181">
        <f>SUM(P346:P353)</f>
        <v>0</v>
      </c>
      <c r="Q345" s="180"/>
      <c r="R345" s="181">
        <f>SUM(R346:R353)</f>
        <v>0</v>
      </c>
      <c r="S345" s="180"/>
      <c r="T345" s="182">
        <f>SUM(T346:T353)</f>
        <v>0</v>
      </c>
      <c r="AR345" s="183" t="s">
        <v>83</v>
      </c>
      <c r="AT345" s="184" t="s">
        <v>75</v>
      </c>
      <c r="AU345" s="184" t="s">
        <v>83</v>
      </c>
      <c r="AY345" s="183" t="s">
        <v>149</v>
      </c>
      <c r="BK345" s="185">
        <f>SUM(BK346:BK353)</f>
        <v>0</v>
      </c>
    </row>
    <row r="346" spans="1:65" s="2" customFormat="1" ht="21.75" customHeight="1">
      <c r="A346" s="35"/>
      <c r="B346" s="36"/>
      <c r="C346" s="186" t="s">
        <v>606</v>
      </c>
      <c r="D346" s="186" t="s">
        <v>150</v>
      </c>
      <c r="E346" s="187" t="s">
        <v>384</v>
      </c>
      <c r="F346" s="188" t="s">
        <v>385</v>
      </c>
      <c r="G346" s="189" t="s">
        <v>298</v>
      </c>
      <c r="H346" s="190">
        <v>198.52500000000001</v>
      </c>
      <c r="I346" s="191"/>
      <c r="J346" s="192">
        <f>ROUND(I346*H346,2)</f>
        <v>0</v>
      </c>
      <c r="K346" s="193"/>
      <c r="L346" s="40"/>
      <c r="M346" s="194" t="s">
        <v>1</v>
      </c>
      <c r="N346" s="195" t="s">
        <v>41</v>
      </c>
      <c r="O346" s="72"/>
      <c r="P346" s="196">
        <f>O346*H346</f>
        <v>0</v>
      </c>
      <c r="Q346" s="196">
        <v>0</v>
      </c>
      <c r="R346" s="196">
        <f>Q346*H346</f>
        <v>0</v>
      </c>
      <c r="S346" s="196">
        <v>0</v>
      </c>
      <c r="T346" s="19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8" t="s">
        <v>168</v>
      </c>
      <c r="AT346" s="198" t="s">
        <v>150</v>
      </c>
      <c r="AU346" s="198" t="s">
        <v>85</v>
      </c>
      <c r="AY346" s="18" t="s">
        <v>149</v>
      </c>
      <c r="BE346" s="199">
        <f>IF(N346="základní",J346,0)</f>
        <v>0</v>
      </c>
      <c r="BF346" s="199">
        <f>IF(N346="snížená",J346,0)</f>
        <v>0</v>
      </c>
      <c r="BG346" s="199">
        <f>IF(N346="zákl. přenesená",J346,0)</f>
        <v>0</v>
      </c>
      <c r="BH346" s="199">
        <f>IF(N346="sníž. přenesená",J346,0)</f>
        <v>0</v>
      </c>
      <c r="BI346" s="199">
        <f>IF(N346="nulová",J346,0)</f>
        <v>0</v>
      </c>
      <c r="BJ346" s="18" t="s">
        <v>83</v>
      </c>
      <c r="BK346" s="199">
        <f>ROUND(I346*H346,2)</f>
        <v>0</v>
      </c>
      <c r="BL346" s="18" t="s">
        <v>168</v>
      </c>
      <c r="BM346" s="198" t="s">
        <v>1512</v>
      </c>
    </row>
    <row r="347" spans="1:65" s="12" customFormat="1" ht="11.25">
      <c r="B347" s="200"/>
      <c r="C347" s="201"/>
      <c r="D347" s="202" t="s">
        <v>156</v>
      </c>
      <c r="E347" s="203" t="s">
        <v>1</v>
      </c>
      <c r="F347" s="204" t="s">
        <v>1513</v>
      </c>
      <c r="G347" s="201"/>
      <c r="H347" s="205">
        <v>198.52500000000001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156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149</v>
      </c>
    </row>
    <row r="348" spans="1:65" s="2" customFormat="1" ht="24.2" customHeight="1">
      <c r="A348" s="35"/>
      <c r="B348" s="36"/>
      <c r="C348" s="186" t="s">
        <v>610</v>
      </c>
      <c r="D348" s="186" t="s">
        <v>150</v>
      </c>
      <c r="E348" s="187" t="s">
        <v>388</v>
      </c>
      <c r="F348" s="188" t="s">
        <v>389</v>
      </c>
      <c r="G348" s="189" t="s">
        <v>298</v>
      </c>
      <c r="H348" s="190">
        <v>1786.7249999999999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1514</v>
      </c>
    </row>
    <row r="349" spans="1:65" s="12" customFormat="1" ht="11.25">
      <c r="B349" s="200"/>
      <c r="C349" s="201"/>
      <c r="D349" s="202" t="s">
        <v>156</v>
      </c>
      <c r="E349" s="201"/>
      <c r="F349" s="204" t="s">
        <v>1515</v>
      </c>
      <c r="G349" s="201"/>
      <c r="H349" s="205">
        <v>1786.7249999999999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4</v>
      </c>
      <c r="AX349" s="12" t="s">
        <v>83</v>
      </c>
      <c r="AY349" s="211" t="s">
        <v>149</v>
      </c>
    </row>
    <row r="350" spans="1:65" s="2" customFormat="1" ht="33" customHeight="1">
      <c r="A350" s="35"/>
      <c r="B350" s="36"/>
      <c r="C350" s="186" t="s">
        <v>614</v>
      </c>
      <c r="D350" s="186" t="s">
        <v>150</v>
      </c>
      <c r="E350" s="187" t="s">
        <v>393</v>
      </c>
      <c r="F350" s="188" t="s">
        <v>394</v>
      </c>
      <c r="G350" s="189" t="s">
        <v>298</v>
      </c>
      <c r="H350" s="190">
        <v>18.238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1516</v>
      </c>
    </row>
    <row r="351" spans="1:65" s="2" customFormat="1" ht="37.9" customHeight="1">
      <c r="A351" s="35"/>
      <c r="B351" s="36"/>
      <c r="C351" s="186" t="s">
        <v>618</v>
      </c>
      <c r="D351" s="186" t="s">
        <v>150</v>
      </c>
      <c r="E351" s="187" t="s">
        <v>1517</v>
      </c>
      <c r="F351" s="188" t="s">
        <v>1518</v>
      </c>
      <c r="G351" s="189" t="s">
        <v>298</v>
      </c>
      <c r="H351" s="190">
        <v>45.695999999999998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1519</v>
      </c>
    </row>
    <row r="352" spans="1:65" s="2" customFormat="1" ht="33" customHeight="1">
      <c r="A352" s="35"/>
      <c r="B352" s="36"/>
      <c r="C352" s="186" t="s">
        <v>622</v>
      </c>
      <c r="D352" s="186" t="s">
        <v>150</v>
      </c>
      <c r="E352" s="187" t="s">
        <v>397</v>
      </c>
      <c r="F352" s="188" t="s">
        <v>398</v>
      </c>
      <c r="G352" s="189" t="s">
        <v>298</v>
      </c>
      <c r="H352" s="190">
        <v>115.65600000000001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1520</v>
      </c>
    </row>
    <row r="353" spans="1:65" s="2" customFormat="1" ht="33" customHeight="1">
      <c r="A353" s="35"/>
      <c r="B353" s="36"/>
      <c r="C353" s="186" t="s">
        <v>626</v>
      </c>
      <c r="D353" s="186" t="s">
        <v>150</v>
      </c>
      <c r="E353" s="187" t="s">
        <v>1521</v>
      </c>
      <c r="F353" s="188" t="s">
        <v>1522</v>
      </c>
      <c r="G353" s="189" t="s">
        <v>298</v>
      </c>
      <c r="H353" s="190">
        <v>18.934999999999999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168</v>
      </c>
      <c r="AT353" s="198" t="s">
        <v>150</v>
      </c>
      <c r="AU353" s="198" t="s">
        <v>85</v>
      </c>
      <c r="AY353" s="18" t="s">
        <v>149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168</v>
      </c>
      <c r="BM353" s="198" t="s">
        <v>1523</v>
      </c>
    </row>
    <row r="354" spans="1:65" s="11" customFormat="1" ht="22.9" customHeight="1">
      <c r="B354" s="172"/>
      <c r="C354" s="173"/>
      <c r="D354" s="174" t="s">
        <v>75</v>
      </c>
      <c r="E354" s="232" t="s">
        <v>400</v>
      </c>
      <c r="F354" s="232" t="s">
        <v>401</v>
      </c>
      <c r="G354" s="173"/>
      <c r="H354" s="173"/>
      <c r="I354" s="176"/>
      <c r="J354" s="233">
        <f>BK354</f>
        <v>0</v>
      </c>
      <c r="K354" s="173"/>
      <c r="L354" s="178"/>
      <c r="M354" s="179"/>
      <c r="N354" s="180"/>
      <c r="O354" s="180"/>
      <c r="P354" s="181">
        <f>P355</f>
        <v>0</v>
      </c>
      <c r="Q354" s="180"/>
      <c r="R354" s="181">
        <f>R355</f>
        <v>0</v>
      </c>
      <c r="S354" s="180"/>
      <c r="T354" s="182">
        <f>T355</f>
        <v>0</v>
      </c>
      <c r="AR354" s="183" t="s">
        <v>83</v>
      </c>
      <c r="AT354" s="184" t="s">
        <v>75</v>
      </c>
      <c r="AU354" s="184" t="s">
        <v>83</v>
      </c>
      <c r="AY354" s="183" t="s">
        <v>149</v>
      </c>
      <c r="BK354" s="185">
        <f>BK355</f>
        <v>0</v>
      </c>
    </row>
    <row r="355" spans="1:65" s="2" customFormat="1" ht="21.75" customHeight="1">
      <c r="A355" s="35"/>
      <c r="B355" s="36"/>
      <c r="C355" s="186" t="s">
        <v>630</v>
      </c>
      <c r="D355" s="186" t="s">
        <v>150</v>
      </c>
      <c r="E355" s="187" t="s">
        <v>1524</v>
      </c>
      <c r="F355" s="188" t="s">
        <v>1525</v>
      </c>
      <c r="G355" s="189" t="s">
        <v>298</v>
      </c>
      <c r="H355" s="190">
        <v>3061.473</v>
      </c>
      <c r="I355" s="191"/>
      <c r="J355" s="192">
        <f>ROUND(I355*H355,2)</f>
        <v>0</v>
      </c>
      <c r="K355" s="193"/>
      <c r="L355" s="40"/>
      <c r="M355" s="222" t="s">
        <v>1</v>
      </c>
      <c r="N355" s="223" t="s">
        <v>41</v>
      </c>
      <c r="O355" s="224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1526</v>
      </c>
    </row>
    <row r="356" spans="1:65" s="2" customFormat="1" ht="6.95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Ew9SjkT1h0n54VXmWAIGLv9ZeCCkG+tMf6hWeK5GSWU6f9zYjzhIc7rTnA+ITdaV+pJgGc4t9TLjeoqLHReWvg==" saltValue="oYJFkM64IlHR55iiYdekMe9gYGC+nvwJBsSfm14ZYPSu6pXo42o1pQHZY/ouSl7LnNd+R7qoJTiV2CbEsGZ+Fg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'0 - Ostatní a vedlejší ná...'!Názvy_tisku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'0 - Ostatní a vedlejší ná...'!Oblast_tisku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2021-11-26T11:23:13Z</dcterms:created>
  <dcterms:modified xsi:type="dcterms:W3CDTF">2021-11-26T11:24:23Z</dcterms:modified>
</cp:coreProperties>
</file>