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kce\Vašek\170055_Plzeňská přes Výškovickou\Rozpočty\2021_Plzeňská přes Výškovickoou_úprava pro dotace_2\"/>
    </mc:Choice>
  </mc:AlternateContent>
  <xr:revisionPtr revIDLastSave="0" documentId="13_ncr:1_{625F25D8-40A0-45E6-A4F9-3F5550867D2D}" xr6:coauthVersionLast="47" xr6:coauthVersionMax="47" xr10:uidLastSave="{00000000-0000-0000-0000-000000000000}"/>
  <bookViews>
    <workbookView xWindow="28680" yWindow="-120" windowWidth="29040" windowHeight="15990" xr2:uid="{5F63F25F-8345-4D47-A1D1-88474FA16094}"/>
  </bookViews>
  <sheets>
    <sheet name="Rekapitulace" sheetId="1" r:id="rId1"/>
    <sheet name="SO201a" sheetId="10" r:id="rId2"/>
    <sheet name="SO201b" sheetId="11" r:id="rId3"/>
    <sheet name="SO202.1" sheetId="4" r:id="rId4"/>
    <sheet name="SO202.2" sheetId="5" r:id="rId5"/>
    <sheet name="SO401" sheetId="6" r:id="rId6"/>
    <sheet name="SO402" sheetId="7" r:id="rId7"/>
    <sheet name="SO601" sheetId="8" r:id="rId8"/>
    <sheet name="SO602" sheetId="13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1" hidden="1">SO201a!$C$92:$K$656</definedName>
    <definedName name="_xlnm._FilterDatabase" localSheetId="2" hidden="1">SO201b!$C$83:$K$125</definedName>
    <definedName name="a" localSheetId="5">'[1]SO 11.1A Výkaz výměr'!#REF!</definedName>
    <definedName name="a">'[1]SO 11.1A Výkaz výměr'!#REF!</definedName>
    <definedName name="aaa" localSheetId="5">'[2]SO 51.4 Výkaz výměr'!#REF!</definedName>
    <definedName name="aaa">'[2]SO 51.4 Výkaz výměr'!#REF!</definedName>
    <definedName name="AL_obvodový_plášť" localSheetId="5">'[1]SO 11.1A Výkaz výměr'!#REF!</definedName>
    <definedName name="AL_obvodový_plášť">'[1]SO 11.1A Výkaz výměr'!#REF!</definedName>
    <definedName name="asd" localSheetId="5">'[1]SO 11.1A Výkaz výměr'!#REF!</definedName>
    <definedName name="asd">'[1]SO 11.1A Výkaz výměr'!#REF!</definedName>
    <definedName name="bbb" localSheetId="5">'[1]SO 11.1A Výkaz výměr'!#REF!</definedName>
    <definedName name="bbb">'[1]SO 11.1A Výkaz výměr'!#REF!</definedName>
    <definedName name="ccc" localSheetId="5">'[1]SO 11.1A Výkaz výměr'!#REF!</definedName>
    <definedName name="ccc">'[1]SO 11.1A Výkaz výměr'!#REF!</definedName>
    <definedName name="Ceník">[3]Cenik!$A$1:$F$11734</definedName>
    <definedName name="ddd" localSheetId="5">'[1]SO 11.1A Výkaz výměr'!#REF!</definedName>
    <definedName name="ddd">'[1]SO 11.1A Výkaz výměr'!#REF!</definedName>
    <definedName name="e" localSheetId="5">'[2]SO 51.4 Výkaz výměr'!#REF!</definedName>
    <definedName name="e">'[2]SO 51.4 Výkaz výměr'!#REF!</definedName>
    <definedName name="eč" localSheetId="5">'[2]SO 51.4 Výkaz výměr'!#REF!</definedName>
    <definedName name="eč">'[2]SO 51.4 Výkaz výměr'!#REF!</definedName>
    <definedName name="Izolace_akustické" localSheetId="5">'[1]SO 11.1A Výkaz výměr'!#REF!</definedName>
    <definedName name="Izolace_akustické">'[1]SO 11.1A Výkaz výměr'!#REF!</definedName>
    <definedName name="Izolace_proti_vodě" localSheetId="5">'[1]SO 11.1A Výkaz výměr'!#REF!</definedName>
    <definedName name="Izolace_proti_vodě">'[1]SO 11.1A Výkaz výměr'!#REF!</definedName>
    <definedName name="Komunikace" localSheetId="5">'[1]SO 11.1A Výkaz výměr'!#REF!</definedName>
    <definedName name="Komunikace">'[1]SO 11.1A Výkaz výměr'!#REF!</definedName>
    <definedName name="Konstrukce_klempířské" localSheetId="5">'[1]SO 11.1A Výkaz výměr'!#REF!</definedName>
    <definedName name="Konstrukce_klempířské">'[1]SO 11.1A Výkaz výměr'!#REF!</definedName>
    <definedName name="Konstrukce_tesařské" localSheetId="5">'[2]SO 51.4 Výkaz výměr'!#REF!</definedName>
    <definedName name="Konstrukce_tesařské">'[2]SO 51.4 Výkaz výměr'!#REF!</definedName>
    <definedName name="Konstrukce_truhlářské" localSheetId="5">'[1]SO 11.1A Výkaz výměr'!#REF!</definedName>
    <definedName name="Konstrukce_truhlářské">'[1]SO 11.1A Výkaz výměr'!#REF!</definedName>
    <definedName name="Kovové_stavební_doplňkové_konstrukce" localSheetId="5">'[1]SO 11.1A Výkaz výměr'!#REF!</definedName>
    <definedName name="Kovové_stavební_doplňkové_konstrukce">'[1]SO 11.1A Výkaz výměr'!#REF!</definedName>
    <definedName name="KSDK" localSheetId="5">'[2]SO 51.4 Výkaz výměr'!#REF!</definedName>
    <definedName name="KSDK">'[2]SO 51.4 Výkaz výměr'!#REF!</definedName>
    <definedName name="Malby__tapety__nátěry__nástřiky" localSheetId="5">'[1]SO 11.1A Výkaz výměr'!#REF!</definedName>
    <definedName name="Malby__tapety__nátěry__nástřiky">'[1]SO 11.1A Výkaz výměr'!#REF!</definedName>
    <definedName name="_xlnm.Print_Titles" localSheetId="1">SO201a!$92:$92</definedName>
    <definedName name="_xlnm.Print_Titles" localSheetId="2">SO201b!$83:$83</definedName>
    <definedName name="_xlnm.Print_Titles" localSheetId="3">'SO202.1'!$1:$12</definedName>
    <definedName name="_xlnm.Print_Titles" localSheetId="4">'SO202.2'!$1:$12</definedName>
    <definedName name="_xlnm.Print_Titles" localSheetId="7">'SO601'!$1:$12</definedName>
    <definedName name="Obklady_keramické" localSheetId="5">'[1]SO 11.1A Výkaz výměr'!#REF!</definedName>
    <definedName name="Obklady_keramické">'[1]SO 11.1A Výkaz výměr'!#REF!</definedName>
    <definedName name="_xlnm.Print_Area" localSheetId="1">SO201a!$C$4:$J$39,SO201a!$C$45:$J$74,SO201a!$C$80:$K$656</definedName>
    <definedName name="_xlnm.Print_Area" localSheetId="2">SO201b!$C$4:$J$39,SO201b!$C$45:$J$65,SO201b!$C$71:$K$125</definedName>
    <definedName name="Ostatní_výrobky" localSheetId="5">'[2]SO 51.4 Výkaz výměr'!#REF!</definedName>
    <definedName name="Ostatní_výrobky">'[2]SO 51.4 Výkaz výměr'!#REF!</definedName>
    <definedName name="Podhl" localSheetId="5">'[2]SO 51.4 Výkaz výměr'!#REF!</definedName>
    <definedName name="Podhl">'[2]SO 51.4 Výkaz výměr'!#REF!</definedName>
    <definedName name="Podhledy" localSheetId="5">'[1]SO 11.1A Výkaz výměr'!#REF!</definedName>
    <definedName name="Podhledy">'[1]SO 11.1A Výkaz výměr'!#REF!</definedName>
    <definedName name="REKAPITULACE" localSheetId="5">'[1]SO 11.1A Výkaz výměr'!#REF!</definedName>
    <definedName name="REKAPITULACE">'[1]SO 11.1A Výkaz výměr'!#REF!</definedName>
    <definedName name="Sádrokartonové_konstrukce" localSheetId="5">'[1]SO 11.1A Výkaz výměr'!#REF!</definedName>
    <definedName name="Sádrokartonové_konstrukce">'[1]SO 11.1A Výkaz výměr'!#REF!</definedName>
    <definedName name="urs">'[1]SO 11.1A Výkaz výměr'!#REF!</definedName>
    <definedName name="Vodorovné_konstrukce" localSheetId="5">'[2]SO 51.4 Výkaz výměr'!#REF!</definedName>
    <definedName name="Vodorovné_konstrukce">'[2]SO 51.4 Výkaz výměr'!#REF!</definedName>
    <definedName name="vvv">'[2]SO 51.4 Výkaz výměr'!#REF!</definedName>
    <definedName name="Základy" localSheetId="5">'[2]SO 51.4 Výkaz výměr'!#REF!</definedName>
    <definedName name="Základy">'[2]SO 51.4 Výkaz výměr'!#REF!</definedName>
    <definedName name="Zemní_práce" localSheetId="5">'[2]SO 51.4 Výkaz výměr'!#REF!</definedName>
    <definedName name="Zemní_práce">'[2]SO 51.4 Výkaz výměr'!#REF!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2" i="1"/>
  <c r="BK157" i="13"/>
  <c r="BI157" i="13"/>
  <c r="BH157" i="13"/>
  <c r="BG157" i="13"/>
  <c r="BF157" i="13"/>
  <c r="T157" i="13"/>
  <c r="R157" i="13"/>
  <c r="P157" i="13"/>
  <c r="J157" i="13"/>
  <c r="BE157" i="13" s="1"/>
  <c r="BK156" i="13"/>
  <c r="BI156" i="13"/>
  <c r="BH156" i="13"/>
  <c r="BG156" i="13"/>
  <c r="BF156" i="13"/>
  <c r="BE156" i="13"/>
  <c r="T156" i="13"/>
  <c r="R156" i="13"/>
  <c r="P156" i="13"/>
  <c r="J156" i="13"/>
  <c r="BK155" i="13"/>
  <c r="BI155" i="13"/>
  <c r="BH155" i="13"/>
  <c r="BG155" i="13"/>
  <c r="BF155" i="13"/>
  <c r="T155" i="13"/>
  <c r="R155" i="13"/>
  <c r="P155" i="13"/>
  <c r="J155" i="13"/>
  <c r="BE155" i="13" s="1"/>
  <c r="BK154" i="13"/>
  <c r="BI154" i="13"/>
  <c r="BH154" i="13"/>
  <c r="BG154" i="13"/>
  <c r="BF154" i="13"/>
  <c r="T154" i="13"/>
  <c r="R154" i="13"/>
  <c r="P154" i="13"/>
  <c r="J154" i="13"/>
  <c r="BE154" i="13" s="1"/>
  <c r="BK153" i="13"/>
  <c r="BI153" i="13"/>
  <c r="BH153" i="13"/>
  <c r="BG153" i="13"/>
  <c r="BF153" i="13"/>
  <c r="BE153" i="13"/>
  <c r="T153" i="13"/>
  <c r="R153" i="13"/>
  <c r="P153" i="13"/>
  <c r="J153" i="13"/>
  <c r="BK152" i="13"/>
  <c r="BK151" i="13" s="1"/>
  <c r="J151" i="13" s="1"/>
  <c r="J67" i="13" s="1"/>
  <c r="BI152" i="13"/>
  <c r="BH152" i="13"/>
  <c r="BG152" i="13"/>
  <c r="BF152" i="13"/>
  <c r="T152" i="13"/>
  <c r="T151" i="13" s="1"/>
  <c r="R152" i="13"/>
  <c r="R151" i="13" s="1"/>
  <c r="P152" i="13"/>
  <c r="P151" i="13" s="1"/>
  <c r="J152" i="13"/>
  <c r="BE152" i="13" s="1"/>
  <c r="BK150" i="13"/>
  <c r="BI150" i="13"/>
  <c r="BH150" i="13"/>
  <c r="BG150" i="13"/>
  <c r="BF150" i="13"/>
  <c r="BE150" i="13"/>
  <c r="T150" i="13"/>
  <c r="R150" i="13"/>
  <c r="P150" i="13"/>
  <c r="J150" i="13"/>
  <c r="BK149" i="13"/>
  <c r="BK147" i="13" s="1"/>
  <c r="J147" i="13" s="1"/>
  <c r="J66" i="13" s="1"/>
  <c r="BI149" i="13"/>
  <c r="BH149" i="13"/>
  <c r="BG149" i="13"/>
  <c r="BF149" i="13"/>
  <c r="BE149" i="13"/>
  <c r="T149" i="13"/>
  <c r="T147" i="13" s="1"/>
  <c r="R149" i="13"/>
  <c r="P149" i="13"/>
  <c r="J149" i="13"/>
  <c r="BK148" i="13"/>
  <c r="BI148" i="13"/>
  <c r="BH148" i="13"/>
  <c r="BG148" i="13"/>
  <c r="BF148" i="13"/>
  <c r="T148" i="13"/>
  <c r="R148" i="13"/>
  <c r="R147" i="13" s="1"/>
  <c r="P148" i="13"/>
  <c r="P147" i="13" s="1"/>
  <c r="J148" i="13"/>
  <c r="BE148" i="13" s="1"/>
  <c r="BK146" i="13"/>
  <c r="BI146" i="13"/>
  <c r="BH146" i="13"/>
  <c r="BG146" i="13"/>
  <c r="BF146" i="13"/>
  <c r="BE146" i="13"/>
  <c r="T146" i="13"/>
  <c r="R146" i="13"/>
  <c r="P146" i="13"/>
  <c r="J146" i="13"/>
  <c r="BK145" i="13"/>
  <c r="BI145" i="13"/>
  <c r="BH145" i="13"/>
  <c r="BG145" i="13"/>
  <c r="BF145" i="13"/>
  <c r="T145" i="13"/>
  <c r="R145" i="13"/>
  <c r="P145" i="13"/>
  <c r="J145" i="13"/>
  <c r="BE145" i="13" s="1"/>
  <c r="BK144" i="13"/>
  <c r="BI144" i="13"/>
  <c r="BH144" i="13"/>
  <c r="BG144" i="13"/>
  <c r="BF144" i="13"/>
  <c r="T144" i="13"/>
  <c r="R144" i="13"/>
  <c r="P144" i="13"/>
  <c r="J144" i="13"/>
  <c r="BE144" i="13" s="1"/>
  <c r="BK143" i="13"/>
  <c r="BI143" i="13"/>
  <c r="BH143" i="13"/>
  <c r="BG143" i="13"/>
  <c r="BF143" i="13"/>
  <c r="BE143" i="13"/>
  <c r="T143" i="13"/>
  <c r="R143" i="13"/>
  <c r="P143" i="13"/>
  <c r="J143" i="13"/>
  <c r="BK142" i="13"/>
  <c r="BI142" i="13"/>
  <c r="BH142" i="13"/>
  <c r="BG142" i="13"/>
  <c r="BF142" i="13"/>
  <c r="T142" i="13"/>
  <c r="R142" i="13"/>
  <c r="P142" i="13"/>
  <c r="J142" i="13"/>
  <c r="BE142" i="13" s="1"/>
  <c r="BK141" i="13"/>
  <c r="BI141" i="13"/>
  <c r="BH141" i="13"/>
  <c r="BG141" i="13"/>
  <c r="BF141" i="13"/>
  <c r="T141" i="13"/>
  <c r="R141" i="13"/>
  <c r="P141" i="13"/>
  <c r="J141" i="13"/>
  <c r="BE141" i="13" s="1"/>
  <c r="BK140" i="13"/>
  <c r="BI140" i="13"/>
  <c r="BH140" i="13"/>
  <c r="BG140" i="13"/>
  <c r="BF140" i="13"/>
  <c r="BE140" i="13"/>
  <c r="T140" i="13"/>
  <c r="R140" i="13"/>
  <c r="P140" i="13"/>
  <c r="J140" i="13"/>
  <c r="BK139" i="13"/>
  <c r="BI139" i="13"/>
  <c r="BH139" i="13"/>
  <c r="BG139" i="13"/>
  <c r="BF139" i="13"/>
  <c r="T139" i="13"/>
  <c r="R139" i="13"/>
  <c r="P139" i="13"/>
  <c r="J139" i="13"/>
  <c r="BE139" i="13" s="1"/>
  <c r="BK138" i="13"/>
  <c r="BI138" i="13"/>
  <c r="BH138" i="13"/>
  <c r="BG138" i="13"/>
  <c r="BF138" i="13"/>
  <c r="T138" i="13"/>
  <c r="R138" i="13"/>
  <c r="P138" i="13"/>
  <c r="J138" i="13"/>
  <c r="BE138" i="13" s="1"/>
  <c r="BK137" i="13"/>
  <c r="BI137" i="13"/>
  <c r="BH137" i="13"/>
  <c r="BG137" i="13"/>
  <c r="BF137" i="13"/>
  <c r="BE137" i="13"/>
  <c r="T137" i="13"/>
  <c r="R137" i="13"/>
  <c r="P137" i="13"/>
  <c r="J137" i="13"/>
  <c r="BK136" i="13"/>
  <c r="BI136" i="13"/>
  <c r="BH136" i="13"/>
  <c r="BG136" i="13"/>
  <c r="BF136" i="13"/>
  <c r="T136" i="13"/>
  <c r="R136" i="13"/>
  <c r="P136" i="13"/>
  <c r="J136" i="13"/>
  <c r="BE136" i="13" s="1"/>
  <c r="BK135" i="13"/>
  <c r="BI135" i="13"/>
  <c r="BH135" i="13"/>
  <c r="BG135" i="13"/>
  <c r="BF135" i="13"/>
  <c r="T135" i="13"/>
  <c r="R135" i="13"/>
  <c r="P135" i="13"/>
  <c r="J135" i="13"/>
  <c r="BE135" i="13" s="1"/>
  <c r="BK134" i="13"/>
  <c r="BI134" i="13"/>
  <c r="BH134" i="13"/>
  <c r="BG134" i="13"/>
  <c r="BF134" i="13"/>
  <c r="BE134" i="13"/>
  <c r="T134" i="13"/>
  <c r="R134" i="13"/>
  <c r="P134" i="13"/>
  <c r="J134" i="13"/>
  <c r="BK133" i="13"/>
  <c r="BI133" i="13"/>
  <c r="BH133" i="13"/>
  <c r="BG133" i="13"/>
  <c r="BF133" i="13"/>
  <c r="T133" i="13"/>
  <c r="R133" i="13"/>
  <c r="P133" i="13"/>
  <c r="J133" i="13"/>
  <c r="BE133" i="13" s="1"/>
  <c r="BK132" i="13"/>
  <c r="BI132" i="13"/>
  <c r="BH132" i="13"/>
  <c r="BG132" i="13"/>
  <c r="BF132" i="13"/>
  <c r="T132" i="13"/>
  <c r="R132" i="13"/>
  <c r="P132" i="13"/>
  <c r="J132" i="13"/>
  <c r="BE132" i="13" s="1"/>
  <c r="BK131" i="13"/>
  <c r="BI131" i="13"/>
  <c r="BH131" i="13"/>
  <c r="BG131" i="13"/>
  <c r="BF131" i="13"/>
  <c r="BE131" i="13"/>
  <c r="T131" i="13"/>
  <c r="R131" i="13"/>
  <c r="P131" i="13"/>
  <c r="J131" i="13"/>
  <c r="BK130" i="13"/>
  <c r="BI130" i="13"/>
  <c r="BH130" i="13"/>
  <c r="BG130" i="13"/>
  <c r="BF130" i="13"/>
  <c r="T130" i="13"/>
  <c r="R130" i="13"/>
  <c r="P130" i="13"/>
  <c r="J130" i="13"/>
  <c r="BE130" i="13" s="1"/>
  <c r="BK129" i="13"/>
  <c r="BI129" i="13"/>
  <c r="BH129" i="13"/>
  <c r="BG129" i="13"/>
  <c r="BF129" i="13"/>
  <c r="T129" i="13"/>
  <c r="R129" i="13"/>
  <c r="P129" i="13"/>
  <c r="J129" i="13"/>
  <c r="BE129" i="13" s="1"/>
  <c r="BK128" i="13"/>
  <c r="BI128" i="13"/>
  <c r="BH128" i="13"/>
  <c r="BG128" i="13"/>
  <c r="BF128" i="13"/>
  <c r="BE128" i="13"/>
  <c r="T128" i="13"/>
  <c r="R128" i="13"/>
  <c r="P128" i="13"/>
  <c r="J128" i="13"/>
  <c r="BK127" i="13"/>
  <c r="BI127" i="13"/>
  <c r="BH127" i="13"/>
  <c r="BG127" i="13"/>
  <c r="BF127" i="13"/>
  <c r="T127" i="13"/>
  <c r="R127" i="13"/>
  <c r="P127" i="13"/>
  <c r="J127" i="13"/>
  <c r="BE127" i="13" s="1"/>
  <c r="BK126" i="13"/>
  <c r="BI126" i="13"/>
  <c r="BH126" i="13"/>
  <c r="BG126" i="13"/>
  <c r="BF126" i="13"/>
  <c r="T126" i="13"/>
  <c r="R126" i="13"/>
  <c r="P126" i="13"/>
  <c r="J126" i="13"/>
  <c r="BE126" i="13" s="1"/>
  <c r="BK125" i="13"/>
  <c r="BI125" i="13"/>
  <c r="BH125" i="13"/>
  <c r="BG125" i="13"/>
  <c r="BF125" i="13"/>
  <c r="BE125" i="13"/>
  <c r="T125" i="13"/>
  <c r="R125" i="13"/>
  <c r="P125" i="13"/>
  <c r="J125" i="13"/>
  <c r="BK124" i="13"/>
  <c r="BI124" i="13"/>
  <c r="BH124" i="13"/>
  <c r="BG124" i="13"/>
  <c r="BF124" i="13"/>
  <c r="T124" i="13"/>
  <c r="R124" i="13"/>
  <c r="P124" i="13"/>
  <c r="J124" i="13"/>
  <c r="BE124" i="13" s="1"/>
  <c r="BK123" i="13"/>
  <c r="BI123" i="13"/>
  <c r="BH123" i="13"/>
  <c r="BG123" i="13"/>
  <c r="BF123" i="13"/>
  <c r="T123" i="13"/>
  <c r="R123" i="13"/>
  <c r="P123" i="13"/>
  <c r="J123" i="13"/>
  <c r="BE123" i="13" s="1"/>
  <c r="BK122" i="13"/>
  <c r="BI122" i="13"/>
  <c r="BH122" i="13"/>
  <c r="BG122" i="13"/>
  <c r="BF122" i="13"/>
  <c r="BE122" i="13"/>
  <c r="T122" i="13"/>
  <c r="R122" i="13"/>
  <c r="P122" i="13"/>
  <c r="J122" i="13"/>
  <c r="BK121" i="13"/>
  <c r="BI121" i="13"/>
  <c r="BH121" i="13"/>
  <c r="BG121" i="13"/>
  <c r="BF121" i="13"/>
  <c r="T121" i="13"/>
  <c r="R121" i="13"/>
  <c r="P121" i="13"/>
  <c r="J121" i="13"/>
  <c r="BE121" i="13" s="1"/>
  <c r="BK120" i="13"/>
  <c r="BI120" i="13"/>
  <c r="BH120" i="13"/>
  <c r="BG120" i="13"/>
  <c r="BF120" i="13"/>
  <c r="T120" i="13"/>
  <c r="R120" i="13"/>
  <c r="P120" i="13"/>
  <c r="J120" i="13"/>
  <c r="BE120" i="13" s="1"/>
  <c r="BK119" i="13"/>
  <c r="BI119" i="13"/>
  <c r="BH119" i="13"/>
  <c r="BG119" i="13"/>
  <c r="BF119" i="13"/>
  <c r="BE119" i="13"/>
  <c r="T119" i="13"/>
  <c r="R119" i="13"/>
  <c r="P119" i="13"/>
  <c r="J119" i="13"/>
  <c r="BK118" i="13"/>
  <c r="BI118" i="13"/>
  <c r="BH118" i="13"/>
  <c r="BG118" i="13"/>
  <c r="BF118" i="13"/>
  <c r="T118" i="13"/>
  <c r="R118" i="13"/>
  <c r="P118" i="13"/>
  <c r="J118" i="13"/>
  <c r="BE118" i="13" s="1"/>
  <c r="BK117" i="13"/>
  <c r="BI117" i="13"/>
  <c r="BH117" i="13"/>
  <c r="BG117" i="13"/>
  <c r="BF117" i="13"/>
  <c r="T117" i="13"/>
  <c r="R117" i="13"/>
  <c r="P117" i="13"/>
  <c r="J117" i="13"/>
  <c r="BE117" i="13" s="1"/>
  <c r="BK116" i="13"/>
  <c r="BI116" i="13"/>
  <c r="BH116" i="13"/>
  <c r="BG116" i="13"/>
  <c r="BF116" i="13"/>
  <c r="BE116" i="13"/>
  <c r="T116" i="13"/>
  <c r="R116" i="13"/>
  <c r="P116" i="13"/>
  <c r="J116" i="13"/>
  <c r="BK115" i="13"/>
  <c r="BI115" i="13"/>
  <c r="BH115" i="13"/>
  <c r="BG115" i="13"/>
  <c r="BF115" i="13"/>
  <c r="T115" i="13"/>
  <c r="R115" i="13"/>
  <c r="P115" i="13"/>
  <c r="J115" i="13"/>
  <c r="BE115" i="13" s="1"/>
  <c r="BK114" i="13"/>
  <c r="BI114" i="13"/>
  <c r="BH114" i="13"/>
  <c r="BG114" i="13"/>
  <c r="BF114" i="13"/>
  <c r="T114" i="13"/>
  <c r="R114" i="13"/>
  <c r="P114" i="13"/>
  <c r="J114" i="13"/>
  <c r="BE114" i="13" s="1"/>
  <c r="BK113" i="13"/>
  <c r="BI113" i="13"/>
  <c r="BH113" i="13"/>
  <c r="BG113" i="13"/>
  <c r="BF113" i="13"/>
  <c r="BE113" i="13"/>
  <c r="T113" i="13"/>
  <c r="R113" i="13"/>
  <c r="P113" i="13"/>
  <c r="J113" i="13"/>
  <c r="BK112" i="13"/>
  <c r="BI112" i="13"/>
  <c r="BH112" i="13"/>
  <c r="BG112" i="13"/>
  <c r="BF112" i="13"/>
  <c r="T112" i="13"/>
  <c r="R112" i="13"/>
  <c r="P112" i="13"/>
  <c r="J112" i="13"/>
  <c r="BE112" i="13" s="1"/>
  <c r="BK111" i="13"/>
  <c r="BI111" i="13"/>
  <c r="BH111" i="13"/>
  <c r="BG111" i="13"/>
  <c r="BF111" i="13"/>
  <c r="T111" i="13"/>
  <c r="R111" i="13"/>
  <c r="P111" i="13"/>
  <c r="J111" i="13"/>
  <c r="BE111" i="13" s="1"/>
  <c r="BK110" i="13"/>
  <c r="BI110" i="13"/>
  <c r="BH110" i="13"/>
  <c r="BG110" i="13"/>
  <c r="BF110" i="13"/>
  <c r="BE110" i="13"/>
  <c r="T110" i="13"/>
  <c r="R110" i="13"/>
  <c r="P110" i="13"/>
  <c r="J110" i="13"/>
  <c r="BK109" i="13"/>
  <c r="BI109" i="13"/>
  <c r="BH109" i="13"/>
  <c r="BG109" i="13"/>
  <c r="BF109" i="13"/>
  <c r="T109" i="13"/>
  <c r="R109" i="13"/>
  <c r="P109" i="13"/>
  <c r="J109" i="13"/>
  <c r="BE109" i="13" s="1"/>
  <c r="BK108" i="13"/>
  <c r="BI108" i="13"/>
  <c r="BH108" i="13"/>
  <c r="BG108" i="13"/>
  <c r="BF108" i="13"/>
  <c r="T108" i="13"/>
  <c r="R108" i="13"/>
  <c r="P108" i="13"/>
  <c r="J108" i="13"/>
  <c r="BE108" i="13" s="1"/>
  <c r="BK107" i="13"/>
  <c r="BI107" i="13"/>
  <c r="BH107" i="13"/>
  <c r="BG107" i="13"/>
  <c r="BF107" i="13"/>
  <c r="BE107" i="13"/>
  <c r="T107" i="13"/>
  <c r="R107" i="13"/>
  <c r="P107" i="13"/>
  <c r="J107" i="13"/>
  <c r="BK106" i="13"/>
  <c r="BI106" i="13"/>
  <c r="BH106" i="13"/>
  <c r="BG106" i="13"/>
  <c r="BF106" i="13"/>
  <c r="T106" i="13"/>
  <c r="R106" i="13"/>
  <c r="P106" i="13"/>
  <c r="J106" i="13"/>
  <c r="BE106" i="13" s="1"/>
  <c r="BK105" i="13"/>
  <c r="BI105" i="13"/>
  <c r="BH105" i="13"/>
  <c r="BG105" i="13"/>
  <c r="BF105" i="13"/>
  <c r="T105" i="13"/>
  <c r="R105" i="13"/>
  <c r="P105" i="13"/>
  <c r="P103" i="13" s="1"/>
  <c r="J105" i="13"/>
  <c r="BE105" i="13" s="1"/>
  <c r="BK104" i="13"/>
  <c r="BK103" i="13" s="1"/>
  <c r="BI104" i="13"/>
  <c r="BH104" i="13"/>
  <c r="BG104" i="13"/>
  <c r="BF104" i="13"/>
  <c r="BE104" i="13"/>
  <c r="T104" i="13"/>
  <c r="T103" i="13" s="1"/>
  <c r="T102" i="13" s="1"/>
  <c r="R104" i="13"/>
  <c r="P104" i="13"/>
  <c r="J104" i="13"/>
  <c r="R103" i="13"/>
  <c r="BK101" i="13"/>
  <c r="BI101" i="13"/>
  <c r="BH101" i="13"/>
  <c r="BG101" i="13"/>
  <c r="BF101" i="13"/>
  <c r="T101" i="13"/>
  <c r="R101" i="13"/>
  <c r="P101" i="13"/>
  <c r="J101" i="13"/>
  <c r="BE101" i="13" s="1"/>
  <c r="BK99" i="13"/>
  <c r="BI99" i="13"/>
  <c r="BH99" i="13"/>
  <c r="BG99" i="13"/>
  <c r="BF99" i="13"/>
  <c r="BE99" i="13"/>
  <c r="T99" i="13"/>
  <c r="R99" i="13"/>
  <c r="P99" i="13"/>
  <c r="J99" i="13"/>
  <c r="BK97" i="13"/>
  <c r="BI97" i="13"/>
  <c r="BH97" i="13"/>
  <c r="BG97" i="13"/>
  <c r="BF97" i="13"/>
  <c r="T97" i="13"/>
  <c r="R97" i="13"/>
  <c r="P97" i="13"/>
  <c r="J97" i="13"/>
  <c r="BE97" i="13" s="1"/>
  <c r="BK95" i="13"/>
  <c r="BI95" i="13"/>
  <c r="BH95" i="13"/>
  <c r="BG95" i="13"/>
  <c r="BF95" i="13"/>
  <c r="T95" i="13"/>
  <c r="R95" i="13"/>
  <c r="P95" i="13"/>
  <c r="P92" i="13" s="1"/>
  <c r="P91" i="13" s="1"/>
  <c r="J95" i="13"/>
  <c r="BE95" i="13" s="1"/>
  <c r="BK93" i="13"/>
  <c r="BK92" i="13" s="1"/>
  <c r="BI93" i="13"/>
  <c r="BH93" i="13"/>
  <c r="BG93" i="13"/>
  <c r="BF93" i="13"/>
  <c r="BE93" i="13"/>
  <c r="T93" i="13"/>
  <c r="T92" i="13" s="1"/>
  <c r="T91" i="13" s="1"/>
  <c r="R93" i="13"/>
  <c r="P93" i="13"/>
  <c r="J93" i="13"/>
  <c r="R92" i="13"/>
  <c r="R91" i="13" s="1"/>
  <c r="BK90" i="13"/>
  <c r="BI90" i="13"/>
  <c r="BH90" i="13"/>
  <c r="F36" i="13" s="1"/>
  <c r="BG90" i="13"/>
  <c r="F35" i="13" s="1"/>
  <c r="BF90" i="13"/>
  <c r="J34" i="13" s="1"/>
  <c r="T90" i="13"/>
  <c r="R90" i="13"/>
  <c r="R89" i="13" s="1"/>
  <c r="R88" i="13" s="1"/>
  <c r="P90" i="13"/>
  <c r="P89" i="13" s="1"/>
  <c r="P88" i="13" s="1"/>
  <c r="J90" i="13"/>
  <c r="BE90" i="13" s="1"/>
  <c r="BK89" i="13"/>
  <c r="J89" i="13" s="1"/>
  <c r="J61" i="13" s="1"/>
  <c r="T89" i="13"/>
  <c r="T88" i="13"/>
  <c r="J84" i="13"/>
  <c r="J83" i="13"/>
  <c r="F83" i="13"/>
  <c r="F81" i="13"/>
  <c r="E79" i="13"/>
  <c r="E77" i="13"/>
  <c r="J55" i="13"/>
  <c r="J54" i="13"/>
  <c r="F54" i="13"/>
  <c r="J52" i="13"/>
  <c r="F52" i="13"/>
  <c r="E50" i="13"/>
  <c r="E48" i="13"/>
  <c r="J37" i="13"/>
  <c r="F37" i="13"/>
  <c r="J36" i="13"/>
  <c r="J35" i="13"/>
  <c r="F34" i="13"/>
  <c r="J18" i="13"/>
  <c r="E18" i="13"/>
  <c r="F55" i="13" s="1"/>
  <c r="J17" i="13"/>
  <c r="J12" i="13"/>
  <c r="J81" i="13" s="1"/>
  <c r="E7" i="13"/>
  <c r="BK123" i="11"/>
  <c r="BI123" i="11"/>
  <c r="BH123" i="11"/>
  <c r="BG123" i="11"/>
  <c r="BF123" i="11"/>
  <c r="T123" i="11"/>
  <c r="R123" i="11"/>
  <c r="R117" i="11" s="1"/>
  <c r="P123" i="11"/>
  <c r="J123" i="11"/>
  <c r="BE123" i="11" s="1"/>
  <c r="BK118" i="11"/>
  <c r="BI118" i="11"/>
  <c r="F37" i="11" s="1"/>
  <c r="BH118" i="11"/>
  <c r="BG118" i="11"/>
  <c r="BF118" i="11"/>
  <c r="T118" i="11"/>
  <c r="R118" i="11"/>
  <c r="P118" i="11"/>
  <c r="J118" i="11"/>
  <c r="BE118" i="11" s="1"/>
  <c r="P117" i="11"/>
  <c r="BK114" i="11"/>
  <c r="BI114" i="11"/>
  <c r="BH114" i="11"/>
  <c r="BG114" i="11"/>
  <c r="BF114" i="11"/>
  <c r="T114" i="11"/>
  <c r="R114" i="11"/>
  <c r="P114" i="11"/>
  <c r="J114" i="11"/>
  <c r="BE114" i="11" s="1"/>
  <c r="BK111" i="11"/>
  <c r="BI111" i="11"/>
  <c r="BH111" i="11"/>
  <c r="BG111" i="11"/>
  <c r="BF111" i="11"/>
  <c r="T111" i="11"/>
  <c r="R111" i="11"/>
  <c r="R107" i="11" s="1"/>
  <c r="P111" i="11"/>
  <c r="J111" i="11"/>
  <c r="BE111" i="11" s="1"/>
  <c r="BK108" i="11"/>
  <c r="BI108" i="11"/>
  <c r="BH108" i="11"/>
  <c r="BG108" i="11"/>
  <c r="BF108" i="11"/>
  <c r="T108" i="11"/>
  <c r="T107" i="11" s="1"/>
  <c r="R108" i="11"/>
  <c r="P108" i="11"/>
  <c r="J108" i="11"/>
  <c r="BE108" i="11" s="1"/>
  <c r="BK107" i="11"/>
  <c r="J107" i="11" s="1"/>
  <c r="J63" i="11" s="1"/>
  <c r="BK104" i="11"/>
  <c r="BK103" i="11" s="1"/>
  <c r="J103" i="11" s="1"/>
  <c r="J62" i="11" s="1"/>
  <c r="BI104" i="11"/>
  <c r="BH104" i="11"/>
  <c r="BG104" i="11"/>
  <c r="BF104" i="11"/>
  <c r="T104" i="11"/>
  <c r="R104" i="11"/>
  <c r="R103" i="11" s="1"/>
  <c r="P104" i="11"/>
  <c r="P103" i="11" s="1"/>
  <c r="J104" i="11"/>
  <c r="BE104" i="11" s="1"/>
  <c r="T103" i="11"/>
  <c r="BK100" i="11"/>
  <c r="BI100" i="11"/>
  <c r="BH100" i="11"/>
  <c r="BG100" i="11"/>
  <c r="BF100" i="11"/>
  <c r="T100" i="11"/>
  <c r="R100" i="11"/>
  <c r="P100" i="11"/>
  <c r="J100" i="11"/>
  <c r="BE100" i="11" s="1"/>
  <c r="BK98" i="11"/>
  <c r="BI98" i="11"/>
  <c r="BH98" i="11"/>
  <c r="BG98" i="11"/>
  <c r="BF98" i="11"/>
  <c r="T98" i="11"/>
  <c r="R98" i="11"/>
  <c r="P98" i="11"/>
  <c r="J98" i="11"/>
  <c r="BE98" i="11" s="1"/>
  <c r="BK95" i="11"/>
  <c r="BI95" i="11"/>
  <c r="BH95" i="11"/>
  <c r="BG95" i="11"/>
  <c r="BF95" i="11"/>
  <c r="T95" i="11"/>
  <c r="R95" i="11"/>
  <c r="P95" i="11"/>
  <c r="J95" i="11"/>
  <c r="BE95" i="11" s="1"/>
  <c r="BK92" i="11"/>
  <c r="BI92" i="11"/>
  <c r="BH92" i="11"/>
  <c r="BG92" i="11"/>
  <c r="BF92" i="11"/>
  <c r="T92" i="11"/>
  <c r="R92" i="11"/>
  <c r="P92" i="11"/>
  <c r="J92" i="11"/>
  <c r="BE92" i="11" s="1"/>
  <c r="BK90" i="11"/>
  <c r="BI90" i="11"/>
  <c r="BH90" i="11"/>
  <c r="BG90" i="11"/>
  <c r="BF90" i="11"/>
  <c r="T90" i="11"/>
  <c r="R90" i="11"/>
  <c r="P90" i="11"/>
  <c r="J90" i="11"/>
  <c r="BE90" i="11" s="1"/>
  <c r="BK87" i="11"/>
  <c r="BK86" i="11" s="1"/>
  <c r="BI87" i="11"/>
  <c r="BH87" i="11"/>
  <c r="F36" i="11" s="1"/>
  <c r="BG87" i="11"/>
  <c r="BF87" i="11"/>
  <c r="T87" i="11"/>
  <c r="R87" i="11"/>
  <c r="P87" i="11"/>
  <c r="J87" i="11"/>
  <c r="BE87" i="11" s="1"/>
  <c r="F81" i="11"/>
  <c r="J80" i="11"/>
  <c r="F80" i="11"/>
  <c r="F78" i="11"/>
  <c r="E76" i="11"/>
  <c r="F55" i="11"/>
  <c r="J54" i="11"/>
  <c r="F54" i="11"/>
  <c r="F52" i="11"/>
  <c r="E50" i="11"/>
  <c r="J37" i="11"/>
  <c r="J36" i="11"/>
  <c r="J35" i="11"/>
  <c r="J34" i="11"/>
  <c r="J24" i="11"/>
  <c r="E24" i="11"/>
  <c r="J55" i="11" s="1"/>
  <c r="J23" i="11"/>
  <c r="J18" i="11"/>
  <c r="E18" i="11"/>
  <c r="J17" i="11"/>
  <c r="J12" i="11"/>
  <c r="J52" i="11" s="1"/>
  <c r="E7" i="11"/>
  <c r="E74" i="11" s="1"/>
  <c r="J92" i="13" l="1"/>
  <c r="J63" i="13" s="1"/>
  <c r="BK91" i="13"/>
  <c r="J91" i="13" s="1"/>
  <c r="J62" i="13" s="1"/>
  <c r="J103" i="13"/>
  <c r="J65" i="13" s="1"/>
  <c r="BK102" i="13"/>
  <c r="J102" i="13" s="1"/>
  <c r="J64" i="13" s="1"/>
  <c r="R87" i="13"/>
  <c r="T87" i="13"/>
  <c r="R102" i="13"/>
  <c r="P102" i="13"/>
  <c r="F33" i="13"/>
  <c r="J33" i="13"/>
  <c r="P87" i="13"/>
  <c r="BK88" i="13"/>
  <c r="F84" i="13"/>
  <c r="J86" i="11"/>
  <c r="J61" i="11" s="1"/>
  <c r="R86" i="11"/>
  <c r="R85" i="11" s="1"/>
  <c r="R84" i="11" s="1"/>
  <c r="P107" i="11"/>
  <c r="T117" i="11"/>
  <c r="J81" i="11"/>
  <c r="T86" i="11"/>
  <c r="F35" i="11"/>
  <c r="BK117" i="11"/>
  <c r="J117" i="11" s="1"/>
  <c r="J64" i="11" s="1"/>
  <c r="F34" i="11"/>
  <c r="P86" i="11"/>
  <c r="J33" i="11"/>
  <c r="F33" i="11"/>
  <c r="P85" i="11"/>
  <c r="P84" i="11" s="1"/>
  <c r="E48" i="11"/>
  <c r="J78" i="11"/>
  <c r="BK87" i="13" l="1"/>
  <c r="J87" i="13" s="1"/>
  <c r="J88" i="13"/>
  <c r="J60" i="13" s="1"/>
  <c r="T85" i="11"/>
  <c r="T84" i="11" s="1"/>
  <c r="BK85" i="11"/>
  <c r="J30" i="13" l="1"/>
  <c r="J39" i="13" s="1"/>
  <c r="J59" i="13"/>
  <c r="BK84" i="11"/>
  <c r="J84" i="11" s="1"/>
  <c r="J85" i="11"/>
  <c r="J60" i="11" s="1"/>
  <c r="BK651" i="10"/>
  <c r="BK650" i="10" s="1"/>
  <c r="J650" i="10" s="1"/>
  <c r="J73" i="10" s="1"/>
  <c r="BI651" i="10"/>
  <c r="BH651" i="10"/>
  <c r="BG651" i="10"/>
  <c r="BF651" i="10"/>
  <c r="T651" i="10"/>
  <c r="T650" i="10" s="1"/>
  <c r="R651" i="10"/>
  <c r="P651" i="10"/>
  <c r="J651" i="10"/>
  <c r="BE651" i="10" s="1"/>
  <c r="R650" i="10"/>
  <c r="P650" i="10"/>
  <c r="BK646" i="10"/>
  <c r="BI646" i="10"/>
  <c r="BH646" i="10"/>
  <c r="BG646" i="10"/>
  <c r="BF646" i="10"/>
  <c r="T646" i="10"/>
  <c r="R646" i="10"/>
  <c r="P646" i="10"/>
  <c r="J646" i="10"/>
  <c r="BE646" i="10" s="1"/>
  <c r="BK640" i="10"/>
  <c r="BI640" i="10"/>
  <c r="BH640" i="10"/>
  <c r="BG640" i="10"/>
  <c r="BF640" i="10"/>
  <c r="T640" i="10"/>
  <c r="R640" i="10"/>
  <c r="P640" i="10"/>
  <c r="J640" i="10"/>
  <c r="BE640" i="10" s="1"/>
  <c r="BK636" i="10"/>
  <c r="BI636" i="10"/>
  <c r="BH636" i="10"/>
  <c r="BG636" i="10"/>
  <c r="BF636" i="10"/>
  <c r="T636" i="10"/>
  <c r="R636" i="10"/>
  <c r="P636" i="10"/>
  <c r="J636" i="10"/>
  <c r="BE636" i="10" s="1"/>
  <c r="BK629" i="10"/>
  <c r="BI629" i="10"/>
  <c r="BH629" i="10"/>
  <c r="BG629" i="10"/>
  <c r="BF629" i="10"/>
  <c r="T629" i="10"/>
  <c r="R629" i="10"/>
  <c r="P629" i="10"/>
  <c r="J629" i="10"/>
  <c r="BE629" i="10" s="1"/>
  <c r="BK624" i="10"/>
  <c r="BI624" i="10"/>
  <c r="BH624" i="10"/>
  <c r="BG624" i="10"/>
  <c r="BF624" i="10"/>
  <c r="T624" i="10"/>
  <c r="R624" i="10"/>
  <c r="P624" i="10"/>
  <c r="J624" i="10"/>
  <c r="BE624" i="10" s="1"/>
  <c r="BK620" i="10"/>
  <c r="BI620" i="10"/>
  <c r="BH620" i="10"/>
  <c r="BG620" i="10"/>
  <c r="BF620" i="10"/>
  <c r="T620" i="10"/>
  <c r="T613" i="10" s="1"/>
  <c r="T612" i="10" s="1"/>
  <c r="R620" i="10"/>
  <c r="P620" i="10"/>
  <c r="J620" i="10"/>
  <c r="BE620" i="10" s="1"/>
  <c r="BK614" i="10"/>
  <c r="BI614" i="10"/>
  <c r="BH614" i="10"/>
  <c r="BG614" i="10"/>
  <c r="BF614" i="10"/>
  <c r="T614" i="10"/>
  <c r="R614" i="10"/>
  <c r="P614" i="10"/>
  <c r="P613" i="10" s="1"/>
  <c r="P612" i="10" s="1"/>
  <c r="J614" i="10"/>
  <c r="BE614" i="10" s="1"/>
  <c r="BK613" i="10"/>
  <c r="J613" i="10" s="1"/>
  <c r="J72" i="10" s="1"/>
  <c r="BK610" i="10"/>
  <c r="BK609" i="10" s="1"/>
  <c r="J609" i="10" s="1"/>
  <c r="J70" i="10" s="1"/>
  <c r="BI610" i="10"/>
  <c r="BH610" i="10"/>
  <c r="BG610" i="10"/>
  <c r="BF610" i="10"/>
  <c r="T610" i="10"/>
  <c r="T609" i="10" s="1"/>
  <c r="R610" i="10"/>
  <c r="R609" i="10" s="1"/>
  <c r="P610" i="10"/>
  <c r="J610" i="10"/>
  <c r="BE610" i="10" s="1"/>
  <c r="P609" i="10"/>
  <c r="BK603" i="10"/>
  <c r="BI603" i="10"/>
  <c r="BH603" i="10"/>
  <c r="BG603" i="10"/>
  <c r="BF603" i="10"/>
  <c r="T603" i="10"/>
  <c r="R603" i="10"/>
  <c r="P603" i="10"/>
  <c r="J603" i="10"/>
  <c r="BE603" i="10" s="1"/>
  <c r="BK599" i="10"/>
  <c r="BI599" i="10"/>
  <c r="BH599" i="10"/>
  <c r="BG599" i="10"/>
  <c r="BF599" i="10"/>
  <c r="T599" i="10"/>
  <c r="R599" i="10"/>
  <c r="P599" i="10"/>
  <c r="J599" i="10"/>
  <c r="BE599" i="10" s="1"/>
  <c r="BK595" i="10"/>
  <c r="BI595" i="10"/>
  <c r="BH595" i="10"/>
  <c r="BG595" i="10"/>
  <c r="BF595" i="10"/>
  <c r="T595" i="10"/>
  <c r="R595" i="10"/>
  <c r="P595" i="10"/>
  <c r="J595" i="10"/>
  <c r="BE595" i="10" s="1"/>
  <c r="BK591" i="10"/>
  <c r="BI591" i="10"/>
  <c r="BH591" i="10"/>
  <c r="BG591" i="10"/>
  <c r="BF591" i="10"/>
  <c r="T591" i="10"/>
  <c r="R591" i="10"/>
  <c r="P591" i="10"/>
  <c r="J591" i="10"/>
  <c r="BE591" i="10" s="1"/>
  <c r="BK589" i="10"/>
  <c r="BI589" i="10"/>
  <c r="BH589" i="10"/>
  <c r="BG589" i="10"/>
  <c r="BF589" i="10"/>
  <c r="T589" i="10"/>
  <c r="R589" i="10"/>
  <c r="P589" i="10"/>
  <c r="J589" i="10"/>
  <c r="BE589" i="10" s="1"/>
  <c r="BK587" i="10"/>
  <c r="BI587" i="10"/>
  <c r="BH587" i="10"/>
  <c r="BG587" i="10"/>
  <c r="BF587" i="10"/>
  <c r="T587" i="10"/>
  <c r="R587" i="10"/>
  <c r="P587" i="10"/>
  <c r="J587" i="10"/>
  <c r="BE587" i="10" s="1"/>
  <c r="BK585" i="10"/>
  <c r="BI585" i="10"/>
  <c r="BH585" i="10"/>
  <c r="BG585" i="10"/>
  <c r="BF585" i="10"/>
  <c r="T585" i="10"/>
  <c r="T584" i="10" s="1"/>
  <c r="R585" i="10"/>
  <c r="R584" i="10" s="1"/>
  <c r="P585" i="10"/>
  <c r="J585" i="10"/>
  <c r="BE585" i="10" s="1"/>
  <c r="BK584" i="10"/>
  <c r="J584" i="10"/>
  <c r="J69" i="10" s="1"/>
  <c r="BK580" i="10"/>
  <c r="BI580" i="10"/>
  <c r="BH580" i="10"/>
  <c r="BG580" i="10"/>
  <c r="BF580" i="10"/>
  <c r="T580" i="10"/>
  <c r="R580" i="10"/>
  <c r="P580" i="10"/>
  <c r="J580" i="10"/>
  <c r="BE580" i="10" s="1"/>
  <c r="BK577" i="10"/>
  <c r="BI577" i="10"/>
  <c r="BH577" i="10"/>
  <c r="BG577" i="10"/>
  <c r="BF577" i="10"/>
  <c r="T577" i="10"/>
  <c r="R577" i="10"/>
  <c r="P577" i="10"/>
  <c r="J577" i="10"/>
  <c r="BE577" i="10" s="1"/>
  <c r="BK569" i="10"/>
  <c r="BI569" i="10"/>
  <c r="BH569" i="10"/>
  <c r="BG569" i="10"/>
  <c r="BF569" i="10"/>
  <c r="T569" i="10"/>
  <c r="R569" i="10"/>
  <c r="P569" i="10"/>
  <c r="J569" i="10"/>
  <c r="BE569" i="10" s="1"/>
  <c r="BK563" i="10"/>
  <c r="BI563" i="10"/>
  <c r="BH563" i="10"/>
  <c r="BG563" i="10"/>
  <c r="BF563" i="10"/>
  <c r="T563" i="10"/>
  <c r="R563" i="10"/>
  <c r="P563" i="10"/>
  <c r="J563" i="10"/>
  <c r="BE563" i="10" s="1"/>
  <c r="BK556" i="10"/>
  <c r="BI556" i="10"/>
  <c r="BH556" i="10"/>
  <c r="BG556" i="10"/>
  <c r="BF556" i="10"/>
  <c r="T556" i="10"/>
  <c r="R556" i="10"/>
  <c r="P556" i="10"/>
  <c r="J556" i="10"/>
  <c r="BE556" i="10" s="1"/>
  <c r="BK549" i="10"/>
  <c r="BI549" i="10"/>
  <c r="BH549" i="10"/>
  <c r="BG549" i="10"/>
  <c r="BF549" i="10"/>
  <c r="T549" i="10"/>
  <c r="R549" i="10"/>
  <c r="P549" i="10"/>
  <c r="J549" i="10"/>
  <c r="BE549" i="10" s="1"/>
  <c r="BK545" i="10"/>
  <c r="BI545" i="10"/>
  <c r="BH545" i="10"/>
  <c r="BG545" i="10"/>
  <c r="BF545" i="10"/>
  <c r="T545" i="10"/>
  <c r="R545" i="10"/>
  <c r="P545" i="10"/>
  <c r="J545" i="10"/>
  <c r="BE545" i="10" s="1"/>
  <c r="BK538" i="10"/>
  <c r="BI538" i="10"/>
  <c r="BH538" i="10"/>
  <c r="BG538" i="10"/>
  <c r="BF538" i="10"/>
  <c r="T538" i="10"/>
  <c r="R538" i="10"/>
  <c r="P538" i="10"/>
  <c r="J538" i="10"/>
  <c r="BE538" i="10" s="1"/>
  <c r="BK535" i="10"/>
  <c r="BI535" i="10"/>
  <c r="BH535" i="10"/>
  <c r="BG535" i="10"/>
  <c r="BF535" i="10"/>
  <c r="T535" i="10"/>
  <c r="R535" i="10"/>
  <c r="P535" i="10"/>
  <c r="J535" i="10"/>
  <c r="BE535" i="10" s="1"/>
  <c r="BK532" i="10"/>
  <c r="BI532" i="10"/>
  <c r="BH532" i="10"/>
  <c r="BG532" i="10"/>
  <c r="BF532" i="10"/>
  <c r="T532" i="10"/>
  <c r="R532" i="10"/>
  <c r="P532" i="10"/>
  <c r="J532" i="10"/>
  <c r="BE532" i="10" s="1"/>
  <c r="BK529" i="10"/>
  <c r="BI529" i="10"/>
  <c r="BH529" i="10"/>
  <c r="BG529" i="10"/>
  <c r="BF529" i="10"/>
  <c r="T529" i="10"/>
  <c r="R529" i="10"/>
  <c r="P529" i="10"/>
  <c r="J529" i="10"/>
  <c r="BE529" i="10" s="1"/>
  <c r="BK526" i="10"/>
  <c r="BI526" i="10"/>
  <c r="BH526" i="10"/>
  <c r="BG526" i="10"/>
  <c r="BF526" i="10"/>
  <c r="T526" i="10"/>
  <c r="R526" i="10"/>
  <c r="P526" i="10"/>
  <c r="J526" i="10"/>
  <c r="BE526" i="10" s="1"/>
  <c r="BK523" i="10"/>
  <c r="BI523" i="10"/>
  <c r="BH523" i="10"/>
  <c r="BG523" i="10"/>
  <c r="BF523" i="10"/>
  <c r="T523" i="10"/>
  <c r="R523" i="10"/>
  <c r="P523" i="10"/>
  <c r="J523" i="10"/>
  <c r="BE523" i="10" s="1"/>
  <c r="BK513" i="10"/>
  <c r="BI513" i="10"/>
  <c r="BH513" i="10"/>
  <c r="BG513" i="10"/>
  <c r="BF513" i="10"/>
  <c r="T513" i="10"/>
  <c r="R513" i="10"/>
  <c r="P513" i="10"/>
  <c r="J513" i="10"/>
  <c r="BE513" i="10" s="1"/>
  <c r="BK508" i="10"/>
  <c r="BI508" i="10"/>
  <c r="BH508" i="10"/>
  <c r="BG508" i="10"/>
  <c r="BF508" i="10"/>
  <c r="T508" i="10"/>
  <c r="R508" i="10"/>
  <c r="P508" i="10"/>
  <c r="J508" i="10"/>
  <c r="BE508" i="10" s="1"/>
  <c r="BK503" i="10"/>
  <c r="BI503" i="10"/>
  <c r="BH503" i="10"/>
  <c r="BG503" i="10"/>
  <c r="BF503" i="10"/>
  <c r="T503" i="10"/>
  <c r="R503" i="10"/>
  <c r="P503" i="10"/>
  <c r="J503" i="10"/>
  <c r="BE503" i="10" s="1"/>
  <c r="BK497" i="10"/>
  <c r="BI497" i="10"/>
  <c r="BH497" i="10"/>
  <c r="BG497" i="10"/>
  <c r="BF497" i="10"/>
  <c r="T497" i="10"/>
  <c r="R497" i="10"/>
  <c r="P497" i="10"/>
  <c r="J497" i="10"/>
  <c r="BE497" i="10" s="1"/>
  <c r="BK494" i="10"/>
  <c r="BI494" i="10"/>
  <c r="BH494" i="10"/>
  <c r="BG494" i="10"/>
  <c r="BF494" i="10"/>
  <c r="T494" i="10"/>
  <c r="R494" i="10"/>
  <c r="P494" i="10"/>
  <c r="J494" i="10"/>
  <c r="BE494" i="10" s="1"/>
  <c r="BK490" i="10"/>
  <c r="BI490" i="10"/>
  <c r="BH490" i="10"/>
  <c r="BG490" i="10"/>
  <c r="BF490" i="10"/>
  <c r="T490" i="10"/>
  <c r="R490" i="10"/>
  <c r="P490" i="10"/>
  <c r="J490" i="10"/>
  <c r="BE490" i="10" s="1"/>
  <c r="BK485" i="10"/>
  <c r="BI485" i="10"/>
  <c r="BH485" i="10"/>
  <c r="BG485" i="10"/>
  <c r="BF485" i="10"/>
  <c r="T485" i="10"/>
  <c r="R485" i="10"/>
  <c r="P485" i="10"/>
  <c r="J485" i="10"/>
  <c r="BE485" i="10" s="1"/>
  <c r="BK481" i="10"/>
  <c r="BI481" i="10"/>
  <c r="BH481" i="10"/>
  <c r="BG481" i="10"/>
  <c r="BF481" i="10"/>
  <c r="T481" i="10"/>
  <c r="R481" i="10"/>
  <c r="P481" i="10"/>
  <c r="J481" i="10"/>
  <c r="BE481" i="10" s="1"/>
  <c r="BK477" i="10"/>
  <c r="BI477" i="10"/>
  <c r="BH477" i="10"/>
  <c r="BG477" i="10"/>
  <c r="BF477" i="10"/>
  <c r="T477" i="10"/>
  <c r="R477" i="10"/>
  <c r="P477" i="10"/>
  <c r="J477" i="10"/>
  <c r="BE477" i="10" s="1"/>
  <c r="BK469" i="10"/>
  <c r="BI469" i="10"/>
  <c r="BH469" i="10"/>
  <c r="BG469" i="10"/>
  <c r="BF469" i="10"/>
  <c r="T469" i="10"/>
  <c r="R469" i="10"/>
  <c r="P469" i="10"/>
  <c r="J469" i="10"/>
  <c r="BE469" i="10" s="1"/>
  <c r="BK464" i="10"/>
  <c r="BI464" i="10"/>
  <c r="BH464" i="10"/>
  <c r="BG464" i="10"/>
  <c r="BF464" i="10"/>
  <c r="T464" i="10"/>
  <c r="R464" i="10"/>
  <c r="P464" i="10"/>
  <c r="J464" i="10"/>
  <c r="BE464" i="10" s="1"/>
  <c r="BK460" i="10"/>
  <c r="BI460" i="10"/>
  <c r="BH460" i="10"/>
  <c r="BG460" i="10"/>
  <c r="BF460" i="10"/>
  <c r="T460" i="10"/>
  <c r="R460" i="10"/>
  <c r="P460" i="10"/>
  <c r="J460" i="10"/>
  <c r="BE460" i="10" s="1"/>
  <c r="BK457" i="10"/>
  <c r="BI457" i="10"/>
  <c r="BH457" i="10"/>
  <c r="BG457" i="10"/>
  <c r="BF457" i="10"/>
  <c r="T457" i="10"/>
  <c r="R457" i="10"/>
  <c r="P457" i="10"/>
  <c r="J457" i="10"/>
  <c r="BE457" i="10" s="1"/>
  <c r="BK452" i="10"/>
  <c r="BI452" i="10"/>
  <c r="BH452" i="10"/>
  <c r="BG452" i="10"/>
  <c r="BF452" i="10"/>
  <c r="T452" i="10"/>
  <c r="R452" i="10"/>
  <c r="P452" i="10"/>
  <c r="J452" i="10"/>
  <c r="BE452" i="10" s="1"/>
  <c r="BK449" i="10"/>
  <c r="BI449" i="10"/>
  <c r="BH449" i="10"/>
  <c r="BG449" i="10"/>
  <c r="BF449" i="10"/>
  <c r="T449" i="10"/>
  <c r="R449" i="10"/>
  <c r="P449" i="10"/>
  <c r="J449" i="10"/>
  <c r="BE449" i="10" s="1"/>
  <c r="BK443" i="10"/>
  <c r="BI443" i="10"/>
  <c r="BH443" i="10"/>
  <c r="BG443" i="10"/>
  <c r="BF443" i="10"/>
  <c r="T443" i="10"/>
  <c r="R443" i="10"/>
  <c r="P443" i="10"/>
  <c r="J443" i="10"/>
  <c r="BE443" i="10" s="1"/>
  <c r="BK440" i="10"/>
  <c r="BI440" i="10"/>
  <c r="BH440" i="10"/>
  <c r="BG440" i="10"/>
  <c r="BF440" i="10"/>
  <c r="T440" i="10"/>
  <c r="R440" i="10"/>
  <c r="P440" i="10"/>
  <c r="J440" i="10"/>
  <c r="BE440" i="10" s="1"/>
  <c r="BK434" i="10"/>
  <c r="BI434" i="10"/>
  <c r="BH434" i="10"/>
  <c r="BG434" i="10"/>
  <c r="BF434" i="10"/>
  <c r="T434" i="10"/>
  <c r="R434" i="10"/>
  <c r="P434" i="10"/>
  <c r="J434" i="10"/>
  <c r="BE434" i="10" s="1"/>
  <c r="BK431" i="10"/>
  <c r="BI431" i="10"/>
  <c r="BH431" i="10"/>
  <c r="BG431" i="10"/>
  <c r="BF431" i="10"/>
  <c r="T431" i="10"/>
  <c r="R431" i="10"/>
  <c r="P431" i="10"/>
  <c r="J431" i="10"/>
  <c r="BE431" i="10" s="1"/>
  <c r="BK425" i="10"/>
  <c r="BI425" i="10"/>
  <c r="BH425" i="10"/>
  <c r="BG425" i="10"/>
  <c r="BF425" i="10"/>
  <c r="T425" i="10"/>
  <c r="R425" i="10"/>
  <c r="P425" i="10"/>
  <c r="J425" i="10"/>
  <c r="BE425" i="10" s="1"/>
  <c r="BK421" i="10"/>
  <c r="BI421" i="10"/>
  <c r="BH421" i="10"/>
  <c r="BG421" i="10"/>
  <c r="BF421" i="10"/>
  <c r="T421" i="10"/>
  <c r="R421" i="10"/>
  <c r="P421" i="10"/>
  <c r="J421" i="10"/>
  <c r="BE421" i="10" s="1"/>
  <c r="BK414" i="10"/>
  <c r="BI414" i="10"/>
  <c r="BH414" i="10"/>
  <c r="BG414" i="10"/>
  <c r="BF414" i="10"/>
  <c r="T414" i="10"/>
  <c r="R414" i="10"/>
  <c r="P414" i="10"/>
  <c r="J414" i="10"/>
  <c r="BE414" i="10" s="1"/>
  <c r="BK409" i="10"/>
  <c r="BI409" i="10"/>
  <c r="BH409" i="10"/>
  <c r="BG409" i="10"/>
  <c r="BF409" i="10"/>
  <c r="T409" i="10"/>
  <c r="R409" i="10"/>
  <c r="P409" i="10"/>
  <c r="J409" i="10"/>
  <c r="BE409" i="10" s="1"/>
  <c r="BK403" i="10"/>
  <c r="BI403" i="10"/>
  <c r="BH403" i="10"/>
  <c r="BG403" i="10"/>
  <c r="BF403" i="10"/>
  <c r="T403" i="10"/>
  <c r="R403" i="10"/>
  <c r="P403" i="10"/>
  <c r="J403" i="10"/>
  <c r="BE403" i="10" s="1"/>
  <c r="BK400" i="10"/>
  <c r="BI400" i="10"/>
  <c r="BH400" i="10"/>
  <c r="BG400" i="10"/>
  <c r="BF400" i="10"/>
  <c r="T400" i="10"/>
  <c r="R400" i="10"/>
  <c r="P400" i="10"/>
  <c r="J400" i="10"/>
  <c r="BE400" i="10" s="1"/>
  <c r="BK397" i="10"/>
  <c r="BI397" i="10"/>
  <c r="BH397" i="10"/>
  <c r="BG397" i="10"/>
  <c r="BF397" i="10"/>
  <c r="T397" i="10"/>
  <c r="R397" i="10"/>
  <c r="P397" i="10"/>
  <c r="J397" i="10"/>
  <c r="BE397" i="10" s="1"/>
  <c r="BK394" i="10"/>
  <c r="BI394" i="10"/>
  <c r="BH394" i="10"/>
  <c r="BG394" i="10"/>
  <c r="BF394" i="10"/>
  <c r="T394" i="10"/>
  <c r="T393" i="10" s="1"/>
  <c r="R394" i="10"/>
  <c r="R393" i="10" s="1"/>
  <c r="P394" i="10"/>
  <c r="P393" i="10" s="1"/>
  <c r="J394" i="10"/>
  <c r="BE394" i="10" s="1"/>
  <c r="BK393" i="10"/>
  <c r="J393" i="10"/>
  <c r="BK391" i="10"/>
  <c r="BI391" i="10"/>
  <c r="BH391" i="10"/>
  <c r="BG391" i="10"/>
  <c r="BF391" i="10"/>
  <c r="T391" i="10"/>
  <c r="R391" i="10"/>
  <c r="P391" i="10"/>
  <c r="J391" i="10"/>
  <c r="BE391" i="10" s="1"/>
  <c r="BK388" i="10"/>
  <c r="BI388" i="10"/>
  <c r="BH388" i="10"/>
  <c r="BG388" i="10"/>
  <c r="BF388" i="10"/>
  <c r="T388" i="10"/>
  <c r="R388" i="10"/>
  <c r="P388" i="10"/>
  <c r="J388" i="10"/>
  <c r="BE388" i="10" s="1"/>
  <c r="BK385" i="10"/>
  <c r="BK384" i="10" s="1"/>
  <c r="J384" i="10" s="1"/>
  <c r="J67" i="10" s="1"/>
  <c r="BI385" i="10"/>
  <c r="BH385" i="10"/>
  <c r="BG385" i="10"/>
  <c r="BF385" i="10"/>
  <c r="T385" i="10"/>
  <c r="T384" i="10" s="1"/>
  <c r="R385" i="10"/>
  <c r="R384" i="10" s="1"/>
  <c r="P385" i="10"/>
  <c r="P384" i="10" s="1"/>
  <c r="J385" i="10"/>
  <c r="BE385" i="10" s="1"/>
  <c r="BK380" i="10"/>
  <c r="BI380" i="10"/>
  <c r="BH380" i="10"/>
  <c r="BG380" i="10"/>
  <c r="BF380" i="10"/>
  <c r="T380" i="10"/>
  <c r="R380" i="10"/>
  <c r="P380" i="10"/>
  <c r="J380" i="10"/>
  <c r="BE380" i="10" s="1"/>
  <c r="BK374" i="10"/>
  <c r="BK373" i="10" s="1"/>
  <c r="J373" i="10" s="1"/>
  <c r="J66" i="10" s="1"/>
  <c r="BI374" i="10"/>
  <c r="BH374" i="10"/>
  <c r="BG374" i="10"/>
  <c r="BF374" i="10"/>
  <c r="T374" i="10"/>
  <c r="T373" i="10" s="1"/>
  <c r="R374" i="10"/>
  <c r="R373" i="10" s="1"/>
  <c r="P374" i="10"/>
  <c r="J374" i="10"/>
  <c r="BE374" i="10" s="1"/>
  <c r="P373" i="10"/>
  <c r="BK369" i="10"/>
  <c r="BI369" i="10"/>
  <c r="BH369" i="10"/>
  <c r="BG369" i="10"/>
  <c r="BF369" i="10"/>
  <c r="T369" i="10"/>
  <c r="R369" i="10"/>
  <c r="P369" i="10"/>
  <c r="J369" i="10"/>
  <c r="BE369" i="10" s="1"/>
  <c r="BK366" i="10"/>
  <c r="BI366" i="10"/>
  <c r="BH366" i="10"/>
  <c r="BG366" i="10"/>
  <c r="BF366" i="10"/>
  <c r="T366" i="10"/>
  <c r="R366" i="10"/>
  <c r="P366" i="10"/>
  <c r="J366" i="10"/>
  <c r="BE366" i="10" s="1"/>
  <c r="BK363" i="10"/>
  <c r="BI363" i="10"/>
  <c r="BH363" i="10"/>
  <c r="BG363" i="10"/>
  <c r="BF363" i="10"/>
  <c r="T363" i="10"/>
  <c r="R363" i="10"/>
  <c r="P363" i="10"/>
  <c r="J363" i="10"/>
  <c r="BE363" i="10" s="1"/>
  <c r="BK361" i="10"/>
  <c r="BI361" i="10"/>
  <c r="BH361" i="10"/>
  <c r="BG361" i="10"/>
  <c r="BF361" i="10"/>
  <c r="T361" i="10"/>
  <c r="R361" i="10"/>
  <c r="P361" i="10"/>
  <c r="J361" i="10"/>
  <c r="BE361" i="10" s="1"/>
  <c r="BK356" i="10"/>
  <c r="BK355" i="10" s="1"/>
  <c r="J355" i="10" s="1"/>
  <c r="J65" i="10" s="1"/>
  <c r="BI356" i="10"/>
  <c r="BH356" i="10"/>
  <c r="BG356" i="10"/>
  <c r="BF356" i="10"/>
  <c r="T356" i="10"/>
  <c r="T355" i="10" s="1"/>
  <c r="R356" i="10"/>
  <c r="R355" i="10" s="1"/>
  <c r="P356" i="10"/>
  <c r="J356" i="10"/>
  <c r="BE356" i="10" s="1"/>
  <c r="BK352" i="10"/>
  <c r="BI352" i="10"/>
  <c r="BH352" i="10"/>
  <c r="BG352" i="10"/>
  <c r="BF352" i="10"/>
  <c r="T352" i="10"/>
  <c r="R352" i="10"/>
  <c r="P352" i="10"/>
  <c r="J352" i="10"/>
  <c r="BE352" i="10" s="1"/>
  <c r="BK349" i="10"/>
  <c r="BI349" i="10"/>
  <c r="BH349" i="10"/>
  <c r="BG349" i="10"/>
  <c r="BF349" i="10"/>
  <c r="T349" i="10"/>
  <c r="R349" i="10"/>
  <c r="P349" i="10"/>
  <c r="J349" i="10"/>
  <c r="BE349" i="10" s="1"/>
  <c r="BK346" i="10"/>
  <c r="BI346" i="10"/>
  <c r="BH346" i="10"/>
  <c r="BG346" i="10"/>
  <c r="BF346" i="10"/>
  <c r="T346" i="10"/>
  <c r="R346" i="10"/>
  <c r="P346" i="10"/>
  <c r="J346" i="10"/>
  <c r="BE346" i="10" s="1"/>
  <c r="BK341" i="10"/>
  <c r="BI341" i="10"/>
  <c r="BH341" i="10"/>
  <c r="BG341" i="10"/>
  <c r="BF341" i="10"/>
  <c r="T341" i="10"/>
  <c r="R341" i="10"/>
  <c r="P341" i="10"/>
  <c r="J341" i="10"/>
  <c r="BE341" i="10" s="1"/>
  <c r="BK337" i="10"/>
  <c r="BI337" i="10"/>
  <c r="BH337" i="10"/>
  <c r="BG337" i="10"/>
  <c r="BF337" i="10"/>
  <c r="T337" i="10"/>
  <c r="R337" i="10"/>
  <c r="P337" i="10"/>
  <c r="J337" i="10"/>
  <c r="BE337" i="10" s="1"/>
  <c r="BK332" i="10"/>
  <c r="BI332" i="10"/>
  <c r="BH332" i="10"/>
  <c r="BG332" i="10"/>
  <c r="BF332" i="10"/>
  <c r="T332" i="10"/>
  <c r="R332" i="10"/>
  <c r="P332" i="10"/>
  <c r="J332" i="10"/>
  <c r="BE332" i="10" s="1"/>
  <c r="BK328" i="10"/>
  <c r="BI328" i="10"/>
  <c r="BH328" i="10"/>
  <c r="BG328" i="10"/>
  <c r="BF328" i="10"/>
  <c r="T328" i="10"/>
  <c r="R328" i="10"/>
  <c r="P328" i="10"/>
  <c r="J328" i="10"/>
  <c r="BE328" i="10" s="1"/>
  <c r="BK325" i="10"/>
  <c r="BI325" i="10"/>
  <c r="BH325" i="10"/>
  <c r="BG325" i="10"/>
  <c r="BF325" i="10"/>
  <c r="T325" i="10"/>
  <c r="R325" i="10"/>
  <c r="P325" i="10"/>
  <c r="J325" i="10"/>
  <c r="BE325" i="10" s="1"/>
  <c r="BK316" i="10"/>
  <c r="BI316" i="10"/>
  <c r="BH316" i="10"/>
  <c r="BG316" i="10"/>
  <c r="BF316" i="10"/>
  <c r="T316" i="10"/>
  <c r="R316" i="10"/>
  <c r="P316" i="10"/>
  <c r="J316" i="10"/>
  <c r="BE316" i="10" s="1"/>
  <c r="BK312" i="10"/>
  <c r="BI312" i="10"/>
  <c r="BH312" i="10"/>
  <c r="BG312" i="10"/>
  <c r="BF312" i="10"/>
  <c r="T312" i="10"/>
  <c r="R312" i="10"/>
  <c r="P312" i="10"/>
  <c r="J312" i="10"/>
  <c r="BE312" i="10" s="1"/>
  <c r="BK308" i="10"/>
  <c r="BI308" i="10"/>
  <c r="BH308" i="10"/>
  <c r="BG308" i="10"/>
  <c r="BF308" i="10"/>
  <c r="T308" i="10"/>
  <c r="R308" i="10"/>
  <c r="P308" i="10"/>
  <c r="J308" i="10"/>
  <c r="BE308" i="10" s="1"/>
  <c r="BK303" i="10"/>
  <c r="BI303" i="10"/>
  <c r="BH303" i="10"/>
  <c r="BG303" i="10"/>
  <c r="BF303" i="10"/>
  <c r="T303" i="10"/>
  <c r="R303" i="10"/>
  <c r="P303" i="10"/>
  <c r="J303" i="10"/>
  <c r="BE303" i="10" s="1"/>
  <c r="BK297" i="10"/>
  <c r="BI297" i="10"/>
  <c r="BH297" i="10"/>
  <c r="BG297" i="10"/>
  <c r="BF297" i="10"/>
  <c r="T297" i="10"/>
  <c r="R297" i="10"/>
  <c r="P297" i="10"/>
  <c r="J297" i="10"/>
  <c r="BE297" i="10" s="1"/>
  <c r="BK294" i="10"/>
  <c r="BI294" i="10"/>
  <c r="BH294" i="10"/>
  <c r="BG294" i="10"/>
  <c r="BF294" i="10"/>
  <c r="T294" i="10"/>
  <c r="R294" i="10"/>
  <c r="P294" i="10"/>
  <c r="J294" i="10"/>
  <c r="BE294" i="10" s="1"/>
  <c r="BK291" i="10"/>
  <c r="BI291" i="10"/>
  <c r="BH291" i="10"/>
  <c r="BG291" i="10"/>
  <c r="BF291" i="10"/>
  <c r="T291" i="10"/>
  <c r="R291" i="10"/>
  <c r="P291" i="10"/>
  <c r="J291" i="10"/>
  <c r="BE291" i="10" s="1"/>
  <c r="BK288" i="10"/>
  <c r="BI288" i="10"/>
  <c r="BH288" i="10"/>
  <c r="BG288" i="10"/>
  <c r="BF288" i="10"/>
  <c r="T288" i="10"/>
  <c r="R288" i="10"/>
  <c r="P288" i="10"/>
  <c r="J288" i="10"/>
  <c r="BE288" i="10" s="1"/>
  <c r="BK282" i="10"/>
  <c r="BI282" i="10"/>
  <c r="BH282" i="10"/>
  <c r="BG282" i="10"/>
  <c r="BF282" i="10"/>
  <c r="T282" i="10"/>
  <c r="R282" i="10"/>
  <c r="P282" i="10"/>
  <c r="J282" i="10"/>
  <c r="BE282" i="10" s="1"/>
  <c r="BK276" i="10"/>
  <c r="BI276" i="10"/>
  <c r="BH276" i="10"/>
  <c r="BG276" i="10"/>
  <c r="BF276" i="10"/>
  <c r="T276" i="10"/>
  <c r="R276" i="10"/>
  <c r="P276" i="10"/>
  <c r="J276" i="10"/>
  <c r="BE276" i="10" s="1"/>
  <c r="BK269" i="10"/>
  <c r="BI269" i="10"/>
  <c r="BH269" i="10"/>
  <c r="BG269" i="10"/>
  <c r="BF269" i="10"/>
  <c r="T269" i="10"/>
  <c r="R269" i="10"/>
  <c r="P269" i="10"/>
  <c r="J269" i="10"/>
  <c r="BE269" i="10" s="1"/>
  <c r="BK266" i="10"/>
  <c r="BI266" i="10"/>
  <c r="BH266" i="10"/>
  <c r="BG266" i="10"/>
  <c r="BF266" i="10"/>
  <c r="T266" i="10"/>
  <c r="R266" i="10"/>
  <c r="P266" i="10"/>
  <c r="J266" i="10"/>
  <c r="BE266" i="10" s="1"/>
  <c r="BK263" i="10"/>
  <c r="BI263" i="10"/>
  <c r="BH263" i="10"/>
  <c r="BG263" i="10"/>
  <c r="BF263" i="10"/>
  <c r="T263" i="10"/>
  <c r="R263" i="10"/>
  <c r="P263" i="10"/>
  <c r="J263" i="10"/>
  <c r="BE263" i="10" s="1"/>
  <c r="BK257" i="10"/>
  <c r="BI257" i="10"/>
  <c r="BH257" i="10"/>
  <c r="BG257" i="10"/>
  <c r="BF257" i="10"/>
  <c r="T257" i="10"/>
  <c r="R257" i="10"/>
  <c r="P257" i="10"/>
  <c r="J257" i="10"/>
  <c r="BE257" i="10" s="1"/>
  <c r="BK253" i="10"/>
  <c r="BK252" i="10" s="1"/>
  <c r="J252" i="10" s="1"/>
  <c r="J64" i="10" s="1"/>
  <c r="BI253" i="10"/>
  <c r="BH253" i="10"/>
  <c r="BG253" i="10"/>
  <c r="BF253" i="10"/>
  <c r="T253" i="10"/>
  <c r="T252" i="10" s="1"/>
  <c r="R253" i="10"/>
  <c r="R252" i="10" s="1"/>
  <c r="P253" i="10"/>
  <c r="P252" i="10" s="1"/>
  <c r="J253" i="10"/>
  <c r="BE253" i="10" s="1"/>
  <c r="BK249" i="10"/>
  <c r="BI249" i="10"/>
  <c r="BH249" i="10"/>
  <c r="BG249" i="10"/>
  <c r="BF249" i="10"/>
  <c r="T249" i="10"/>
  <c r="R249" i="10"/>
  <c r="P249" i="10"/>
  <c r="J249" i="10"/>
  <c r="BE249" i="10" s="1"/>
  <c r="BK245" i="10"/>
  <c r="BI245" i="10"/>
  <c r="BH245" i="10"/>
  <c r="BG245" i="10"/>
  <c r="BF245" i="10"/>
  <c r="T245" i="10"/>
  <c r="R245" i="10"/>
  <c r="P245" i="10"/>
  <c r="J245" i="10"/>
  <c r="BE245" i="10" s="1"/>
  <c r="BK242" i="10"/>
  <c r="BI242" i="10"/>
  <c r="BH242" i="10"/>
  <c r="BG242" i="10"/>
  <c r="BF242" i="10"/>
  <c r="T242" i="10"/>
  <c r="R242" i="10"/>
  <c r="P242" i="10"/>
  <c r="J242" i="10"/>
  <c r="BE242" i="10" s="1"/>
  <c r="BK239" i="10"/>
  <c r="BI239" i="10"/>
  <c r="BH239" i="10"/>
  <c r="BG239" i="10"/>
  <c r="BF239" i="10"/>
  <c r="T239" i="10"/>
  <c r="R239" i="10"/>
  <c r="P239" i="10"/>
  <c r="J239" i="10"/>
  <c r="BE239" i="10" s="1"/>
  <c r="BK235" i="10"/>
  <c r="BI235" i="10"/>
  <c r="BH235" i="10"/>
  <c r="BG235" i="10"/>
  <c r="BF235" i="10"/>
  <c r="T235" i="10"/>
  <c r="R235" i="10"/>
  <c r="P235" i="10"/>
  <c r="J235" i="10"/>
  <c r="BE235" i="10" s="1"/>
  <c r="BK231" i="10"/>
  <c r="BI231" i="10"/>
  <c r="BH231" i="10"/>
  <c r="BG231" i="10"/>
  <c r="BF231" i="10"/>
  <c r="T231" i="10"/>
  <c r="R231" i="10"/>
  <c r="P231" i="10"/>
  <c r="J231" i="10"/>
  <c r="BE231" i="10" s="1"/>
  <c r="BK227" i="10"/>
  <c r="BI227" i="10"/>
  <c r="BH227" i="10"/>
  <c r="BG227" i="10"/>
  <c r="BF227" i="10"/>
  <c r="T227" i="10"/>
  <c r="R227" i="10"/>
  <c r="P227" i="10"/>
  <c r="J227" i="10"/>
  <c r="BE227" i="10" s="1"/>
  <c r="BK222" i="10"/>
  <c r="BI222" i="10"/>
  <c r="BH222" i="10"/>
  <c r="BG222" i="10"/>
  <c r="BF222" i="10"/>
  <c r="T222" i="10"/>
  <c r="R222" i="10"/>
  <c r="P222" i="10"/>
  <c r="J222" i="10"/>
  <c r="BE222" i="10" s="1"/>
  <c r="BK218" i="10"/>
  <c r="BI218" i="10"/>
  <c r="BH218" i="10"/>
  <c r="BG218" i="10"/>
  <c r="BF218" i="10"/>
  <c r="T218" i="10"/>
  <c r="R218" i="10"/>
  <c r="P218" i="10"/>
  <c r="J218" i="10"/>
  <c r="BE218" i="10" s="1"/>
  <c r="BK215" i="10"/>
  <c r="BI215" i="10"/>
  <c r="BH215" i="10"/>
  <c r="BG215" i="10"/>
  <c r="BF215" i="10"/>
  <c r="T215" i="10"/>
  <c r="R215" i="10"/>
  <c r="P215" i="10"/>
  <c r="J215" i="10"/>
  <c r="BE215" i="10" s="1"/>
  <c r="BK212" i="10"/>
  <c r="BI212" i="10"/>
  <c r="BH212" i="10"/>
  <c r="BG212" i="10"/>
  <c r="BF212" i="10"/>
  <c r="T212" i="10"/>
  <c r="R212" i="10"/>
  <c r="P212" i="10"/>
  <c r="J212" i="10"/>
  <c r="BE212" i="10" s="1"/>
  <c r="BK208" i="10"/>
  <c r="BI208" i="10"/>
  <c r="BH208" i="10"/>
  <c r="BG208" i="10"/>
  <c r="BF208" i="10"/>
  <c r="T208" i="10"/>
  <c r="R208" i="10"/>
  <c r="P208" i="10"/>
  <c r="J208" i="10"/>
  <c r="BE208" i="10" s="1"/>
  <c r="BK205" i="10"/>
  <c r="BI205" i="10"/>
  <c r="BH205" i="10"/>
  <c r="BG205" i="10"/>
  <c r="BF205" i="10"/>
  <c r="T205" i="10"/>
  <c r="R205" i="10"/>
  <c r="P205" i="10"/>
  <c r="J205" i="10"/>
  <c r="BE205" i="10" s="1"/>
  <c r="BK202" i="10"/>
  <c r="BK201" i="10" s="1"/>
  <c r="J201" i="10" s="1"/>
  <c r="J63" i="10" s="1"/>
  <c r="BI202" i="10"/>
  <c r="BH202" i="10"/>
  <c r="BG202" i="10"/>
  <c r="BF202" i="10"/>
  <c r="T202" i="10"/>
  <c r="T201" i="10" s="1"/>
  <c r="R202" i="10"/>
  <c r="R201" i="10" s="1"/>
  <c r="P202" i="10"/>
  <c r="J202" i="10"/>
  <c r="BE202" i="10" s="1"/>
  <c r="BK198" i="10"/>
  <c r="BI198" i="10"/>
  <c r="BH198" i="10"/>
  <c r="BG198" i="10"/>
  <c r="BF198" i="10"/>
  <c r="T198" i="10"/>
  <c r="R198" i="10"/>
  <c r="P198" i="10"/>
  <c r="J198" i="10"/>
  <c r="BE198" i="10" s="1"/>
  <c r="BK192" i="10"/>
  <c r="BI192" i="10"/>
  <c r="BH192" i="10"/>
  <c r="BG192" i="10"/>
  <c r="BF192" i="10"/>
  <c r="T192" i="10"/>
  <c r="R192" i="10"/>
  <c r="P192" i="10"/>
  <c r="J192" i="10"/>
  <c r="BE192" i="10" s="1"/>
  <c r="BK188" i="10"/>
  <c r="BI188" i="10"/>
  <c r="BH188" i="10"/>
  <c r="BG188" i="10"/>
  <c r="BF188" i="10"/>
  <c r="T188" i="10"/>
  <c r="R188" i="10"/>
  <c r="P188" i="10"/>
  <c r="J188" i="10"/>
  <c r="BE188" i="10" s="1"/>
  <c r="BK183" i="10"/>
  <c r="BI183" i="10"/>
  <c r="BH183" i="10"/>
  <c r="BG183" i="10"/>
  <c r="BF183" i="10"/>
  <c r="T183" i="10"/>
  <c r="R183" i="10"/>
  <c r="P183" i="10"/>
  <c r="J183" i="10"/>
  <c r="BE183" i="10" s="1"/>
  <c r="BK180" i="10"/>
  <c r="BI180" i="10"/>
  <c r="BH180" i="10"/>
  <c r="BG180" i="10"/>
  <c r="BF180" i="10"/>
  <c r="T180" i="10"/>
  <c r="R180" i="10"/>
  <c r="P180" i="10"/>
  <c r="J180" i="10"/>
  <c r="BE180" i="10" s="1"/>
  <c r="BK176" i="10"/>
  <c r="BI176" i="10"/>
  <c r="BH176" i="10"/>
  <c r="BG176" i="10"/>
  <c r="BF176" i="10"/>
  <c r="T176" i="10"/>
  <c r="R176" i="10"/>
  <c r="P176" i="10"/>
  <c r="J176" i="10"/>
  <c r="BE176" i="10" s="1"/>
  <c r="BK172" i="10"/>
  <c r="BK171" i="10" s="1"/>
  <c r="BI172" i="10"/>
  <c r="BH172" i="10"/>
  <c r="BG172" i="10"/>
  <c r="BF172" i="10"/>
  <c r="T172" i="10"/>
  <c r="T171" i="10" s="1"/>
  <c r="R172" i="10"/>
  <c r="R171" i="10" s="1"/>
  <c r="P172" i="10"/>
  <c r="P171" i="10" s="1"/>
  <c r="J172" i="10"/>
  <c r="BE172" i="10" s="1"/>
  <c r="BK167" i="10"/>
  <c r="BI167" i="10"/>
  <c r="BH167" i="10"/>
  <c r="BG167" i="10"/>
  <c r="BF167" i="10"/>
  <c r="T167" i="10"/>
  <c r="R167" i="10"/>
  <c r="P167" i="10"/>
  <c r="J167" i="10"/>
  <c r="BE167" i="10" s="1"/>
  <c r="BK164" i="10"/>
  <c r="BI164" i="10"/>
  <c r="BH164" i="10"/>
  <c r="BG164" i="10"/>
  <c r="BF164" i="10"/>
  <c r="T164" i="10"/>
  <c r="R164" i="10"/>
  <c r="P164" i="10"/>
  <c r="J164" i="10"/>
  <c r="BE164" i="10" s="1"/>
  <c r="BK161" i="10"/>
  <c r="BI161" i="10"/>
  <c r="BH161" i="10"/>
  <c r="BG161" i="10"/>
  <c r="BF161" i="10"/>
  <c r="T161" i="10"/>
  <c r="R161" i="10"/>
  <c r="P161" i="10"/>
  <c r="J161" i="10"/>
  <c r="BE161" i="10" s="1"/>
  <c r="BK157" i="10"/>
  <c r="BI157" i="10"/>
  <c r="BH157" i="10"/>
  <c r="BG157" i="10"/>
  <c r="BF157" i="10"/>
  <c r="T157" i="10"/>
  <c r="R157" i="10"/>
  <c r="P157" i="10"/>
  <c r="J157" i="10"/>
  <c r="BE157" i="10" s="1"/>
  <c r="BK153" i="10"/>
  <c r="BI153" i="10"/>
  <c r="BH153" i="10"/>
  <c r="BG153" i="10"/>
  <c r="BF153" i="10"/>
  <c r="T153" i="10"/>
  <c r="R153" i="10"/>
  <c r="P153" i="10"/>
  <c r="J153" i="10"/>
  <c r="BE153" i="10" s="1"/>
  <c r="BK147" i="10"/>
  <c r="BI147" i="10"/>
  <c r="BH147" i="10"/>
  <c r="BG147" i="10"/>
  <c r="BF147" i="10"/>
  <c r="T147" i="10"/>
  <c r="R147" i="10"/>
  <c r="P147" i="10"/>
  <c r="J147" i="10"/>
  <c r="BE147" i="10" s="1"/>
  <c r="BK143" i="10"/>
  <c r="BI143" i="10"/>
  <c r="BH143" i="10"/>
  <c r="BG143" i="10"/>
  <c r="BF143" i="10"/>
  <c r="T143" i="10"/>
  <c r="R143" i="10"/>
  <c r="P143" i="10"/>
  <c r="J143" i="10"/>
  <c r="BE143" i="10" s="1"/>
  <c r="BK139" i="10"/>
  <c r="BI139" i="10"/>
  <c r="BH139" i="10"/>
  <c r="BG139" i="10"/>
  <c r="BF139" i="10"/>
  <c r="T139" i="10"/>
  <c r="R139" i="10"/>
  <c r="P139" i="10"/>
  <c r="J139" i="10"/>
  <c r="BE139" i="10" s="1"/>
  <c r="BK135" i="10"/>
  <c r="BI135" i="10"/>
  <c r="BH135" i="10"/>
  <c r="BG135" i="10"/>
  <c r="BF135" i="10"/>
  <c r="T135" i="10"/>
  <c r="R135" i="10"/>
  <c r="P135" i="10"/>
  <c r="J135" i="10"/>
  <c r="BE135" i="10" s="1"/>
  <c r="BK132" i="10"/>
  <c r="BI132" i="10"/>
  <c r="BH132" i="10"/>
  <c r="BG132" i="10"/>
  <c r="BF132" i="10"/>
  <c r="T132" i="10"/>
  <c r="R132" i="10"/>
  <c r="P132" i="10"/>
  <c r="J132" i="10"/>
  <c r="BE132" i="10" s="1"/>
  <c r="BK125" i="10"/>
  <c r="BI125" i="10"/>
  <c r="BH125" i="10"/>
  <c r="BG125" i="10"/>
  <c r="BF125" i="10"/>
  <c r="T125" i="10"/>
  <c r="R125" i="10"/>
  <c r="P125" i="10"/>
  <c r="J125" i="10"/>
  <c r="BE125" i="10" s="1"/>
  <c r="BK121" i="10"/>
  <c r="BI121" i="10"/>
  <c r="BH121" i="10"/>
  <c r="BG121" i="10"/>
  <c r="BF121" i="10"/>
  <c r="T121" i="10"/>
  <c r="R121" i="10"/>
  <c r="P121" i="10"/>
  <c r="J121" i="10"/>
  <c r="BE121" i="10" s="1"/>
  <c r="BK117" i="10"/>
  <c r="BI117" i="10"/>
  <c r="BH117" i="10"/>
  <c r="BG117" i="10"/>
  <c r="BF117" i="10"/>
  <c r="T117" i="10"/>
  <c r="R117" i="10"/>
  <c r="P117" i="10"/>
  <c r="J117" i="10"/>
  <c r="BE117" i="10" s="1"/>
  <c r="BK113" i="10"/>
  <c r="BI113" i="10"/>
  <c r="BH113" i="10"/>
  <c r="BG113" i="10"/>
  <c r="BF113" i="10"/>
  <c r="T113" i="10"/>
  <c r="R113" i="10"/>
  <c r="P113" i="10"/>
  <c r="J113" i="10"/>
  <c r="BE113" i="10" s="1"/>
  <c r="BK111" i="10"/>
  <c r="BI111" i="10"/>
  <c r="BH111" i="10"/>
  <c r="BG111" i="10"/>
  <c r="BF111" i="10"/>
  <c r="T111" i="10"/>
  <c r="R111" i="10"/>
  <c r="P111" i="10"/>
  <c r="J111" i="10"/>
  <c r="BE111" i="10" s="1"/>
  <c r="BK109" i="10"/>
  <c r="BI109" i="10"/>
  <c r="BH109" i="10"/>
  <c r="BG109" i="10"/>
  <c r="BF109" i="10"/>
  <c r="T109" i="10"/>
  <c r="R109" i="10"/>
  <c r="P109" i="10"/>
  <c r="J109" i="10"/>
  <c r="BE109" i="10" s="1"/>
  <c r="BK105" i="10"/>
  <c r="BI105" i="10"/>
  <c r="BH105" i="10"/>
  <c r="BG105" i="10"/>
  <c r="BF105" i="10"/>
  <c r="T105" i="10"/>
  <c r="R105" i="10"/>
  <c r="P105" i="10"/>
  <c r="J105" i="10"/>
  <c r="BE105" i="10" s="1"/>
  <c r="BK101" i="10"/>
  <c r="BI101" i="10"/>
  <c r="BH101" i="10"/>
  <c r="BG101" i="10"/>
  <c r="BF101" i="10"/>
  <c r="J34" i="10" s="1"/>
  <c r="T101" i="10"/>
  <c r="R101" i="10"/>
  <c r="P101" i="10"/>
  <c r="J101" i="10"/>
  <c r="BE101" i="10" s="1"/>
  <c r="BK96" i="10"/>
  <c r="BI96" i="10"/>
  <c r="BH96" i="10"/>
  <c r="F36" i="10" s="1"/>
  <c r="BG96" i="10"/>
  <c r="BF96" i="10"/>
  <c r="T96" i="10"/>
  <c r="T95" i="10" s="1"/>
  <c r="R96" i="10"/>
  <c r="P96" i="10"/>
  <c r="P95" i="10" s="1"/>
  <c r="J96" i="10"/>
  <c r="BE96" i="10" s="1"/>
  <c r="BK95" i="10"/>
  <c r="J95" i="10" s="1"/>
  <c r="J61" i="10" s="1"/>
  <c r="J89" i="10"/>
  <c r="F89" i="10"/>
  <c r="F87" i="10"/>
  <c r="E85" i="10"/>
  <c r="J68" i="10"/>
  <c r="J54" i="10"/>
  <c r="F54" i="10"/>
  <c r="F52" i="10"/>
  <c r="E50" i="10"/>
  <c r="J37" i="10"/>
  <c r="J36" i="10"/>
  <c r="J35" i="10"/>
  <c r="J24" i="10"/>
  <c r="E24" i="10"/>
  <c r="J55" i="10" s="1"/>
  <c r="J23" i="10"/>
  <c r="J18" i="10"/>
  <c r="E18" i="10"/>
  <c r="F55" i="10" s="1"/>
  <c r="J17" i="10"/>
  <c r="J12" i="10"/>
  <c r="J52" i="10" s="1"/>
  <c r="E7" i="10"/>
  <c r="E83" i="10" s="1"/>
  <c r="T94" i="10" l="1"/>
  <c r="T93" i="10" s="1"/>
  <c r="F35" i="10"/>
  <c r="R95" i="10"/>
  <c r="R94" i="10" s="1"/>
  <c r="BK612" i="10"/>
  <c r="J612" i="10" s="1"/>
  <c r="J71" i="10" s="1"/>
  <c r="F34" i="10"/>
  <c r="R613" i="10"/>
  <c r="R612" i="10" s="1"/>
  <c r="F37" i="10"/>
  <c r="P201" i="10"/>
  <c r="P94" i="10" s="1"/>
  <c r="P93" i="10" s="1"/>
  <c r="P355" i="10"/>
  <c r="P584" i="10"/>
  <c r="J30" i="11"/>
  <c r="J59" i="11"/>
  <c r="J33" i="10"/>
  <c r="F33" i="10"/>
  <c r="J171" i="10"/>
  <c r="J62" i="10" s="1"/>
  <c r="BK94" i="10"/>
  <c r="E48" i="10"/>
  <c r="F90" i="10"/>
  <c r="J87" i="10"/>
  <c r="J90" i="10"/>
  <c r="R93" i="10" l="1"/>
  <c r="J39" i="11"/>
  <c r="D6" i="1"/>
  <c r="BK93" i="10"/>
  <c r="J93" i="10" s="1"/>
  <c r="J94" i="10"/>
  <c r="J60" i="10" s="1"/>
  <c r="J59" i="10" l="1"/>
  <c r="J30" i="10"/>
  <c r="J39" i="10" l="1"/>
  <c r="D11" i="1"/>
  <c r="D8" i="1"/>
  <c r="D7" i="1"/>
  <c r="G39" i="7"/>
  <c r="G24" i="7"/>
  <c r="G3" i="7"/>
  <c r="G32" i="7" l="1"/>
  <c r="G50" i="7" s="1"/>
  <c r="D10" i="1" s="1"/>
  <c r="F22" i="6" l="1"/>
  <c r="F21" i="6"/>
  <c r="F17" i="6"/>
  <c r="F16" i="6"/>
  <c r="F15" i="6"/>
  <c r="E26" i="6" l="1"/>
  <c r="E25" i="6"/>
  <c r="G3" i="6" s="1"/>
  <c r="D9" i="1" s="1"/>
  <c r="D13" i="1" s="1"/>
</calcChain>
</file>

<file path=xl/sharedStrings.xml><?xml version="1.0" encoding="utf-8"?>
<sst xmlns="http://schemas.openxmlformats.org/spreadsheetml/2006/main" count="7884" uniqueCount="1722">
  <si>
    <t>{0fa328ce-5712-45d9-8a20-4b6a291877db}</t>
  </si>
  <si>
    <t>zeleň</t>
  </si>
  <si>
    <t/>
  </si>
  <si>
    <t>50,4</t>
  </si>
  <si>
    <t>2</t>
  </si>
  <si>
    <t>zásyp</t>
  </si>
  <si>
    <t>148,24</t>
  </si>
  <si>
    <t>KRYCÍ LIST SOUPISU PRACÍ</t>
  </si>
  <si>
    <t>v ---  níže se nacházejí doplnkové a pomocné údaje k sestavám  --- v</t>
  </si>
  <si>
    <t>False</t>
  </si>
  <si>
    <t>výkopy</t>
  </si>
  <si>
    <t>175,49</t>
  </si>
  <si>
    <t>bed1</t>
  </si>
  <si>
    <t>25,784</t>
  </si>
  <si>
    <t>Stavba:</t>
  </si>
  <si>
    <t>bed2</t>
  </si>
  <si>
    <t>96,748</t>
  </si>
  <si>
    <t>bed3</t>
  </si>
  <si>
    <t>55,505</t>
  </si>
  <si>
    <t>Objekt:</t>
  </si>
  <si>
    <t>bed4</t>
  </si>
  <si>
    <t>32,697</t>
  </si>
  <si>
    <t>SO201.a - Rekonstrukce tramvajového mostu</t>
  </si>
  <si>
    <t>bed5</t>
  </si>
  <si>
    <t>86,665</t>
  </si>
  <si>
    <t>KSO:</t>
  </si>
  <si>
    <t>821 25 56</t>
  </si>
  <si>
    <t>CC-CZ:</t>
  </si>
  <si>
    <t>Místo:</t>
  </si>
  <si>
    <t>Zábřeh nad Odrou</t>
  </si>
  <si>
    <t>Datum:</t>
  </si>
  <si>
    <t>Zadavatel:</t>
  </si>
  <si>
    <t>IČ:</t>
  </si>
  <si>
    <t>Dopravní podnik Ostrava a.s.</t>
  </si>
  <si>
    <t>DIČ:</t>
  </si>
  <si>
    <t>Uchazeč:</t>
  </si>
  <si>
    <t>Projektant:</t>
  </si>
  <si>
    <t>Dopravoprojekt Ostrava a.s.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</si>
  <si>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</si>
  <si>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</si>
  <si>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</si>
  <si>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</si>
  <si>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</si>
  <si>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</si>
  <si>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</si>
  <si>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</si>
  <si>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</si>
  <si>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</si>
  <si>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</si>
  <si>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</si>
  <si>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</si>
  <si>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</si>
  <si>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</si>
  <si>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</si>
  <si>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</si>
  <si>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</si>
  <si>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</si>
  <si>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</si>
  <si>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</si>
  <si>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</si>
  <si>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</si>
  <si>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</si>
  <si>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</si>
  <si>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</si>
  <si>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</si>
  <si>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</si>
  <si>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</si>
  <si>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</si>
  <si>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</si>
  <si>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</si>
  <si>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</si>
  <si>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</si>
  <si>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</si>
  <si>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</si>
  <si>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</si>
  <si>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</si>
  <si>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</si>
  <si>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</si>
  <si>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</si>
  <si>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</si>
  <si>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</si>
  <si>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</si>
  <si>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</si>
  <si>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</si>
  <si>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</si>
  <si>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</si>
  <si>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</si>
  <si>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</si>
  <si>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</si>
  <si>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</si>
  <si>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</si>
  <si>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</si>
  <si>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</si>
  <si>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</si>
  <si>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</si>
  <si>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</si>
  <si>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</si>
  <si>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</si>
  <si>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</si>
  <si>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2019 01</t>
  </si>
  <si>
    <t>4</t>
  </si>
  <si>
    <t>-909738007</t>
  </si>
  <si>
    <t>PP</t>
  </si>
  <si>
    <t>Sejmutí drnu tl. do 100 mm, v jakékoliv ploše</t>
  </si>
  <si>
    <t>VV</t>
  </si>
  <si>
    <t>"pás zeleně před a za mostem"</t>
  </si>
  <si>
    <t>True</t>
  </si>
  <si>
    <t>13+12+12+13,4</t>
  </si>
  <si>
    <t>Součet</t>
  </si>
  <si>
    <t>113107341</t>
  </si>
  <si>
    <t>Odstranění podkladu živičného tl 50 mm strojně pl do 50 m2</t>
  </si>
  <si>
    <t>82173205</t>
  </si>
  <si>
    <t>Odstranění podkladů nebo krytů strojně plochy jednotlivě do 50 m2 s přemístěním hmot na skládku na vzdálenost do 3 m nebo s naložením na dopravní prostředek živičných, o tl. vrstvy do 50 mm</t>
  </si>
  <si>
    <t xml:space="preserve">"odstranění asfaltového povrchu říms" </t>
  </si>
  <si>
    <t>65,1*1,65+65,98*1,67</t>
  </si>
  <si>
    <t>3</t>
  </si>
  <si>
    <t>113202111</t>
  </si>
  <si>
    <t>Vytrhání obrub krajníků obrubníků stojatých</t>
  </si>
  <si>
    <t>m</t>
  </si>
  <si>
    <t>-1247972891</t>
  </si>
  <si>
    <t>Vytrhání obrub s vybouráním lože, s přemístěním hmot na skládku na vzdálenost do 3 m nebo s naložením na dopravní prostředek z krajníků nebo obrubníků stojatých</t>
  </si>
  <si>
    <t xml:space="preserve">"odstranění obrubníků podél říms" </t>
  </si>
  <si>
    <t>79+78</t>
  </si>
  <si>
    <t>115101201</t>
  </si>
  <si>
    <t>Čerpání vody na dopravní výšku do 10 m průměrný přítok do 500 l/min</t>
  </si>
  <si>
    <t>hod</t>
  </si>
  <si>
    <t>1660511327</t>
  </si>
  <si>
    <t>Čerpání vody na dopravní výšku do 10 m s uvažovaným průměrným přítokem do 500 l/min</t>
  </si>
  <si>
    <t>5</t>
  </si>
  <si>
    <t>115101301</t>
  </si>
  <si>
    <t>Pohotovost čerpací soupravy pro dopravní výšku do 10 m přítok do 500 l/min</t>
  </si>
  <si>
    <t>den</t>
  </si>
  <si>
    <t>1895620696</t>
  </si>
  <si>
    <t>Pohotovost záložní čerpací soupravy pro dopravní výšku do 10 m s uvažovaným průměrným přítokem do 500 l/min</t>
  </si>
  <si>
    <t>6</t>
  </si>
  <si>
    <t>12210140_R</t>
  </si>
  <si>
    <t>Nákup materiálu tř. 1 a 2</t>
  </si>
  <si>
    <t>m3</t>
  </si>
  <si>
    <t>Vlastní</t>
  </si>
  <si>
    <t>-1563878377</t>
  </si>
  <si>
    <t>Nákup materiálu tř.1 a 2</t>
  </si>
  <si>
    <t xml:space="preserve">"materiál pro ohumusování" </t>
  </si>
  <si>
    <t>0,15*zeleň</t>
  </si>
  <si>
    <t>7</t>
  </si>
  <si>
    <t>12220140_R</t>
  </si>
  <si>
    <t>Nákup materiálu tř.3</t>
  </si>
  <si>
    <t>486579899</t>
  </si>
  <si>
    <t>"nákup materiálu pro zásypy v přechodové oblasti, v případě nevhodných vykopaných zemin"</t>
  </si>
  <si>
    <t>8</t>
  </si>
  <si>
    <t>122201402</t>
  </si>
  <si>
    <t>Vykopávky v zemníku na suchu v hornině tř. 3 objem do 1000 m3</t>
  </si>
  <si>
    <t>1444584392</t>
  </si>
  <si>
    <t>Vykopávky v zemnících na suchu s přehozením výkopku na vzdálenost do 3 m nebo s naložením na dopravní prostředek v hornině tř. 3 přes 100 do 1 000 m3</t>
  </si>
  <si>
    <t>"natěžení materiálu pro zásyp do přechodové oblasti"</t>
  </si>
  <si>
    <t>9</t>
  </si>
  <si>
    <t>13120120_R</t>
  </si>
  <si>
    <t>Hloubení jam zapažených v hornině tř. 3 objemu do 1000 m3 VČETNĚ PAŽENÍ</t>
  </si>
  <si>
    <t>-443792929</t>
  </si>
  <si>
    <t>Hloubení zapažených jam a zářezů s urovnáním dna do předepsaného profilu a spádu v hornině tř. 3 přes 100 do 1 000 m3</t>
  </si>
  <si>
    <t>"výkopy za opěrami vč. pažící konstrukce dle technologie zhotovitele"</t>
  </si>
  <si>
    <t>"max. předpokládaná hloubka výkopů 2,9 m"</t>
  </si>
  <si>
    <t>"výkop u OP 1 vč. zapažení prostrou nad schodištěm k zastávce" 6,8*10,9</t>
  </si>
  <si>
    <t>"výkop u OP 5 vč. záporového pažení výkopu" 9,3*10,9</t>
  </si>
  <si>
    <t>10</t>
  </si>
  <si>
    <t>131201209</t>
  </si>
  <si>
    <t>Příplatek za lepivost u hloubení jam zapažených v hornině tř. 3</t>
  </si>
  <si>
    <t>617898130</t>
  </si>
  <si>
    <t>Hloubení zapažených jam a zářezů s urovnáním dna do předepsaného profilu a spádu Příplatek k cenám za lepivost horniny tř. 3</t>
  </si>
  <si>
    <t>11</t>
  </si>
  <si>
    <t>162701105</t>
  </si>
  <si>
    <t>Vodorovné přemístění do 10000 m výkopku/sypaniny z horniny tř. 1 až 4</t>
  </si>
  <si>
    <t>-385750721</t>
  </si>
  <si>
    <t>Vodorovné přemístění výkopku nebo sypaniny po suchu na obvyklém dopravním prostředku, bez naložení výkopku, avšak se složením bez rozhrnutí z horniny tř. 1 až 4 na vzdálenost přes 9 000 do 10 000 m</t>
  </si>
  <si>
    <t>"odvoz zeminy na skládku z výkopů - přebytečná nevhodná zemina"</t>
  </si>
  <si>
    <t>výkopy+zásyp</t>
  </si>
  <si>
    <t>12</t>
  </si>
  <si>
    <t>162701109</t>
  </si>
  <si>
    <t>Příplatek k vodorovnému přemístění výkopku/sypaniny z horniny tř. 1 až 4 ZKD 1000 m přes 10000 m</t>
  </si>
  <si>
    <t>1822227229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</si>
  <si>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</si>
  <si>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"odvoz přebytečné zeminy - předpoklad 20 km, příplatek za dalších 10km"</t>
  </si>
  <si>
    <t>(výkopy+zásyp)*10</t>
  </si>
  <si>
    <t>13</t>
  </si>
  <si>
    <t>167101102</t>
  </si>
  <si>
    <t>Nakládání výkopku z hornin tř. 1 až 4 přes 100 m3</t>
  </si>
  <si>
    <t>1471762119</t>
  </si>
  <si>
    <t>Nakládání, skládání a překládání neulehlého výkopku nebo sypaniny nakládání, množství přes 100 m3, z hornin tř. 1 až 4</t>
  </si>
  <si>
    <t>"nakládání nakupované zeminy do zásypů"</t>
  </si>
  <si>
    <t>14</t>
  </si>
  <si>
    <t>171101111</t>
  </si>
  <si>
    <t>Uložení sypaniny z hornin nesoudržných sypkých s vlhkostí l(d) 0,9 v aktivní zóně</t>
  </si>
  <si>
    <t>-1956920939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</si>
  <si>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</si>
  <si>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"materiál pro zásypy v přechodové oblasti"</t>
  </si>
  <si>
    <t>"zásyp za OP 1" 5,3*10,9</t>
  </si>
  <si>
    <t>"zásyp za OP 5" 8,3*10,9</t>
  </si>
  <si>
    <t>15</t>
  </si>
  <si>
    <t>171201201</t>
  </si>
  <si>
    <t>Uložení sypaniny na skládky</t>
  </si>
  <si>
    <t>1312533237</t>
  </si>
  <si>
    <t>"skládka nevhodné zeminy"</t>
  </si>
  <si>
    <t>16</t>
  </si>
  <si>
    <t>171201211</t>
  </si>
  <si>
    <t>Poplatek za uložení stavebního odpadu - zeminy a kameniva na skládce</t>
  </si>
  <si>
    <t>t</t>
  </si>
  <si>
    <t>647870628</t>
  </si>
  <si>
    <t>Poplatek za uložení stavebního odpadu na skládce (skládkovné) zeminy a kameniva zatříděného do Katalogu odpadů pod kódem 170 504</t>
  </si>
  <si>
    <t>"skládka zeminy (objemová hmotnost 1600kg/m3)"</t>
  </si>
  <si>
    <t>výkopy*1,6</t>
  </si>
  <si>
    <t>17</t>
  </si>
  <si>
    <t>181301102</t>
  </si>
  <si>
    <t>Rozprostření ornice tl vrstvy do 150 mm pl do 500 m2 v rovině nebo ve svahu do 1:5</t>
  </si>
  <si>
    <t>1046669578</t>
  </si>
  <si>
    <t>Rozprostření a urovnání ornice v rovině nebo ve svahu sklonu do 1:5 při souvislé ploše do 500 m2, tl. vrstvy přes 100 do 150 mm</t>
  </si>
  <si>
    <t>"v tl. 150 mm před a za mostem" zeleň</t>
  </si>
  <si>
    <t>18</t>
  </si>
  <si>
    <t>181411131</t>
  </si>
  <si>
    <t>Založení parkového trávníku výsevem plochy do 1000 m2 v rovině a ve svahu do 1:5</t>
  </si>
  <si>
    <t>-36753165</t>
  </si>
  <si>
    <t>Založení trávníku na půdě předem připravené plochy do 1000 m2 výsevem včetně utažení parkového v rovině nebo na svahu do 1:5</t>
  </si>
  <si>
    <t>19</t>
  </si>
  <si>
    <t>M</t>
  </si>
  <si>
    <t>00572410</t>
  </si>
  <si>
    <t>osivo směs travní parková</t>
  </si>
  <si>
    <t>kg</t>
  </si>
  <si>
    <t>-1353786474</t>
  </si>
  <si>
    <t>"předpoklad 0,025 kg/m2"</t>
  </si>
  <si>
    <t>0,025*zeleň</t>
  </si>
  <si>
    <t>Zakládání</t>
  </si>
  <si>
    <t>20</t>
  </si>
  <si>
    <t>212312111</t>
  </si>
  <si>
    <t>Lože pro trativody z betonu prostého</t>
  </si>
  <si>
    <t>-764481968</t>
  </si>
  <si>
    <t>"obetonování drenáže za rubem opěr drenážním betonem"</t>
  </si>
  <si>
    <t>0,14*10,9*2</t>
  </si>
  <si>
    <t>21</t>
  </si>
  <si>
    <t>212792312</t>
  </si>
  <si>
    <t>Odvodnění mostní opěry - drenážní plastové potrubí HDPE DN 160</t>
  </si>
  <si>
    <t>-1467507306</t>
  </si>
  <si>
    <t>Odvodnění mostní opěry z plastových trub drenážní potrubí HDPE DN 160</t>
  </si>
  <si>
    <t>"odvodnění rubu opěr"</t>
  </si>
  <si>
    <t>10,9*2</t>
  </si>
  <si>
    <t>22</t>
  </si>
  <si>
    <t>212972113</t>
  </si>
  <si>
    <t>Opláštění drenážních trub filtrační textilií DN 160</t>
  </si>
  <si>
    <t>-1089011107</t>
  </si>
  <si>
    <t>23</t>
  </si>
  <si>
    <t>247571113</t>
  </si>
  <si>
    <t>Obsyp studny ze štěrkopísku tříděného</t>
  </si>
  <si>
    <t>-44405612</t>
  </si>
  <si>
    <t>Obsyp a těsnění vodárenské studny obsyp se zhutněním ze štěrkopísku tříděného 0-63 mm</t>
  </si>
  <si>
    <t>"ochranný obsyp za opěrou štěrkodrť frakce 16/32 hutněná na ID=0,95 po vrstvách tl. 0,3 m"</t>
  </si>
  <si>
    <t>"vč. dodání obsypových hmot"</t>
  </si>
  <si>
    <t>(0,955+1,045)*10,9</t>
  </si>
  <si>
    <t>24</t>
  </si>
  <si>
    <t>274311126</t>
  </si>
  <si>
    <t>Základové pasy, prahy, věnce a ostruhy z betonu prostého C 20/25</t>
  </si>
  <si>
    <t>787634692</t>
  </si>
  <si>
    <t>Základové konstrukce z betonu prostého pasy, prahy, věnce a ostruhy ve výkopu nebo na hlavách pilot C 20/25</t>
  </si>
  <si>
    <t>"C20/25n XF3, základ pod římsou mimo nosnou konstrukci"</t>
  </si>
  <si>
    <t>0,8*1,78*(2,2+1,98+0,78+1,31)</t>
  </si>
  <si>
    <t>25</t>
  </si>
  <si>
    <t>274354111</t>
  </si>
  <si>
    <t>Bednění základových pasů - zřízení</t>
  </si>
  <si>
    <t>-1215266462</t>
  </si>
  <si>
    <t>Bednění základových konstrukcí pasů, prahů, věnců a ostruh zřízení</t>
  </si>
  <si>
    <t>"základek pod drenáž za opěrami a základ pod římsami mimo NK"</t>
  </si>
  <si>
    <t>"pod drenáží" 0,2*10,9*2</t>
  </si>
  <si>
    <t>"pod římsami" 0,8*2*(2,2+1,98+0,78+1,31)+0,8*8*1,78</t>
  </si>
  <si>
    <t>26</t>
  </si>
  <si>
    <t>274354211</t>
  </si>
  <si>
    <t>Bednění základových pasů - odstranění</t>
  </si>
  <si>
    <t>-429530880</t>
  </si>
  <si>
    <t>Bednění základových konstrukcí pasů, prahů, věnců a ostruh odstranění bednění</t>
  </si>
  <si>
    <t>Svislé a kompletní konstrukce</t>
  </si>
  <si>
    <t>27</t>
  </si>
  <si>
    <t>317171126</t>
  </si>
  <si>
    <t>Kotvení monolitického betonu římsy do mostovky kotvou do vývrtu</t>
  </si>
  <si>
    <t>kus</t>
  </si>
  <si>
    <t>-93878151</t>
  </si>
  <si>
    <t>67+66</t>
  </si>
  <si>
    <t>28</t>
  </si>
  <si>
    <t>548792020</t>
  </si>
  <si>
    <t>kotva do vývrtu pro kotvení mostní  římsy</t>
  </si>
  <si>
    <t>-1728691001</t>
  </si>
  <si>
    <t>29</t>
  </si>
  <si>
    <t>317321118</t>
  </si>
  <si>
    <t>Mostní římsy ze ŽB C 30/37</t>
  </si>
  <si>
    <t>-313408198</t>
  </si>
  <si>
    <t>Římsy ze železového betonu C 30/37</t>
  </si>
  <si>
    <t>"beton C 30/37 XF4, vč. úpravy pracovních a dilatačních spar, zrnitost kameniva 0-8mm"</t>
  </si>
  <si>
    <t>0,65*65,1+0,58*65,9</t>
  </si>
  <si>
    <t>30</t>
  </si>
  <si>
    <t>317353121</t>
  </si>
  <si>
    <t>Bednění mostních říms všech tvarů - zřízení</t>
  </si>
  <si>
    <t>-587130120</t>
  </si>
  <si>
    <t>Bednění mostní římsy zřízení všech tvarů</t>
  </si>
  <si>
    <t>(0,37+0,39)*65,1+(0,35+0,33)*65,9+2*0,65+2*0,58</t>
  </si>
  <si>
    <t>31</t>
  </si>
  <si>
    <t>317353221</t>
  </si>
  <si>
    <t>Bednění mostních říms všech tvarů - odstranění</t>
  </si>
  <si>
    <t>1241243315</t>
  </si>
  <si>
    <t>Bednění mostní římsy odstranění všech tvarů</t>
  </si>
  <si>
    <t>32</t>
  </si>
  <si>
    <t>317361116</t>
  </si>
  <si>
    <t>Výztuž mostních říms z betonářské oceli 10 505</t>
  </si>
  <si>
    <t>-1482681898</t>
  </si>
  <si>
    <t>Výztuž mostních železobetonových říms z betonářské oceli 10 505 (R) nebo BSt 500</t>
  </si>
  <si>
    <t>"vč. provaření výztuže, odhad 150 kg/m3"</t>
  </si>
  <si>
    <t>0,15*80,537</t>
  </si>
  <si>
    <t>33</t>
  </si>
  <si>
    <t>317661132</t>
  </si>
  <si>
    <t>Výplň spár monolitické římsy tmelem silikonovým šířky spáry do 40 mm</t>
  </si>
  <si>
    <t>-1249126672</t>
  </si>
  <si>
    <t>Výplň spár monolitické římsy tmelem silikonovým, spára šířky přes 15 do 40 mm</t>
  </si>
  <si>
    <t>"diltační a pracovní spáry říms" (2,44+2,35)*10</t>
  </si>
  <si>
    <t>"mezi římsou a NK" 65,85+65,1</t>
  </si>
  <si>
    <t>34</t>
  </si>
  <si>
    <t>334313117</t>
  </si>
  <si>
    <t>Mostní opěry z betonu prostého C 25/30</t>
  </si>
  <si>
    <t>233157082</t>
  </si>
  <si>
    <t>Mostní opěry z prostého betonu C 25/30</t>
  </si>
  <si>
    <t>"C25/30 XF2, zabetonování stávajících kapes pro lis v opěrách"</t>
  </si>
  <si>
    <t>3*0,93*0,5*0,6+3*1,33*0,5*0,6</t>
  </si>
  <si>
    <t>35</t>
  </si>
  <si>
    <t>334323117</t>
  </si>
  <si>
    <t>Mostní opěry a úložné prahy ze ŽB C 25/30</t>
  </si>
  <si>
    <t>1128373073</t>
  </si>
  <si>
    <t>Mostní opěry a úložné prahy z betonu železového C 25/30</t>
  </si>
  <si>
    <t>"nová závěrná zídka, beton C 25/30 XF2"</t>
  </si>
  <si>
    <t>(0,54+0,78)*10,9</t>
  </si>
  <si>
    <t>36</t>
  </si>
  <si>
    <t>334351115</t>
  </si>
  <si>
    <t>Bednění systémové mostních opěr a úložných prahů z palubek pro ŽB - zřízení</t>
  </si>
  <si>
    <t>343677595</t>
  </si>
  <si>
    <t>Bednění mostních opěr a úložných prahů ze systémového bednění zřízení z palubek, pro železobeton</t>
  </si>
  <si>
    <t>"bednění závěrných zídek"</t>
  </si>
  <si>
    <t>(1,1+1,4+0,95+1,4)*10,9+2*(0,54+0,78)</t>
  </si>
  <si>
    <t>37</t>
  </si>
  <si>
    <t>334351214</t>
  </si>
  <si>
    <t>Bednění systémové mostních opěr a úložných prahů z palubek - odstranění</t>
  </si>
  <si>
    <t>-685012063</t>
  </si>
  <si>
    <t>Bednění mostních opěr a úložných prahů ze systémového bednění odstranění z palubek</t>
  </si>
  <si>
    <t>38</t>
  </si>
  <si>
    <t>334359111</t>
  </si>
  <si>
    <t>Výřez bednění pro prostup trub betonovou konstrukcí DN 150</t>
  </si>
  <si>
    <t>568986970</t>
  </si>
  <si>
    <t>"prostup chrániček v římse" 2*6</t>
  </si>
  <si>
    <t>39</t>
  </si>
  <si>
    <t>334361216</t>
  </si>
  <si>
    <t>Výztuž dříků opěr z betonářské oceli 10 505</t>
  </si>
  <si>
    <t>-1886922177</t>
  </si>
  <si>
    <t>Výztuž betonářská mostních konstrukcí opěr, úložných prahů, křídel, závěrných zídek, bloků ložisek, pilířů a sloupů z oceli 10 505 (R) nebo BSt 500 dříků opěr</t>
  </si>
  <si>
    <t>"výztuž závěrných zídek, vč. kotevních trnů, vč. provaření výztuže, odhad 140 kg/m3"</t>
  </si>
  <si>
    <t>0,14*14,388</t>
  </si>
  <si>
    <t>40</t>
  </si>
  <si>
    <t>388995212</t>
  </si>
  <si>
    <t>Chránička kabelů z trub HDPE v římse DN 110</t>
  </si>
  <si>
    <t>-2135540458</t>
  </si>
  <si>
    <t>Chránička kabelů v římse z trub HDPE přes DN 80 do DN 110</t>
  </si>
  <si>
    <t>"chráničky v římse" 6*(65,1+2*1)</t>
  </si>
  <si>
    <t>Vodorovné konstrukce</t>
  </si>
  <si>
    <t>41</t>
  </si>
  <si>
    <t>421321107</t>
  </si>
  <si>
    <t>Mostní nosné konstrukce deskové přechodové ze ŽB C 25/30</t>
  </si>
  <si>
    <t>-816597681</t>
  </si>
  <si>
    <t>Mostní železobetonové nosné konstrukce deskové nebo klenbové, trámové, ostatní deskové přechodové, z betonu C 25/30</t>
  </si>
  <si>
    <t>"přechodové desky z betonu C 25/30 XF2"</t>
  </si>
  <si>
    <t>2*7,2*5*0,3</t>
  </si>
  <si>
    <t>42</t>
  </si>
  <si>
    <t>421321108</t>
  </si>
  <si>
    <t>Mostní nosné konstrukce deskové přechodové ze ŽB C 30/37</t>
  </si>
  <si>
    <t>514208917</t>
  </si>
  <si>
    <t>Mostní železobetonové nosné konstrukce deskové nebo klenbové, trámové, ostatní deskové přechodové, z betonu C 30/37</t>
  </si>
  <si>
    <t>"spádový beton na přechodové desce + pásy pod kolejnice z betonu C 30/37 XF2"</t>
  </si>
  <si>
    <t>"spádový beton" (0,91+1,23)*7,2</t>
  </si>
  <si>
    <t>"pásy pod kolejnicemi" 3,95*0,135*2,2*2+4,63*0,135*2,2*2</t>
  </si>
  <si>
    <t>43</t>
  </si>
  <si>
    <t>42132111_R</t>
  </si>
  <si>
    <t>Kotvení monolitického betonu do přechodové desky kotvou do vývrtu</t>
  </si>
  <si>
    <t>-349007847</t>
  </si>
  <si>
    <t>"kotevní trny á 1,0 m vč. podložky" 2*4*7</t>
  </si>
  <si>
    <t>44</t>
  </si>
  <si>
    <t>54879202_R</t>
  </si>
  <si>
    <t>kotva do vývrtu</t>
  </si>
  <si>
    <t>693527657</t>
  </si>
  <si>
    <t>56</t>
  </si>
  <si>
    <t>45</t>
  </si>
  <si>
    <t>421321128</t>
  </si>
  <si>
    <t>Mostní nosné konstrukce deskové ze ŽB C 30/37</t>
  </si>
  <si>
    <t>-1152684994</t>
  </si>
  <si>
    <t>Mostní železobetonové nosné konstrukce deskové nebo klenbové, trámové, ostatní deskové, z betonu C 30/37</t>
  </si>
  <si>
    <t xml:space="preserve">"spřahující deska, bloky pod kolejnice a patka pro sloup trakčního vedení z betonu C 30/37 XF2" </t>
  </si>
  <si>
    <t>"spřahující deska" 1,95*62,175</t>
  </si>
  <si>
    <t>"bloky pod kolejnice" (0,34+0,31)*4,7*12+(0,34+0,31)*2,85</t>
  </si>
  <si>
    <t>"patky pro sloup VO" 2*1,3*1,3*0,135</t>
  </si>
  <si>
    <t>46</t>
  </si>
  <si>
    <t>421351112</t>
  </si>
  <si>
    <t>Bednění boků přechodové desky konstrukcí mostů - zřízení</t>
  </si>
  <si>
    <t>-348582644</t>
  </si>
  <si>
    <t>Bednění deskových konstrukcí mostů z betonu železového nebo předpjatého zřízení boků přechodové desky</t>
  </si>
  <si>
    <t>"přechodové desky" 2*2*0,3*(5+7,2)</t>
  </si>
  <si>
    <t>"spádový beton" 2*(0,91+1,23)+2*7,2*(0,32+0,15)</t>
  </si>
  <si>
    <t>"bloky pod kolejnice v přechodové oblasti" 3,95*0,135*4+2,2*0,135*4+4,63*0,135*4+2,2*0,135*4</t>
  </si>
  <si>
    <t>47</t>
  </si>
  <si>
    <t>421351131</t>
  </si>
  <si>
    <t>Bednění boční stěny konstrukcí mostů výšky do 350 mm - zřízení</t>
  </si>
  <si>
    <t>204297625</t>
  </si>
  <si>
    <t>Bednění deskových konstrukcí mostů z betonu železového nebo předpjatého zřízení boční stěny výšky do 350 mm</t>
  </si>
  <si>
    <t>"spřahující deska" (0,225+0,24)*62,175+2*1,95</t>
  </si>
  <si>
    <t>"bloky pod kolejnice" (0,34+0,31)*2*13+(12*4,7+2,85)*2*2*0,15</t>
  </si>
  <si>
    <t>"patky pro sloup VO" 2*1,3*4*0,135</t>
  </si>
  <si>
    <t>48</t>
  </si>
  <si>
    <t>421351212</t>
  </si>
  <si>
    <t>Bednění boků přechodové desky konstrukcí mostů - odstranění</t>
  </si>
  <si>
    <t>607961600</t>
  </si>
  <si>
    <t>Bednění deskových konstrukcí mostů z betonu železového nebo předpjatého odstranění boků přechodové desky</t>
  </si>
  <si>
    <t>49</t>
  </si>
  <si>
    <t>421351231</t>
  </si>
  <si>
    <t>Bednění stěny boční konstrukcí mostů výšky do 350 mm - odstranění</t>
  </si>
  <si>
    <t>-1464890590</t>
  </si>
  <si>
    <t>Bednění deskových konstrukcí mostů z betonu železového nebo předpjatého odstranění boční stěny výšky do 350 mm</t>
  </si>
  <si>
    <t>50</t>
  </si>
  <si>
    <t>421351311</t>
  </si>
  <si>
    <t>Zřízení a odstranění bednění dilatačního závěru konstrukcí mostů</t>
  </si>
  <si>
    <t>1649893620</t>
  </si>
  <si>
    <t>Bednění deskových konstrukcí mostů z betonu železového nebo předpjatého zřízení a odstranění bednění dilatačního závěru</t>
  </si>
  <si>
    <t>0,15*4*10,9</t>
  </si>
  <si>
    <t>51</t>
  </si>
  <si>
    <t>421361216</t>
  </si>
  <si>
    <t>Výztuž ŽB přechodové desky z betonářské oceli 10 505</t>
  </si>
  <si>
    <t>-1045351429</t>
  </si>
  <si>
    <t>Výztuž deskových konstrukcí z betonářské oceli 10 505 (R) nebo BSt 500 přechodové desky</t>
  </si>
  <si>
    <t>"předpoklad 150 kg/m3"</t>
  </si>
  <si>
    <t>"výztuž přechodové desky" 0,15*21,6</t>
  </si>
  <si>
    <t>"výztuž spádového betonu na přechodové desce + pásy" 0,15*20,505</t>
  </si>
  <si>
    <t>52</t>
  </si>
  <si>
    <t>421361236</t>
  </si>
  <si>
    <t>Výztuž ŽB spřahující desky z betonářské oceli 10 505</t>
  </si>
  <si>
    <t>1003965373</t>
  </si>
  <si>
    <t>Výztuž deskových konstrukcí z betonářské oceli 10 505 (R) nebo BSt 500 spřahující desky</t>
  </si>
  <si>
    <t>"výztuž ŽB bloků pod kolejnicemi + patek, předpoklad 150 kg/m3" 0,15*(38,513+0,456)</t>
  </si>
  <si>
    <t>"betonářská výztuž spřahující desky, vč. spřahujících trnů (vč. svaření na styku) a výztuže pérových kloubů" 2,7+1,5</t>
  </si>
  <si>
    <t>53</t>
  </si>
  <si>
    <t>421361412</t>
  </si>
  <si>
    <t>Výztuž mostních desek ze svařovaných sítí nad 4 kg/m2</t>
  </si>
  <si>
    <t>31642938</t>
  </si>
  <si>
    <t>Výztuž deskových konstrukcí ze svařovaných sítí přes 4 kg/m2</t>
  </si>
  <si>
    <t>"výztuž spřahující desky ze svařovaných sítí (12,35 kg/m2)"</t>
  </si>
  <si>
    <t>(12,35/1000*(10,81+2*2,5)*62,2)*1,16 "na přesahy"</t>
  </si>
  <si>
    <t>54</t>
  </si>
  <si>
    <t>421379311</t>
  </si>
  <si>
    <t>Propojení výztuže eliminující bludné proudy nosné konstrukce mostů</t>
  </si>
  <si>
    <t>535258290</t>
  </si>
  <si>
    <t>Výztuž předpínací nosné konstrukce mostů propojení výztuže eliminující bludné proudy</t>
  </si>
  <si>
    <t>"vodič FeZn 10 mm zabetonovaný v NK s napojením na patky trakčních stožárů"</t>
  </si>
  <si>
    <t>"vč. přivaření, vč. průrazek" 2*2</t>
  </si>
  <si>
    <t>55</t>
  </si>
  <si>
    <t>425434_R</t>
  </si>
  <si>
    <t>Synchronizované zvedání mostního pole</t>
  </si>
  <si>
    <t>-767602114</t>
  </si>
  <si>
    <t>"zvedání nosné konstrukce po jednotlivých polích"</t>
  </si>
  <si>
    <t>"včetně montáže, údržby a domontáže pomocných ocelových konstrukcí"</t>
  </si>
  <si>
    <t>"vč. základových prvků a zabezpečení NK proti vodorovnému posunu aretací u opěry 5"</t>
  </si>
  <si>
    <t>"vč. případného rozebrání a obnovení dlažby v místě lisu u opěry 5"</t>
  </si>
  <si>
    <t>"vč. převěšení troleje na sousední silniční mosty"</t>
  </si>
  <si>
    <t>"vč. zpracování VTD"</t>
  </si>
  <si>
    <t>428381311</t>
  </si>
  <si>
    <t>Zřízení kyvného trnu přechodové desky ze ŽB</t>
  </si>
  <si>
    <t>-734945620</t>
  </si>
  <si>
    <t>Vrubový a pérový kloub železobetonový zřízení kyvného trnu přechodové desky</t>
  </si>
  <si>
    <t>"vrubový kloub u přechodových desek" 2*7,2</t>
  </si>
  <si>
    <t>57</t>
  </si>
  <si>
    <t>428381313</t>
  </si>
  <si>
    <t>Zřízení pérového kloubu mostní desky ze ŽB</t>
  </si>
  <si>
    <t>-626554955</t>
  </si>
  <si>
    <t>Vrubový a pérový kloub železobetonový zřízení pérového kloubu mostní desky</t>
  </si>
  <si>
    <t>"pérový kloub ve spřahující desce nad pilíři, vč. pásu lepenky mezi nosníky a spřahující deskou"</t>
  </si>
  <si>
    <t>3*2*10,9</t>
  </si>
  <si>
    <t>58</t>
  </si>
  <si>
    <t>428941123_R</t>
  </si>
  <si>
    <t>Osazení mostního ložiska ocelového pevného zatížení do 2500 kN</t>
  </si>
  <si>
    <t>1183685424</t>
  </si>
  <si>
    <t>Osazení mostního ložiska ocelového nebo hrncového ocelového pevného do 2500 kN</t>
  </si>
  <si>
    <t xml:space="preserve">"oprava pevných mostních ložisek, vč. všech nových částí" </t>
  </si>
  <si>
    <t xml:space="preserve">"vč. vrtů, škoubů a kotvení do nosné konstrukce" </t>
  </si>
  <si>
    <t>77</t>
  </si>
  <si>
    <t>59</t>
  </si>
  <si>
    <t>428992114_R</t>
  </si>
  <si>
    <t>Osazení mostního ložiska elastomerového zatížení do 2500 kN</t>
  </si>
  <si>
    <t>-822282565</t>
  </si>
  <si>
    <t>Osazení mostního ložiska elastomerového</t>
  </si>
  <si>
    <t xml:space="preserve">"oprava pohyblivých mostních ložisek, vč. všech nových částí" </t>
  </si>
  <si>
    <t>20+2</t>
  </si>
  <si>
    <t>60</t>
  </si>
  <si>
    <t>451315114</t>
  </si>
  <si>
    <t>Podkladní nebo výplňová vrstva z betonu C 12/15 tl do 100 mm</t>
  </si>
  <si>
    <t>-1466184454</t>
  </si>
  <si>
    <t>Podkladní a výplňové vrstvy z betonu prostého tloušťky do 100 mm, z betonu C 12/15</t>
  </si>
  <si>
    <t>"C12/15 XA1, podkladní beton pod přechodové desky" 4,95*7,5*2</t>
  </si>
  <si>
    <t>"zabetonování odvodňovacích trubiček v opěře" 0,06*1,1*4+0,06*0,9*4</t>
  </si>
  <si>
    <t>61</t>
  </si>
  <si>
    <t>451315134</t>
  </si>
  <si>
    <t>Podkladní nebo výplňová vrstva z betonu C 12/15 tl do 200 mm</t>
  </si>
  <si>
    <t>-82371626</t>
  </si>
  <si>
    <t>Podkladní a výplňové vrstvy z betonu prostého tloušťky do 200 mm, z betonu C 12/15</t>
  </si>
  <si>
    <t>"C12/15 XA1, podkladní beton pod drenáž za opěrami" (0,5+0,6)*10,9</t>
  </si>
  <si>
    <t>62</t>
  </si>
  <si>
    <t>451476122</t>
  </si>
  <si>
    <t>Podkladní vrstva plastbetonová tixotropní každá další vrstva tl 10 mm</t>
  </si>
  <si>
    <t>103888650</t>
  </si>
  <si>
    <t>Podkladní vrstva plastbetonová tixotropní, tloušťky do 10 mm každá další vrstva</t>
  </si>
  <si>
    <t>"plastmalta pod ložiska" 77*0,2*0,06*0,965+22*(0,015*0,174*0,274*2+1,0*0,03*0,45)</t>
  </si>
  <si>
    <t>63</t>
  </si>
  <si>
    <t>457311191</t>
  </si>
  <si>
    <t>Příplatek k vyrovnávacímu nebo spádovému betonu za rovinnost</t>
  </si>
  <si>
    <t>-960484883</t>
  </si>
  <si>
    <t>Vyrovnávací nebo spádový beton včetně úpravy povrchu Příplatek k ceně za rovinnost</t>
  </si>
  <si>
    <t>"vyhlazení povrchu mostovky pod izolaci" 11,5*(65,63+4,22+4,9)+2*4*1,3*0,135</t>
  </si>
  <si>
    <t>Komunikace pozemní</t>
  </si>
  <si>
    <t>64</t>
  </si>
  <si>
    <t>525040022</t>
  </si>
  <si>
    <t>Rozebrání koleje na pražcích betonových v ose</t>
  </si>
  <si>
    <t>2055369567</t>
  </si>
  <si>
    <t>Rozebrání koleje stykované a bezstykové v ose jakékoliv soustavy a jakéhokoliv rozdělení pražců normálního rozchodu do součástí na betonových pražcích</t>
  </si>
  <si>
    <t>"vybourání kolejí na mostě, kotvených do ŽB bloků"</t>
  </si>
  <si>
    <t>"včetně vybourání dilatačního zařízení koleje u opěry 5"</t>
  </si>
  <si>
    <t>2*74</t>
  </si>
  <si>
    <t>65</t>
  </si>
  <si>
    <t>525049095</t>
  </si>
  <si>
    <t>Příplatek za ztížení rozebrání koleje v ose při rekonstrukcích</t>
  </si>
  <si>
    <t>-497053264</t>
  </si>
  <si>
    <t>Rozebrání koleje stykované a bezstykové v ose Příplatek k ceně za ztížení práce při rekonstrukcích</t>
  </si>
  <si>
    <t>66</t>
  </si>
  <si>
    <t>526992111</t>
  </si>
  <si>
    <t>Odstranění podložky pod podkladnici nebo patu kolejnice</t>
  </si>
  <si>
    <t>-886186118</t>
  </si>
  <si>
    <t>Odstranění drobného kolejiva podložky nebo pásu po rozebrání žlábkové kolejnice podložky pod podkladnici nebo patou kolejnice</t>
  </si>
  <si>
    <t>77/0,7*4</t>
  </si>
  <si>
    <t>67</t>
  </si>
  <si>
    <t>526997011</t>
  </si>
  <si>
    <t>Odstranění podkladnice</t>
  </si>
  <si>
    <t>-2002862642</t>
  </si>
  <si>
    <t>Odstranění drobného kolejiva podložky nebo pásu podkladnice z koleje ze žlábkových kolejnic pro jakýkoliv tvar kolejnice</t>
  </si>
  <si>
    <t>68</t>
  </si>
  <si>
    <t>564231111</t>
  </si>
  <si>
    <t>Podklad nebo podsyp ze štěrkopísku ŠP tl 100 mm</t>
  </si>
  <si>
    <t>-134131435</t>
  </si>
  <si>
    <t>Podklad nebo podsyp ze štěrkopísku ŠP s rozprostřením, vlhčením a zhutněním, po zhutnění tl. 100 mm</t>
  </si>
  <si>
    <t>"pískový podsyp pod PE fólii"</t>
  </si>
  <si>
    <t>10,9*(7,4+3,5)</t>
  </si>
  <si>
    <t>Úpravy povrchů, podlahy a osazování výplní</t>
  </si>
  <si>
    <t>69</t>
  </si>
  <si>
    <t>628611102</t>
  </si>
  <si>
    <t>Nátěr betonu mostu epoxidový 2x ochranný nepružný OS-B</t>
  </si>
  <si>
    <t>-1342767674</t>
  </si>
  <si>
    <t>Nátěr mostních betonových konstrukcí epoxidový 2x ochranný nepružný OS-B</t>
  </si>
  <si>
    <t>"nátěr ve středních polích mostu nad silnicí proti výfukovým plynům"</t>
  </si>
  <si>
    <t>17*2*10,9</t>
  </si>
  <si>
    <t>"nátěr na čelech NK" (1,0+2,0)*10,9+2*0,3*62,2</t>
  </si>
  <si>
    <t>70</t>
  </si>
  <si>
    <t>632664111</t>
  </si>
  <si>
    <t>Nátěr betonové podlahy mostu epoxidový 2x penetrační</t>
  </si>
  <si>
    <t>-2017115349</t>
  </si>
  <si>
    <t xml:space="preserve">"pečetící vrstva z epoxidové pryskyřice pod stříkanou izolací" </t>
  </si>
  <si>
    <t>11,5*(65,63+4,22+4,9)+2*4*1,3*0,135+2,2*(65,9+65,1)</t>
  </si>
  <si>
    <t>Trubní vedení</t>
  </si>
  <si>
    <t>71</t>
  </si>
  <si>
    <t>810442111</t>
  </si>
  <si>
    <t>Potrubí z jedné betonové trouby kanalizační DN 600</t>
  </si>
  <si>
    <t>-122242841</t>
  </si>
  <si>
    <t>Potrubí z jedné betonové trouby kanalizační s osazením, s popř. nutným přeseknutím trouby v rovině kolmé nebo skloněné k její ose, se začištěním seku , Js trouby 600 mm</t>
  </si>
  <si>
    <t>"čerpací jímka hl. 1,0m, pro odvodnění výkopů" 2</t>
  </si>
  <si>
    <t>72</t>
  </si>
  <si>
    <t>891264121</t>
  </si>
  <si>
    <t>Montáž kompenzátorů nebo montážních vložek DN 100</t>
  </si>
  <si>
    <t>-149182480</t>
  </si>
  <si>
    <t>Montáž vodovodních armatur na potrubí kompenzátorů ucpávkových a gumových nebo montážních vložek DN 100</t>
  </si>
  <si>
    <t>"kompenzátory pro potrubí pro odvodnění mostu" 3</t>
  </si>
  <si>
    <t>73</t>
  </si>
  <si>
    <t>42273523_R</t>
  </si>
  <si>
    <t>kompenzátor pryžový 500 DN 100</t>
  </si>
  <si>
    <t>-681027558</t>
  </si>
  <si>
    <t>kompenzátor ucpávkový přírubový M 10 010 616 DN 100 střední dl 200mm</t>
  </si>
  <si>
    <t>Ostatní konstrukce a práce, bourání</t>
  </si>
  <si>
    <t>74</t>
  </si>
  <si>
    <t>914112111</t>
  </si>
  <si>
    <t>Tabulka s označením evidenčního čísla mostu</t>
  </si>
  <si>
    <t>-1720365479</t>
  </si>
  <si>
    <t>Tabulka s označením evidenčního čísla mostu na sloupek</t>
  </si>
  <si>
    <t>"tabulka s ev.č.mostu" 2</t>
  </si>
  <si>
    <t>75</t>
  </si>
  <si>
    <t>916231213</t>
  </si>
  <si>
    <t>Osazení chodníkového obrubníku betonového stojatého s boční opěrou do lože z betonu prostého</t>
  </si>
  <si>
    <t>934164453</t>
  </si>
  <si>
    <t>Osazení chodníkového obrubníku betonového se zřízením lože, s vyplněním a zatřením spár cementovou maltou stojatého s boční opěrou z betonu prostého, do lože z betonu prostého</t>
  </si>
  <si>
    <t>"podél zeleně před a za mostem" 6,5+6,7+6,2+6,7</t>
  </si>
  <si>
    <t>76</t>
  </si>
  <si>
    <t>592174140</t>
  </si>
  <si>
    <t>obrubník betonový chodníkový Standard 50x10x25 cm</t>
  </si>
  <si>
    <t>CS ÚRS 2015 01</t>
  </si>
  <si>
    <t>577253797</t>
  </si>
  <si>
    <t>919726124</t>
  </si>
  <si>
    <t>Geotextilie pro ochranu, separaci a filtraci netkaná měrná hmotnost do 800 g/m2</t>
  </si>
  <si>
    <t>-837713348</t>
  </si>
  <si>
    <t>Geotextilie netkaná pro ochranu, separaci nebo filtraci měrná hmotnost přes 500 do 800 g/m2</t>
  </si>
  <si>
    <t>"geotextilie 600 g/m2"</t>
  </si>
  <si>
    <t>"na rubu opěr" (2,4+2,5)*10,9</t>
  </si>
  <si>
    <t>"na PE fólii" 10,9*(7,6+4,1)</t>
  </si>
  <si>
    <t>78</t>
  </si>
  <si>
    <t>9259000_R</t>
  </si>
  <si>
    <t>Elektroizolační podhledová deska</t>
  </si>
  <si>
    <t>-152743426</t>
  </si>
  <si>
    <t>"elektroizolační desky osazené na podhledu mostu nad trolejemi"</t>
  </si>
  <si>
    <t>"vč. materiálu, kotevních prvků a montáže"</t>
  </si>
  <si>
    <t>2*3*10,9</t>
  </si>
  <si>
    <t>79</t>
  </si>
  <si>
    <t>92594231_R</t>
  </si>
  <si>
    <t>Ochranná konstrukce pod mostem</t>
  </si>
  <si>
    <t>521101827</t>
  </si>
  <si>
    <t>Ochranné konstrukce mostů výroba sítí v kovovém rámu upevněných pod nosnou konstrukcí</t>
  </si>
  <si>
    <t>"ochranná konstrukce prostoru pod mostem"</t>
  </si>
  <si>
    <t>"včetně stojek a zakrytí"</t>
  </si>
  <si>
    <t>"vč. provizorního osazení elektroizolačních desek nad tramvajovou tratí"</t>
  </si>
  <si>
    <t>"vč. případného rozebrání a obnovení dlažby v místě stojek u opěry 5"</t>
  </si>
  <si>
    <t>"půdorysný rozměr" 60*10,9</t>
  </si>
  <si>
    <t>80</t>
  </si>
  <si>
    <t>931627111</t>
  </si>
  <si>
    <t>Úprava dilatační spáry izolační zálivkou asfaltem</t>
  </si>
  <si>
    <t>1648492064</t>
  </si>
  <si>
    <t>Úprava dilatační spáry konstrukcí z prostého nebo železového betonu asfaltová úprava izolační zálivkou asfaltem za horka nebo studena včetně tvarování, osazení a svařování plechu</t>
  </si>
  <si>
    <t>"mezi opěrou a přechodovou deskou, spotřeba 1kg na 1 m, vč. předtěsnění"</t>
  </si>
  <si>
    <t>2*7,2</t>
  </si>
  <si>
    <t>81</t>
  </si>
  <si>
    <t>93194111_R</t>
  </si>
  <si>
    <t>Dilatační mostní závěr - posun do 100 mm</t>
  </si>
  <si>
    <t>-171218798</t>
  </si>
  <si>
    <t>"elektroizolační dilatační povrchový mostní závěr"</t>
  </si>
  <si>
    <t>"vč. povrchové ochrany, osazení, pružné zálivky podél závěrů, bednících plechů"</t>
  </si>
  <si>
    <t>"konstrukce závěrů musí umožňovat přestavení a výměnu"</t>
  </si>
  <si>
    <t>"délka zahrnuje i svislé části" 12,05+12,05</t>
  </si>
  <si>
    <t>82</t>
  </si>
  <si>
    <t>931942112</t>
  </si>
  <si>
    <t>Odstranění dilatačního zařízení š 160 mm</t>
  </si>
  <si>
    <t>1898702085</t>
  </si>
  <si>
    <t>Odstranění dilatačního zařízení šířky dilatace přes 60 do 160 mm</t>
  </si>
  <si>
    <t>12,05</t>
  </si>
  <si>
    <t>83</t>
  </si>
  <si>
    <t>931992121</t>
  </si>
  <si>
    <t>Výplň dilatačních spár z extrudovaného polystyrénu tl 20 mm</t>
  </si>
  <si>
    <t>1252052628</t>
  </si>
  <si>
    <t>Výplň dilatačních spár z polystyrenu extrudovaného, tloušťky 20 mm</t>
  </si>
  <si>
    <t>"výplň dilatačních spár"</t>
  </si>
  <si>
    <t>"diltační spáry říms" (0,65+0,58)*10</t>
  </si>
  <si>
    <t>"mezi opěrou a přechodovou deskou" 2*7,2*0,32</t>
  </si>
  <si>
    <t>84</t>
  </si>
  <si>
    <t>931992124</t>
  </si>
  <si>
    <t>Výplň dilatačních spár z extrudovaného polystyrénu tl 50 mm</t>
  </si>
  <si>
    <t>-359441192</t>
  </si>
  <si>
    <t>Výplň dilatačních spár z polystyrenu extrudovaného, tloušťky 50 mm</t>
  </si>
  <si>
    <t>"dilatace opěry od sousedních mostů" (0,54+0,78)*4</t>
  </si>
  <si>
    <t>85</t>
  </si>
  <si>
    <t>931994131</t>
  </si>
  <si>
    <t>Těsnění pracovní spáry betonové konstrukce silikonovým tmelem do pl 1,5 cm2</t>
  </si>
  <si>
    <t>994076303</t>
  </si>
  <si>
    <t>Těsnění spáry betonové konstrukce pásy, profily, tmely tmelem silikonovým spáry pracovní do 1,5 cm2</t>
  </si>
  <si>
    <t>"u závěrné zídky" 4*10,9</t>
  </si>
  <si>
    <t>"mezi deskou a ŽB pásy pod kolejemi" 2*2,2*30+2*2*4,7*12+2*(3,95+4,02+2,855+2,84+2*4,63)</t>
  </si>
  <si>
    <t>"mezi deskou a patkou pro sloup trakčního vedení" 2*1,3*4</t>
  </si>
  <si>
    <t>86</t>
  </si>
  <si>
    <t>931994151</t>
  </si>
  <si>
    <t>Těsnění spáry betonové konstrukce spárovým profilem průřezu 20/20 mm</t>
  </si>
  <si>
    <t>605473762</t>
  </si>
  <si>
    <t>Těsnění spáry betonové konstrukce pásy, profily, tmely spárovým profilem průřezu 20/20 mm</t>
  </si>
  <si>
    <t>"těsnění spáry mezi závěrnou zídkou a přechodovou deskou" 2*7,2</t>
  </si>
  <si>
    <t>87</t>
  </si>
  <si>
    <t>931995111</t>
  </si>
  <si>
    <t>Nátěr v pracovní spáře betonářské výztuže 2x ochranný</t>
  </si>
  <si>
    <t>-442799219</t>
  </si>
  <si>
    <t>Nátěr betonářské výztuže v pracovní spáře 2x ochranný</t>
  </si>
  <si>
    <t>"ochrana výztuže vrubového kloubu" 2*38*0,5*0,1</t>
  </si>
  <si>
    <t>"chrana odhalené výztuže z původních opěr - předpoklad" 4</t>
  </si>
  <si>
    <t>88</t>
  </si>
  <si>
    <t>93612110_R</t>
  </si>
  <si>
    <t>Zhotovení tabulky s letopočtem opravy mostu včetně osazení</t>
  </si>
  <si>
    <t>-1607440678</t>
  </si>
  <si>
    <t>"letopočet opravy mostu, vč. dodávky tabulky a osazení na mostní opěru" 1</t>
  </si>
  <si>
    <t>89</t>
  </si>
  <si>
    <t>93617112_R</t>
  </si>
  <si>
    <t>Osazení kovových doplňků mostního vybavení - kotevní desky uchycené k výztuži</t>
  </si>
  <si>
    <t>-1662133490</t>
  </si>
  <si>
    <t>"vývody PKO, vč. osazení, rektifikace, přivaření a povrchové úpravy"</t>
  </si>
  <si>
    <t>"opěry" 2*2</t>
  </si>
  <si>
    <t>90</t>
  </si>
  <si>
    <t>93617212_R</t>
  </si>
  <si>
    <t>Osazení kovových doplňků mostního vybavení - kotevní přípravek pro sloupy</t>
  </si>
  <si>
    <t>211287847</t>
  </si>
  <si>
    <t>"kotvení sloupu trakčního vedení do spřahující desky"</t>
  </si>
  <si>
    <t>"vč. kotvícího prvku, manipulace, výškového a polohového osazení, povrchové úpravy"</t>
  </si>
  <si>
    <t>91</t>
  </si>
  <si>
    <t>93694101_R</t>
  </si>
  <si>
    <t>Osazování doplňkových ocelových součástí hmotnosti do 1 kg</t>
  </si>
  <si>
    <t>ks</t>
  </si>
  <si>
    <t>-2098916372</t>
  </si>
  <si>
    <t xml:space="preserve">"osazení nivelační značky, vč. materiálu" </t>
  </si>
  <si>
    <t>"pilíře" 3*2</t>
  </si>
  <si>
    <t>"nk" 2*9</t>
  </si>
  <si>
    <t>"římsy" 2*5</t>
  </si>
  <si>
    <t>92</t>
  </si>
  <si>
    <t>93694112_R</t>
  </si>
  <si>
    <t>Mostní odvodňovací souprava 300/300 bez čistícího kusu</t>
  </si>
  <si>
    <t>1035329899</t>
  </si>
  <si>
    <t>"dodání kompletní odvodňovací soupravy"</t>
  </si>
  <si>
    <t>93</t>
  </si>
  <si>
    <t>936941131</t>
  </si>
  <si>
    <t>Chránička odvodňovače D 63 mm</t>
  </si>
  <si>
    <t>1557609691</t>
  </si>
  <si>
    <t>Odvodňovač izolace mostovky chránička odvodňovače průměru 63 mm</t>
  </si>
  <si>
    <t>"trubička pro odvodnění úložného prahu opěr"</t>
  </si>
  <si>
    <t>1,7</t>
  </si>
  <si>
    <t>94</t>
  </si>
  <si>
    <t>93694314_R</t>
  </si>
  <si>
    <t>Odvodnění mostu z potrubí do DN 100</t>
  </si>
  <si>
    <t>1441403732</t>
  </si>
  <si>
    <t>"svislé potrubí pro zaústění odvodňovače" 3*0,2</t>
  </si>
  <si>
    <t>"svislé odpadní potrubí PE DN 100, vč. kolen, kotvení a kotevních prvků" 6,8+6,8+6,5</t>
  </si>
  <si>
    <t>95</t>
  </si>
  <si>
    <t>945412111</t>
  </si>
  <si>
    <t>Teleskopická hydraulická montážní plošina výška zdvihu do 8 m</t>
  </si>
  <si>
    <t>-1379320382</t>
  </si>
  <si>
    <t>Teleskopická hydraulická montážní plošina na samohybném podvozku, s otočným košem výšky zdvihu do 8 m</t>
  </si>
  <si>
    <t xml:space="preserve">"pro provádění nátěrů spodního povrchu nosné konstrukce" </t>
  </si>
  <si>
    <t>"plošina vč. přistavení a obsluhy" 2</t>
  </si>
  <si>
    <t>96</t>
  </si>
  <si>
    <t>953961118</t>
  </si>
  <si>
    <t>Kotvy chemickým tmelem M 30 hl 270 mm do betonu, ŽB nebo kamene s vyvrtáním otvoru</t>
  </si>
  <si>
    <t>1588254688</t>
  </si>
  <si>
    <t>Kotvy chemické s vyvrtáním otvoru do betonu, železobetonu nebo tvrdého kamene tmel, velikost M 30, hloubka 270 mm</t>
  </si>
  <si>
    <t>"pro kotvení říms" 66+67</t>
  </si>
  <si>
    <t>97</t>
  </si>
  <si>
    <t>961041211</t>
  </si>
  <si>
    <t>Bourání mostních základů z betonu prostého</t>
  </si>
  <si>
    <t>602277861</t>
  </si>
  <si>
    <t>Bourání mostních konstrukcí základů z prostého betonu</t>
  </si>
  <si>
    <t>"bourání výplňového betonu v přechodové oblasti" (0,92+1,18)*7,6</t>
  </si>
  <si>
    <t>"bourání podkladního betonu pod přechodovou deskou" 2*0,1*4,8*7,3</t>
  </si>
  <si>
    <t>"bourání podkladního betonu pod římsou mimo NK" 0,8*1,78*(2,2+1,98+0,78+1,31)</t>
  </si>
  <si>
    <t>98</t>
  </si>
  <si>
    <t>961051111</t>
  </si>
  <si>
    <t>Bourání mostních základů z ŽB</t>
  </si>
  <si>
    <t>-2075657399</t>
  </si>
  <si>
    <t>Bourání mostních konstrukcí základů ze železového betonu</t>
  </si>
  <si>
    <t>"vybourání předpokládaných přechodových desek" 0,3*5*7,3+1,73*7,3</t>
  </si>
  <si>
    <t>"vybourání spádové desky v přechodové oblasti" (1,68+2,18)*7,3</t>
  </si>
  <si>
    <t>99</t>
  </si>
  <si>
    <t>962051111</t>
  </si>
  <si>
    <t>Bourání mostních zdí a pilířů z ŽB</t>
  </si>
  <si>
    <t>-1100819318</t>
  </si>
  <si>
    <t>Bourání mostních konstrukcí zdiva a pilířů ze železového betonu</t>
  </si>
  <si>
    <t>"vybourání závěrných zídek" (0,23+0,26)*10,9</t>
  </si>
  <si>
    <t>"odbourání části opěr a pilířů v místě ložisek" 77*0,2*0,06*0,965+22*0,66*0,03*0,98</t>
  </si>
  <si>
    <t>100</t>
  </si>
  <si>
    <t>963051111</t>
  </si>
  <si>
    <t>Bourání mostní nosné konstrukce z ŽB</t>
  </si>
  <si>
    <t>2128200648</t>
  </si>
  <si>
    <t>Bourání mostních konstrukcí nosných konstrukcí ze železového betonu</t>
  </si>
  <si>
    <t>"technologie provádění je potřeba přizpůsobit stísněným poměrům"</t>
  </si>
  <si>
    <t>"bourání nadbetonávky NK vč. bloků pod kolejnicemi a patek pod sloupy VO"</t>
  </si>
  <si>
    <t>"vyrovnávací beton" 1,52*62,2</t>
  </si>
  <si>
    <t>"ŽB deska" 1,3*62,2</t>
  </si>
  <si>
    <t>"ŽB bloky pod kolejnicemi" (0,16+0,15)*71,4</t>
  </si>
  <si>
    <t>"patky pod sloupy VO" 1,2*1,22*0,11*2</t>
  </si>
  <si>
    <t>"bourání mostních říms" 0,82*65,2+0,796*65,98</t>
  </si>
  <si>
    <t>101</t>
  </si>
  <si>
    <t>966077121</t>
  </si>
  <si>
    <t>Odstranění různých doplňkových ocelových konstrukcí hmotnosti do 50 kg</t>
  </si>
  <si>
    <t>1211583090</t>
  </si>
  <si>
    <t>Odstranění různých konstrukcí na mostech doplňkových ocelových konstrukcí hmotnosti jednotlivě přes 20 do 50 kg</t>
  </si>
  <si>
    <t>"vybourání kotevních prvků stožáru trakčního vedení" 2</t>
  </si>
  <si>
    <t>102</t>
  </si>
  <si>
    <t>966077141</t>
  </si>
  <si>
    <t>Odstranění různých doplňkových ocelových konstrukcí hmotnosti do 500 kg</t>
  </si>
  <si>
    <t>-1149115778</t>
  </si>
  <si>
    <t>Odstranění různých konstrukcí na mostech doplňkových ocelových konstrukcí hmotnosti jednotlivě přes 100 do 500 kg</t>
  </si>
  <si>
    <t>"odstranění částí stávajících ložisek" 77+20+2</t>
  </si>
  <si>
    <t>103</t>
  </si>
  <si>
    <t>976092321</t>
  </si>
  <si>
    <t>Vybourání odvodňovačů s odpadním potrubím rigolových</t>
  </si>
  <si>
    <t>-84847964</t>
  </si>
  <si>
    <t>Vybourání drobných zařízení odvodňovačů, na kamenných a betonových mostech, s prozatímním zakrytím otvorů po nich s odpadním potrubím rigolových</t>
  </si>
  <si>
    <t>"vybourání mostního odvodňovače vč. kompletního svislého odpadního potrubí" 3</t>
  </si>
  <si>
    <t>104</t>
  </si>
  <si>
    <t>977151116</t>
  </si>
  <si>
    <t>Jádrové vrty diamantovými korunkami do D 80 mm do stavebních materiálů</t>
  </si>
  <si>
    <t>-1452470574</t>
  </si>
  <si>
    <t>Jádrové vrty diamantovými korunkami do stavebních materiálů (železobetonu, betonu, cihel, obkladů, dlažeb, kamene) průměru přes 70 do 80 mm</t>
  </si>
  <si>
    <t>"šikmý vrt v opěře pro odvodnění úložného prahu" 1,4</t>
  </si>
  <si>
    <t>105</t>
  </si>
  <si>
    <t>977211114</t>
  </si>
  <si>
    <t>Řezání stěnovou pilou ŽB kcí s výztuží průměru do 16 mm hl do 520 mm</t>
  </si>
  <si>
    <t>701776321</t>
  </si>
  <si>
    <t>Řezání konstrukcí stěnovou pilou železobetonových průměru řezané výztuže do 16 mm hloubka řezu přes 420 do 520 mm</t>
  </si>
  <si>
    <t>"odřezání stávajících závěrných zídek" 10,9*2</t>
  </si>
  <si>
    <t>106</t>
  </si>
  <si>
    <t>985121101</t>
  </si>
  <si>
    <t>Tryskání degradovaného betonu stěn a rubu kleneb sušeným pískem</t>
  </si>
  <si>
    <t>697024501</t>
  </si>
  <si>
    <t>Tryskání degradovaného betonu stěn, rubu kleneb a podlah křemičitým pískem sušeným</t>
  </si>
  <si>
    <t>"pískování  viditelných betonových ploch konstrukce a obnažené výztuže spodní stavby"</t>
  </si>
  <si>
    <t>"spodní stavba" (5,49+2,0)*10,9+2,58*(4,9+4,75+4,4)*3+3*2,6*10,9</t>
  </si>
  <si>
    <t>"nosná konstrukce (předpoklad 20%)" 10,9*62,2*0,2</t>
  </si>
  <si>
    <t>"schodiště" 7,0*4+2,69*1,8*2</t>
  </si>
  <si>
    <t>107</t>
  </si>
  <si>
    <t>985141111</t>
  </si>
  <si>
    <t>Vyčištění trhlin a dutin ve zdivu š do 30 mm hl do 150 mm</t>
  </si>
  <si>
    <t>-22367692</t>
  </si>
  <si>
    <t>Vyčištění trhlin nebo dutin ve zdivu šířky do 30 mm, hloubky do 150 mm</t>
  </si>
  <si>
    <t>"čištění spáry mezi krajními nosníky" 2*62,2</t>
  </si>
  <si>
    <t>"čištění prostoru mezi NK a úložným prahem" 8*10,9</t>
  </si>
  <si>
    <t>108</t>
  </si>
  <si>
    <t>985311112</t>
  </si>
  <si>
    <t>Reprofilace stěn cementovými sanačními maltami tl 20 mm</t>
  </si>
  <si>
    <t>-1991671523</t>
  </si>
  <si>
    <t>Reprofilace betonu sanačními maltami na cementové bázi ručně stěn, tloušťky přes 10 do 20 mm</t>
  </si>
  <si>
    <t>"sanace  viditelných ploch konstrukce jemnou maltou - předpoklad 80% plochy, vč. příp. pomocné konstrukce"</t>
  </si>
  <si>
    <t>"spodní stavba" ((5,49+2,0)*10,9+2,58*(4,9+4,75+4,4)*3+3*2,6*10,9)*0,8</t>
  </si>
  <si>
    <t>"schodiště" (7,0*4+2,69*1,8*2)*0,8</t>
  </si>
  <si>
    <t>109</t>
  </si>
  <si>
    <t>985311115</t>
  </si>
  <si>
    <t>Reprofilace stěn cementovými sanačními maltami tl 50 mm</t>
  </si>
  <si>
    <t>-1720424593</t>
  </si>
  <si>
    <t>Reprofilace betonu sanačními maltami na cementové bázi ručně stěn, tloušťky přes 40 do 50 mm</t>
  </si>
  <si>
    <t>"sanace  viditelných ploch konstrukce hrubou maltou v místě poruch - předpoklad 20% plochy, vč. přípravy povrchu, příp. pomocné konstrukce"</t>
  </si>
  <si>
    <t>"spodní stavba" ((5,49+2,0)*10,9+2,58*(4,9+4,75+4,4)*3+3*2,6*10,9)*0,2</t>
  </si>
  <si>
    <t>"nosná konstrukce (předpoklad 5%)" 10,9*62,2*0,05</t>
  </si>
  <si>
    <t>"schodiště" (7,0*4+2,69*1,8*2)*0,2</t>
  </si>
  <si>
    <t>110</t>
  </si>
  <si>
    <t>985321211</t>
  </si>
  <si>
    <t>Ochranný nátěr výztuže na epoxidové bázi stěn, líce kleneb a podhledů 1 vrstva tl 1 mm</t>
  </si>
  <si>
    <t>1879583463</t>
  </si>
  <si>
    <t>Ochranný nátěr betonářské výztuže 1 vrstva tloušťky 1 mm na epoxidové bázi stěn, líce kleneb a podhledů</t>
  </si>
  <si>
    <t>"pasivační nátěr obnažené výztuže, předpoklad 5% povrchu, vč. příp. pomocné konstrukce"</t>
  </si>
  <si>
    <t>"spodní stavba" ((5,49+2,0)*10,9+2,58*(4,9+4,75+4,4)*3+3*2,6*10,9)*0,05</t>
  </si>
  <si>
    <t>"schodiště" (7,0*4+2,69*1,8*2)*0,05</t>
  </si>
  <si>
    <t>111</t>
  </si>
  <si>
    <t>985324211</t>
  </si>
  <si>
    <t>Ochranný akrylátový nátěr betonu dvojnásobný s impregnací (OS-B)</t>
  </si>
  <si>
    <t>1800449206</t>
  </si>
  <si>
    <t>Ochranný nátěr betonu akrylátový dvojnásobný s impregnací (OS-B)</t>
  </si>
  <si>
    <t>"nátěr viditelných ploch konstrukce plnící funkci ochrany proti karbonataci a sjednocení v barvě přilehlých opěr sousedních mostů"</t>
  </si>
  <si>
    <t>"vč. příp. pomocné konstrukce"</t>
  </si>
  <si>
    <t>"nosná konstrukce (pole 1 a 4)" 10,9*13,0*2</t>
  </si>
  <si>
    <t>112</t>
  </si>
  <si>
    <t>985331115</t>
  </si>
  <si>
    <t>Dodatečné vlepování betonářské výztuže D 16 mm do cementové aktivované malty včetně vyvrtání otvoru</t>
  </si>
  <si>
    <t>221478155</t>
  </si>
  <si>
    <t>Dodatečné vlepování betonářské výztuže včetně vyvrtání a vyčištění otvoru cementovou aktivovanou maltou průměr výztuže 16 mm</t>
  </si>
  <si>
    <t>"vrty pro spřahující trny nosné konstrukce" 0,15*22*312</t>
  </si>
  <si>
    <t>113</t>
  </si>
  <si>
    <t>985331217</t>
  </si>
  <si>
    <t>Dodatečné vlepování betonářské výztuže D 20 mm do chemické malty včetně vyvrtání otvoru</t>
  </si>
  <si>
    <t>2133025031</t>
  </si>
  <si>
    <t>Dodatečné vlepování betonářské výztuže včetně vyvrtání a vyčištění otvoru chemickou maltou průměr výztuže 20 mm</t>
  </si>
  <si>
    <t>"spařahující trny závěrné zídky, délka vrtání uvažována 0,4 m"</t>
  </si>
  <si>
    <t>37*2*2*0,4</t>
  </si>
  <si>
    <t>997</t>
  </si>
  <si>
    <t>Přesun sutě</t>
  </si>
  <si>
    <t>114</t>
  </si>
  <si>
    <t>997211111</t>
  </si>
  <si>
    <t>Svislá doprava suti na v 3,5 m</t>
  </si>
  <si>
    <t>1357434936</t>
  </si>
  <si>
    <t>Svislá doprava suti nebo vybouraných hmot s naložením do dopravního zařízení a s vyprázdněním dopravního zařízení na hromadu nebo do dopravního prostředku suti na výšku do 3,5 m</t>
  </si>
  <si>
    <t>115</t>
  </si>
  <si>
    <t>997211119</t>
  </si>
  <si>
    <t>Příplatek ZKD 3,5 m výšky u svislé dopravy suti</t>
  </si>
  <si>
    <t>1406711748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</si>
  <si>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</si>
  <si>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116</t>
  </si>
  <si>
    <t>997211521</t>
  </si>
  <si>
    <t>Vodorovná doprava vybouraných hmot po suchu na vzdálenost do 1 km</t>
  </si>
  <si>
    <t>-1887471087</t>
  </si>
  <si>
    <t>Vodorovná doprava suti nebo vybouraných hmot vybouraných hmot se složením a hrubým urovnáním nebo s přeložením na jiný dopravní prostředek kromě lodi, na vzdálenost do 1 km</t>
  </si>
  <si>
    <t>117</t>
  </si>
  <si>
    <t>997211529</t>
  </si>
  <si>
    <t>Příplatek ZKD 1 km u vodorovné dopravy vybouraných hmot</t>
  </si>
  <si>
    <t>769493014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</si>
  <si>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</si>
  <si>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 xml:space="preserve">"předpoklad 15 km, příplatek za dalších 14 km" </t>
  </si>
  <si>
    <t>14*1243,011</t>
  </si>
  <si>
    <t>118</t>
  </si>
  <si>
    <t>997221815</t>
  </si>
  <si>
    <t>Poplatek za uložení na skládce (skládkovné) stavebního odpadu betonového kód odpadu 170 101</t>
  </si>
  <si>
    <t>-1915672446</t>
  </si>
  <si>
    <t>Poplatek za uložení stavebního odpadu na skládce (skládkovné) z prostého betonu zatříděného do Katalogu odpadů pod kódem 170 101</t>
  </si>
  <si>
    <t>"objemová hmotnost 2200 kg/m3"</t>
  </si>
  <si>
    <t>31,896*2,2</t>
  </si>
  <si>
    <t>119</t>
  </si>
  <si>
    <t>997221825</t>
  </si>
  <si>
    <t>Poplatek za uložení na skládce (skládkovné) stavebního odpadu železobetonového kód odpadu 170 101</t>
  </si>
  <si>
    <t>1621172527</t>
  </si>
  <si>
    <t>Poplatek za uložení stavebního odpadu na skládce (skládkovné) z armovaného betonu zatříděného do Katalogu odpadů pod kódem 170 101</t>
  </si>
  <si>
    <t>"objemová hmotnost 2400 kg/m3"</t>
  </si>
  <si>
    <t>(6,660+303,844)*2,4</t>
  </si>
  <si>
    <t>120</t>
  </si>
  <si>
    <t>997221845</t>
  </si>
  <si>
    <t>Poplatek za uložení na skládce (skládkovné) odpadu asfaltového bez dehtu kód odpadu 170 302</t>
  </si>
  <si>
    <t>1966268026</t>
  </si>
  <si>
    <t>Poplatek za uložení stavebního odpadu na skládce (skládkovné) asfaltového bez obsahu dehtu zatříděného do Katalogu odpadů pod kódem 170 302</t>
  </si>
  <si>
    <t>"objemová hmotnost 2300 kg/m3"</t>
  </si>
  <si>
    <t>"povrch říms" (65,1*1,65+65,98*1,67)*0,05*2,3</t>
  </si>
  <si>
    <t>"izolace" 756,820*0,005</t>
  </si>
  <si>
    <t>998</t>
  </si>
  <si>
    <t>Přesun hmot</t>
  </si>
  <si>
    <t>121</t>
  </si>
  <si>
    <t>998212111</t>
  </si>
  <si>
    <t>Přesun hmot pro mosty zděné, monolitické betonové nebo ocelové v do 20 m</t>
  </si>
  <si>
    <t>-849799637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</si>
  <si>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</si>
  <si>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</si>
  <si>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</si>
  <si>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711</t>
  </si>
  <si>
    <t>Izolace proti vodě, vlhkosti a plynům</t>
  </si>
  <si>
    <t>122</t>
  </si>
  <si>
    <t>71112223_R</t>
  </si>
  <si>
    <t>Provedení izolace proti zemní vlhkosti za horka nátěrem asfaltovým pomocným - svisle</t>
  </si>
  <si>
    <t>1744670698</t>
  </si>
  <si>
    <t>"svislý penetrační nátěr 1x ALP (pro souvrství 1x ALP+NAIP), vč. izolačního a těsnícího materiálu"</t>
  </si>
  <si>
    <t>"opěry" (2,4+2,5)*10,9</t>
  </si>
  <si>
    <t>"přechodové desky" 2*0,3*7,2</t>
  </si>
  <si>
    <t>123</t>
  </si>
  <si>
    <t>71112224_R</t>
  </si>
  <si>
    <t>Provedení izolace proti zemní vlhkosti za horka nátěrem asfaltovým pomocným - vodorovně</t>
  </si>
  <si>
    <t>-397265633</t>
  </si>
  <si>
    <t>"vodorovný penetrační nátěr 1x ALP (pro souvrství 1x ALP+NAIP), vč. izolačního a těsnícího materiálu"</t>
  </si>
  <si>
    <t>"přechodové desky" 2*5,5*7,2</t>
  </si>
  <si>
    <t>124</t>
  </si>
  <si>
    <t>711131811</t>
  </si>
  <si>
    <t>Odstranění izolace proti zemní vlhkosti vodorovné</t>
  </si>
  <si>
    <t>1915620314</t>
  </si>
  <si>
    <t>Odstranění izolace proti zemní vlhkosti na ploše vodorovné V</t>
  </si>
  <si>
    <t>"odstranění izolace NK" 10,9*62,2</t>
  </si>
  <si>
    <t>"odstranění izolace přechodových desek" 2*5,4*7,3</t>
  </si>
  <si>
    <t>125</t>
  </si>
  <si>
    <t>71131101_R</t>
  </si>
  <si>
    <t>Provedení hydroizolace mostovek za studena</t>
  </si>
  <si>
    <t>-34218999</t>
  </si>
  <si>
    <t>"provedení pochůzí stříkané izolace dvouvrstvé na NK, vč. dodávky materiálu, pečetící vrstvy a přípravy povrchu dle ČSN 736175 a TKP kap. 31"</t>
  </si>
  <si>
    <t>"mostovka" 11,5*65,63+2*4*1,3*0,135</t>
  </si>
  <si>
    <t>"přechodová oblast za opěrami" 111,5*(4,22+4,9)</t>
  </si>
  <si>
    <t>"římsy" 2,2*(65,9+65,1)</t>
  </si>
  <si>
    <t>126</t>
  </si>
  <si>
    <t>71133138_R</t>
  </si>
  <si>
    <t>Provedení hydroizolace mostovek pásy na sucho AIP nebo tkaniny a AL vložkou</t>
  </si>
  <si>
    <t>953161684</t>
  </si>
  <si>
    <t>"ochrana izolace mostovky - izolace pod římsou, vč. dodávky hmot"</t>
  </si>
  <si>
    <t>2,05*(65,1+65,9)</t>
  </si>
  <si>
    <t>127</t>
  </si>
  <si>
    <t>71144155_R</t>
  </si>
  <si>
    <t>Provedení izolace proti tlakové vodě přitavením pásu NAIP</t>
  </si>
  <si>
    <t>-831652457</t>
  </si>
  <si>
    <t>"izolace spodní stavby, vč. dodávky pásů"</t>
  </si>
  <si>
    <t>"opěry" (2,4+2,5)*10,9+2*(0,5+1,0)*10,9</t>
  </si>
  <si>
    <t>"přechodové desky" 5,32*7,2*2</t>
  </si>
  <si>
    <t>128</t>
  </si>
  <si>
    <t>71147105_R</t>
  </si>
  <si>
    <t>Provedení vodorovné izolace proti vodě termoplasty folií z odlehčeného PE</t>
  </si>
  <si>
    <t>668416761</t>
  </si>
  <si>
    <t>"PE těsnící fólie za rubem opěry"</t>
  </si>
  <si>
    <t>10,9*(7,6+4,1)</t>
  </si>
  <si>
    <t>783</t>
  </si>
  <si>
    <t>Dokončovací práce - nátěry</t>
  </si>
  <si>
    <t>129</t>
  </si>
  <si>
    <t>783846503</t>
  </si>
  <si>
    <t>Antigraffiti nátěr trvalý do 100 cyklů odstranění graffiti hladkých betonových povrchů</t>
  </si>
  <si>
    <t>-866206673</t>
  </si>
  <si>
    <t>Antigraffiti preventivní nátěr omítek hladkých betonových povrchů trvalý pro opakované odstraňování graffiti v počtu do 100 cyklů</t>
  </si>
  <si>
    <t xml:space="preserve">"nátěr opěr a pilířů do výšky 3,5 m nad terénem" </t>
  </si>
  <si>
    <t>"opěry" (3,5+1,3)*10,9</t>
  </si>
  <si>
    <t>"pilíře" 2,5*3,5*3*3</t>
  </si>
  <si>
    <t>{c6cbbbf9-32c1-4c6e-8cb9-a08dec1f2398}</t>
  </si>
  <si>
    <t>SO201.b - Rekonstrukce tramvajového mostu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</si>
  <si>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</si>
  <si>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</si>
  <si>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</si>
  <si>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</si>
  <si>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</si>
  <si>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</si>
  <si>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</si>
  <si>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</si>
  <si>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</si>
  <si>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</si>
  <si>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</si>
  <si>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</si>
  <si>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</si>
  <si>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1221654469</t>
  </si>
  <si>
    <t>"vytyčení rozsahu prací" 1</t>
  </si>
  <si>
    <t>012203000</t>
  </si>
  <si>
    <t>Geodetické práce při provádění stavby</t>
  </si>
  <si>
    <t>843497719</t>
  </si>
  <si>
    <t>012303000</t>
  </si>
  <si>
    <t>Geodetické práce po výstavbě</t>
  </si>
  <si>
    <t>1102657962</t>
  </si>
  <si>
    <t>"zaměření skutečného stavu - geometrický plán" 1</t>
  </si>
  <si>
    <t>013244000</t>
  </si>
  <si>
    <t>Dokumentace pro provádění stavby</t>
  </si>
  <si>
    <t>-1812273985</t>
  </si>
  <si>
    <t>"aktualizace RDS dle skutečných poměrů na stavbě" 1</t>
  </si>
  <si>
    <t>013254000</t>
  </si>
  <si>
    <t>Dokumentace skutečného provedení stavby</t>
  </si>
  <si>
    <t>1436915745</t>
  </si>
  <si>
    <t>013294000</t>
  </si>
  <si>
    <t>Ostatní dokumentace</t>
  </si>
  <si>
    <t>378439977</t>
  </si>
  <si>
    <t>"mostní list, HMP, zatížitelnost mostu" 1</t>
  </si>
  <si>
    <t>VRN3</t>
  </si>
  <si>
    <t>Zařízení staveniště</t>
  </si>
  <si>
    <t>030001000</t>
  </si>
  <si>
    <t>-1833011543</t>
  </si>
  <si>
    <t>"vč. vybavení, provozu a zrušení" 1</t>
  </si>
  <si>
    <t>VRN4</t>
  </si>
  <si>
    <t>Inženýrská činnost</t>
  </si>
  <si>
    <t>043103000_A</t>
  </si>
  <si>
    <t>Zkoušky bez rozlišení</t>
  </si>
  <si>
    <t>1670932438</t>
  </si>
  <si>
    <t>"zkoušky materiálu nezávislou zkušebnou" 1</t>
  </si>
  <si>
    <t>043103000_B</t>
  </si>
  <si>
    <t>-1461926739</t>
  </si>
  <si>
    <t>"zkoušení konstrukcí a prací nezávislou zkušebnou" 1</t>
  </si>
  <si>
    <t>043203000</t>
  </si>
  <si>
    <t>Měření bez rozlišení</t>
  </si>
  <si>
    <t>-1258054272</t>
  </si>
  <si>
    <t>"měření bludných proudů" 1</t>
  </si>
  <si>
    <t>VRN7</t>
  </si>
  <si>
    <t>Provozní vlivy</t>
  </si>
  <si>
    <t>072002000</t>
  </si>
  <si>
    <t>Silniční provoz - dočasná opatření</t>
  </si>
  <si>
    <t>1942743998</t>
  </si>
  <si>
    <t>Silniční provoz</t>
  </si>
  <si>
    <t>"veškeré náklady na provizorní převedení dopravy, vč. vodorovného a svislého dopravního značení, vč. betonových svodidel"</t>
  </si>
  <si>
    <t>"vč. provizorního osvětlení pod mostem"</t>
  </si>
  <si>
    <t>0741030_R</t>
  </si>
  <si>
    <t>Náklady na výluky na tramvajových tratí vč.náhradní autobusové dopravy</t>
  </si>
  <si>
    <t>-201005788</t>
  </si>
  <si>
    <t>Náklady na výluky na tramvajových tratích vč. náhradní autobusové dopravy</t>
  </si>
  <si>
    <t>"náklady na výluky na tramvajových tratích na mostě a pod mostem vč. náhradní autobusové dopravy budou řešeny samostatně investorem" 0</t>
  </si>
  <si>
    <t>ROZPOČET S VÝKAZEM VÝMĚR</t>
  </si>
  <si>
    <t>Stavba:   Rekonstrukce mostu na ul. Plzeňská přes ul. Výškovická</t>
  </si>
  <si>
    <t>Objekt:  SO 202.1 Úprava nástupiště</t>
  </si>
  <si>
    <t>Objednatel:   Dopravní podnik Ostrava a.s.</t>
  </si>
  <si>
    <t xml:space="preserve">Zhotovitel:   </t>
  </si>
  <si>
    <t>Zpracoval:   Ing. Hudečková Eva</t>
  </si>
  <si>
    <t>Místo:   Ostrava</t>
  </si>
  <si>
    <t>Datum:   21.10.2017</t>
  </si>
  <si>
    <t>Č.</t>
  </si>
  <si>
    <t>KCN</t>
  </si>
  <si>
    <t>Kód položky</t>
  </si>
  <si>
    <t>Množství celkem</t>
  </si>
  <si>
    <t>Cena jednotková</t>
  </si>
  <si>
    <t>Cena celkem</t>
  </si>
  <si>
    <t xml:space="preserve">Práce a dodávky HSV   </t>
  </si>
  <si>
    <t xml:space="preserve">Zemní práce   </t>
  </si>
  <si>
    <t>221</t>
  </si>
  <si>
    <t>113106221</t>
  </si>
  <si>
    <t xml:space="preserve">Rozebrání dlažeb vozovek pl přes 50 do 200 m2 z drobných kostek do lože z kameniva   </t>
  </si>
  <si>
    <t xml:space="preserve">187,7+186,3   </t>
  </si>
  <si>
    <t>113201112</t>
  </si>
  <si>
    <t xml:space="preserve">Vytrhání obrub silničních ležatých   </t>
  </si>
  <si>
    <t xml:space="preserve">74+74   </t>
  </si>
  <si>
    <t xml:space="preserve">Vytrhání obrub krajníků obrubníků stojatých   </t>
  </si>
  <si>
    <t xml:space="preserve">63,5+63+6,5   </t>
  </si>
  <si>
    <t>113203111</t>
  </si>
  <si>
    <t xml:space="preserve">Vytrhání obrub z dlažebních kostek   </t>
  </si>
  <si>
    <t xml:space="preserve">74*2+74*2   </t>
  </si>
  <si>
    <t>001</t>
  </si>
  <si>
    <t>122302502</t>
  </si>
  <si>
    <t xml:space="preserve">Odkopávky a prokopávky nezapažené pro spodní stavbu železnic do 1000 m3 v hornině tř. 4   </t>
  </si>
  <si>
    <t>122302508</t>
  </si>
  <si>
    <t xml:space="preserve">Příplatek k odkopávkám pro spodní stavbu železnic v hornině tř. 4 za ztížení při rekonstrukci   </t>
  </si>
  <si>
    <t>132302501</t>
  </si>
  <si>
    <t xml:space="preserve">Hloubení rýh š do 600 mm vedle kolejí strojně v hornině tř. 4   </t>
  </si>
  <si>
    <t xml:space="preserve">42,85+0,34*9,5   </t>
  </si>
  <si>
    <t>132302509</t>
  </si>
  <si>
    <t xml:space="preserve">Příplatek u hloubení rýh š do 600 mm vedle kolejí strojně v hornině tř. 4 za lepivost   </t>
  </si>
  <si>
    <t>162701102</t>
  </si>
  <si>
    <t xml:space="preserve">Vodorovné přemístění do 7000 m výkopku/sypaniny z horniny tř. 1 až 4   </t>
  </si>
  <si>
    <t xml:space="preserve">132,68+46,08   </t>
  </si>
  <si>
    <t xml:space="preserve">Uložení sypaniny na skládky   </t>
  </si>
  <si>
    <t xml:space="preserve">Poplatek za uložení odpadu ze sypaniny na skládce (skládkovné)   </t>
  </si>
  <si>
    <t>174111311</t>
  </si>
  <si>
    <t xml:space="preserve">Zásyp sypaninou se zhutněním přes 3 m3 pro spodní stavbu železnic   </t>
  </si>
  <si>
    <t xml:space="preserve">68,74*0,145+68,33*0,181+9,49*0,181   </t>
  </si>
  <si>
    <t>175151101</t>
  </si>
  <si>
    <t xml:space="preserve">Obsypání potrubí strojně sypaninou bez prohození, uloženou do 3 m   </t>
  </si>
  <si>
    <t xml:space="preserve">0,124*68,74+0,16*68,33+0,16*9,49   </t>
  </si>
  <si>
    <t>583</t>
  </si>
  <si>
    <t>583336510</t>
  </si>
  <si>
    <t xml:space="preserve">kamenivo těžené hrubé   frakce 8-16   </t>
  </si>
  <si>
    <t xml:space="preserve">20,975 * 2   </t>
  </si>
  <si>
    <t>181951102</t>
  </si>
  <si>
    <t xml:space="preserve">Úprava pláně v hornině tř. 1 až 4 se zhutněním   </t>
  </si>
  <si>
    <t xml:space="preserve">Svislé a kompletní konstrukce   </t>
  </si>
  <si>
    <t>211</t>
  </si>
  <si>
    <t>388995214</t>
  </si>
  <si>
    <t xml:space="preserve">Chránička kabelů z trub HDPE DN 160   </t>
  </si>
  <si>
    <t xml:space="preserve">68,74+68,33+9,49   </t>
  </si>
  <si>
    <t>345</t>
  </si>
  <si>
    <t>345713580</t>
  </si>
  <si>
    <t>R</t>
  </si>
  <si>
    <t>R-01</t>
  </si>
  <si>
    <t xml:space="preserve">Třísekvenční přístřešek výšky 2,55 m a délky 4,1 m s odpadkovým košem. Výšková úprava.   </t>
  </si>
  <si>
    <t>Kpl</t>
  </si>
  <si>
    <t>R-02</t>
  </si>
  <si>
    <t xml:space="preserve">Třísekvenční přístřešek výšky 2,55 m a délky 4,1 m s odpadkovým košem. Demontáž a montáž.   </t>
  </si>
  <si>
    <t xml:space="preserve">Komunikace pozemní   </t>
  </si>
  <si>
    <t>564261111</t>
  </si>
  <si>
    <t xml:space="preserve">Podklad nebo podsyp ze štěrkopísku ŠP tl 200 mm   </t>
  </si>
  <si>
    <t>567114131</t>
  </si>
  <si>
    <t xml:space="preserve">Podklad z podkladového betonu tř. PB I (C 20/25) tl 120 mm   </t>
  </si>
  <si>
    <t>572350112</t>
  </si>
  <si>
    <t xml:space="preserve">Vyspravení krytu komunikací po překopech plochy do 15 m2 litým asfaltem MA (LA) tl 60 mm   </t>
  </si>
  <si>
    <t xml:space="preserve">148*0,1   </t>
  </si>
  <si>
    <t>596211213</t>
  </si>
  <si>
    <t xml:space="preserve">Kladení zámkové dlažby komunikací pro pěší tl 80 mm skupiny A pl přes 300 m2   </t>
  </si>
  <si>
    <t>592</t>
  </si>
  <si>
    <t>592450000</t>
  </si>
  <si>
    <t xml:space="preserve">dlažba zámková H-PROFIL HBB 20x16,5x8 cm červená   </t>
  </si>
  <si>
    <t>592450070</t>
  </si>
  <si>
    <t xml:space="preserve">dlažba zámková H-PROFIL HBB 20x16,5x8 cm přírodní   </t>
  </si>
  <si>
    <t>592451190</t>
  </si>
  <si>
    <t xml:space="preserve">Trubní vedení   </t>
  </si>
  <si>
    <t>271</t>
  </si>
  <si>
    <t>812352121</t>
  </si>
  <si>
    <t xml:space="preserve">Montáž potrubí z trub TBP těsněných pryžovými kroužky otevřený výkop sklon do 20 % DN 200   </t>
  </si>
  <si>
    <t xml:space="preserve">1   "přípojné potrubí na kanalizaci   </t>
  </si>
  <si>
    <t>592231040</t>
  </si>
  <si>
    <t xml:space="preserve">trouba betonová hrdlová přímá pro těsnění pryžovým kroužkem TBH 20/100 D20x100 cm   </t>
  </si>
  <si>
    <t>894211121</t>
  </si>
  <si>
    <t xml:space="preserve">Šachty kanalizační kruhové z prostého betonu na potrubí DN 250 nebo 300 dno beton tř. C 25/30   </t>
  </si>
  <si>
    <t>894812613</t>
  </si>
  <si>
    <t xml:space="preserve">Vyříznutí a utěsnění otvoru ve stěně šachty DN 200   </t>
  </si>
  <si>
    <t>899131111</t>
  </si>
  <si>
    <t xml:space="preserve">Výměna šachtového rámu technologií Hermes s osazením a dodáním litinového rámu s patkou   </t>
  </si>
  <si>
    <t>899331111</t>
  </si>
  <si>
    <t xml:space="preserve">Výšková úprava uličního vstupu nebo vpusti do 200 mm zvýšením poklopu   </t>
  </si>
  <si>
    <t xml:space="preserve">Ostatní konstrukce a práce, bourání   </t>
  </si>
  <si>
    <t>911111111</t>
  </si>
  <si>
    <t xml:space="preserve">Montáž zábradlí ocelového zabetonovaného   </t>
  </si>
  <si>
    <t xml:space="preserve">14+13  "nové zábradlí   </t>
  </si>
  <si>
    <t xml:space="preserve">4  "zábradlí v místě přístřešku   </t>
  </si>
  <si>
    <t xml:space="preserve">48,7+48,5  "stávající zábradlí   </t>
  </si>
  <si>
    <t xml:space="preserve">Součet   </t>
  </si>
  <si>
    <t>553</t>
  </si>
  <si>
    <t>553912130</t>
  </si>
  <si>
    <t xml:space="preserve">zábradelní díl VT1 - pozink.   </t>
  </si>
  <si>
    <t xml:space="preserve">13+14  "nové zábradlí   </t>
  </si>
  <si>
    <t>916111122</t>
  </si>
  <si>
    <t xml:space="preserve">Osazení obruby z drobných kostek bez boční opěry do lože z betonu prostého   </t>
  </si>
  <si>
    <t xml:space="preserve">148*2   </t>
  </si>
  <si>
    <t>916131113</t>
  </si>
  <si>
    <t xml:space="preserve">Osazení silničního obrubníku betonového ležatého s boční opěrou do lože z betonu prostého   </t>
  </si>
  <si>
    <t>916131213</t>
  </si>
  <si>
    <t xml:space="preserve">Osazení silničního obrubníku betonového stojatého s boční opěrou do lože z betonu prostého   </t>
  </si>
  <si>
    <t>592129100</t>
  </si>
  <si>
    <t xml:space="preserve">prefabrikát pro nástupišťní hranu tvaru L </t>
  </si>
  <si>
    <t xml:space="preserve">Osazení chodníkového obrubníku betonového stojatého s boční opěrou do lože z betonu prostého   </t>
  </si>
  <si>
    <t xml:space="preserve">85+85   </t>
  </si>
  <si>
    <t>592174100</t>
  </si>
  <si>
    <t xml:space="preserve">obrubník betonový chodníkový ABO 100/10/25 II nat 100x10x25 cm   </t>
  </si>
  <si>
    <t>916991121</t>
  </si>
  <si>
    <t xml:space="preserve">Lože pod obrubníky, krajníky nebo obruby z dlažebních kostek z betonu prostého   </t>
  </si>
  <si>
    <t xml:space="preserve">5,48  "dobetonování mezi nástupišti a silnicí   </t>
  </si>
  <si>
    <t>919735114</t>
  </si>
  <si>
    <t xml:space="preserve">Řezání stávajícího živičného krytu hl do 200 mm   </t>
  </si>
  <si>
    <t>242</t>
  </si>
  <si>
    <t>928901111</t>
  </si>
  <si>
    <t xml:space="preserve">Osazení staniční tabule na sloupku dvojitém   </t>
  </si>
  <si>
    <t>928902121</t>
  </si>
  <si>
    <t xml:space="preserve">Odstranění staniční tabule na sloupku dvojitém   </t>
  </si>
  <si>
    <t>013</t>
  </si>
  <si>
    <t>961044111</t>
  </si>
  <si>
    <t xml:space="preserve">Bourání základů z betonu prostého   </t>
  </si>
  <si>
    <t xml:space="preserve">0,33*4,65  "základ stávajícího přístřešku   </t>
  </si>
  <si>
    <t>979024443</t>
  </si>
  <si>
    <t xml:space="preserve">Očištění vybouraných obrubníků a krajníků silničních   </t>
  </si>
  <si>
    <t>979071022</t>
  </si>
  <si>
    <t xml:space="preserve">Očištění dlažebních kostek drobných se spárováním živičnou směsí nebo MC při překopech ing sítí   </t>
  </si>
  <si>
    <t xml:space="preserve">148*0,2   </t>
  </si>
  <si>
    <t xml:space="preserve">Přesun sutě   </t>
  </si>
  <si>
    <t>997221561</t>
  </si>
  <si>
    <t xml:space="preserve">Vodorovná doprava suti z kusových materiálů do 1 km   </t>
  </si>
  <si>
    <t>997221569</t>
  </si>
  <si>
    <t xml:space="preserve">Příplatek ZKD 1 km u vodorovné dopravy suti z kusových materiálů   </t>
  </si>
  <si>
    <t xml:space="preserve">227,875*9   </t>
  </si>
  <si>
    <t>997221612</t>
  </si>
  <si>
    <t xml:space="preserve">Nakládání vybouraných hmot na dopravní prostředky pro vodorovnou dopravu   </t>
  </si>
  <si>
    <t xml:space="preserve">Poplatek za uložení betonového odpadu na skládce (skládkovné)   </t>
  </si>
  <si>
    <t xml:space="preserve">Přesun hmot   </t>
  </si>
  <si>
    <t>998223011</t>
  </si>
  <si>
    <t xml:space="preserve">Přesun hmot pro pozemní komunikace s krytem dlážděným   </t>
  </si>
  <si>
    <t xml:space="preserve">Práce a dodávky PSV   </t>
  </si>
  <si>
    <t>767</t>
  </si>
  <si>
    <t xml:space="preserve">Konstrukce zámečnické   </t>
  </si>
  <si>
    <t>767161814</t>
  </si>
  <si>
    <t xml:space="preserve">Demontáž zábradlí rovného nerozebíratelného hmotnosti 1m zábradlí přes 20 kg   </t>
  </si>
  <si>
    <t xml:space="preserve">Práce a dodávky M   </t>
  </si>
  <si>
    <t>46-M</t>
  </si>
  <si>
    <t xml:space="preserve">Zemní práce při extr.mont.pracích   </t>
  </si>
  <si>
    <t>946</t>
  </si>
  <si>
    <t>460490013</t>
  </si>
  <si>
    <t xml:space="preserve">Krytí kabelů výstražnou fólií šířky 34 cm   </t>
  </si>
  <si>
    <t xml:space="preserve">Celkem   </t>
  </si>
  <si>
    <t>Objekt:   SO 202.2 Úprava nástupiště - přechod pro pěší</t>
  </si>
  <si>
    <t xml:space="preserve">0,3*2,7*2+0,2*2,7*2   </t>
  </si>
  <si>
    <t xml:space="preserve">2,7   </t>
  </si>
  <si>
    <t xml:space="preserve">2,7*1,8   </t>
  </si>
  <si>
    <t xml:space="preserve">Zakládání   </t>
  </si>
  <si>
    <t>011</t>
  </si>
  <si>
    <t>275313711</t>
  </si>
  <si>
    <t xml:space="preserve">Základové patky z betonu tř. C 20/25   </t>
  </si>
  <si>
    <t xml:space="preserve">0,135*2,7*4+0,13*2,7   </t>
  </si>
  <si>
    <t xml:space="preserve">Vodorovné konstrukce   </t>
  </si>
  <si>
    <t>451317777</t>
  </si>
  <si>
    <t xml:space="preserve">Podklad nebo lože pod dlažbu vodorovný nebo do sklonu 1:5 z betonu prostého tl do 100 mm   </t>
  </si>
  <si>
    <t xml:space="preserve">0,45*2,7*4   </t>
  </si>
  <si>
    <t>915131112</t>
  </si>
  <si>
    <t xml:space="preserve">Vodorovné dopravní značení retroreflexní bílou barvou přechody pro chodce, šipky nebo symboly   </t>
  </si>
  <si>
    <t>915621111</t>
  </si>
  <si>
    <t xml:space="preserve">Předznačení vodorovného plošného značení   </t>
  </si>
  <si>
    <t>928621012</t>
  </si>
  <si>
    <t xml:space="preserve">Zálivka asfaltová podél jedné strany kolejnice nebo mezi panely průřezu 40x80 mm   </t>
  </si>
  <si>
    <t xml:space="preserve">2,7*4   </t>
  </si>
  <si>
    <t>241</t>
  </si>
  <si>
    <t>R - 1</t>
  </si>
  <si>
    <t xml:space="preserve">Úrovňový přejezd pryžový systém - montáž   </t>
  </si>
  <si>
    <t>437</t>
  </si>
  <si>
    <t>437841070</t>
  </si>
  <si>
    <t xml:space="preserve">pryžová železniční přechodová konstrukce se závěrnou zídkou  tvaru T   </t>
  </si>
  <si>
    <t>998243011</t>
  </si>
  <si>
    <t xml:space="preserve">Přesun hmot pro železniční svršek městských drah   </t>
  </si>
  <si>
    <t>Číslo položky</t>
  </si>
  <si>
    <t>Číselné zatřídění</t>
  </si>
  <si>
    <t>Popis položky</t>
  </si>
  <si>
    <t>Měrná jednotka</t>
  </si>
  <si>
    <t>Jednotková cena v Kč</t>
  </si>
  <si>
    <t>Počet
celkem</t>
  </si>
  <si>
    <t>Celková              cena v Kč</t>
  </si>
  <si>
    <t>A</t>
  </si>
  <si>
    <t>Venkovní kabelové rýhy a instalace</t>
  </si>
  <si>
    <t>A.001</t>
  </si>
  <si>
    <t>Vytyčení trasy inženýrských sítí v zastavěném prostoru</t>
  </si>
  <si>
    <t>km</t>
  </si>
  <si>
    <t>A.002</t>
  </si>
  <si>
    <t>A.003</t>
  </si>
  <si>
    <t>A.004</t>
  </si>
  <si>
    <t>A.005</t>
  </si>
  <si>
    <t>A.006</t>
  </si>
  <si>
    <t>Patka osvětlovacího sloupu, železobetonová, 550x550x1200, 695kg</t>
  </si>
  <si>
    <t>A.007</t>
  </si>
  <si>
    <t>A.008</t>
  </si>
  <si>
    <t>Instalační materiál</t>
  </si>
  <si>
    <t>A.009</t>
  </si>
  <si>
    <t>Stranová přeložka OK 36 vláken</t>
  </si>
  <si>
    <t>A.010</t>
  </si>
  <si>
    <t>Stranová přeložka OK 12 vláken</t>
  </si>
  <si>
    <t>A.011</t>
  </si>
  <si>
    <t>Demontáž stávajícího OK 96 vláken</t>
  </si>
  <si>
    <t>A.012</t>
  </si>
  <si>
    <t>Instalace vzdušné samonostné chráničky</t>
  </si>
  <si>
    <t>A.013</t>
  </si>
  <si>
    <t>Zafukování/instalace optického kabelu do HDPE trubek</t>
  </si>
  <si>
    <t>A.014</t>
  </si>
  <si>
    <t>Opětovná přeložení všech kabelů do původní trasy po rekonstrukci mostů</t>
  </si>
  <si>
    <t>A.015</t>
  </si>
  <si>
    <t>Měření útlumu optického kabelu po položení nebo zavěšení</t>
  </si>
  <si>
    <t>vl</t>
  </si>
  <si>
    <t>A.016</t>
  </si>
  <si>
    <t>kplt</t>
  </si>
  <si>
    <t>A.017</t>
  </si>
  <si>
    <t>Hodinová zúčtovací sazba technik odborný - revize</t>
  </si>
  <si>
    <t>h</t>
  </si>
  <si>
    <t>A.018</t>
  </si>
  <si>
    <t>Instalace dočasného podpěrného sloupu</t>
  </si>
  <si>
    <t>A.019</t>
  </si>
  <si>
    <t>Demontáž dočasného podpěrného sloupu</t>
  </si>
  <si>
    <t>A.020</t>
  </si>
  <si>
    <t>Montážní mechanismy, jeřáby</t>
  </si>
  <si>
    <t>A.021</t>
  </si>
  <si>
    <t>Ukončení optického kabelu v optickém rozvaděči/spojce (svár+montáž)</t>
  </si>
  <si>
    <t>A.022</t>
  </si>
  <si>
    <t>Mimostaveništní doprava materiálů a výrobků 3,6% z dodávky</t>
  </si>
  <si>
    <t>A.023</t>
  </si>
  <si>
    <t>PPV 1% (podružné pracovní výkony)</t>
  </si>
  <si>
    <t>Cena celkem za oddíl</t>
  </si>
  <si>
    <t>460010025</t>
  </si>
  <si>
    <r>
      <t xml:space="preserve">Vytyčení trasy inženýrských sítí v zastavěném prostoru
</t>
    </r>
    <r>
      <rPr>
        <i/>
        <sz val="12"/>
        <rFont val="Times New Roman"/>
        <family val="1"/>
        <charset val="238"/>
      </rPr>
      <t>viz situace</t>
    </r>
  </si>
  <si>
    <t>xMEa1</t>
  </si>
  <si>
    <t>Výkop rýhy v zemině tř.3
"viz v.č. 02,včetně posouzení a příplatku za lepivost. 60% zemina 3;</t>
  </si>
  <si>
    <t>xMEa2</t>
  </si>
  <si>
    <t xml:space="preserve">Výkop rýhy v zemině tř.4
"viz v.č. 02,včetně posouzení a příplatku za lepivost. 40% zemina 4; </t>
  </si>
  <si>
    <t>460421182</t>
  </si>
  <si>
    <r>
      <t xml:space="preserve">Lože kabelů z písku nebo štěrkopísku tl 10 cm nad kabel, kryté plastovou folií, š lože do 50 cm
"viz pol. Č. A.002 až A. 005, viz situace, viz vzorové řezy
</t>
    </r>
    <r>
      <rPr>
        <i/>
        <sz val="12"/>
        <rFont val="Times New Roman"/>
        <family val="1"/>
        <charset val="238"/>
      </rPr>
      <t>výměra adekvátní dle objemu písku</t>
    </r>
  </si>
  <si>
    <t>460080013</t>
  </si>
  <si>
    <r>
      <t xml:space="preserve">Základové konstrukce z monolitického betonu C 12/15 bez bednění
</t>
    </r>
    <r>
      <rPr>
        <i/>
        <sz val="12"/>
        <rFont val="Times New Roman"/>
        <family val="1"/>
        <charset val="238"/>
      </rPr>
      <t>Obetonování chrániček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</si>
  <si>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zásyp,A.006*0,4*0,3+A006a</t>
    </r>
  </si>
  <si>
    <t>xMEa4</t>
  </si>
  <si>
    <r>
      <t xml:space="preserve">Zához kabelové rýhy v zemině třídy 3
</t>
    </r>
    <r>
      <rPr>
        <i/>
        <sz val="12"/>
        <rFont val="Times New Roman"/>
        <family val="1"/>
        <charset val="238"/>
      </rPr>
      <t>Viz. Položka A.002, bez lože</t>
    </r>
  </si>
  <si>
    <t>xMEa5</t>
  </si>
  <si>
    <r>
      <t xml:space="preserve">Zához kabelové rýhy v zemině třídy 4
</t>
    </r>
    <r>
      <rPr>
        <i/>
        <sz val="12"/>
        <rFont val="Times New Roman"/>
        <family val="1"/>
        <charset val="238"/>
      </rPr>
      <t>Viz. Položka A.003, bez lože</t>
    </r>
  </si>
  <si>
    <t>997013501</t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</si>
  <si>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</si>
  <si>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t>997013509</t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</si>
  <si>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suti, sypaniny, zeminy a vybouraných hmot na skládku nebo meziskládku se složením, na vzdálenost Příplatek k ceně za každý další i započatý 1 km přes 1 km (A15 do 10km, A16 až 19 do 20km)</t>
    </r>
  </si>
  <si>
    <r>
      <t xml:space="preserve">Uložení sypaniny na skládky, manipulace
</t>
    </r>
    <r>
      <rPr>
        <i/>
        <sz val="12"/>
        <rFont val="Times New Roman"/>
        <family val="1"/>
        <charset val="238"/>
      </rPr>
      <t>viz A.007</t>
    </r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</si>
  <si>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A.014</t>
    </r>
  </si>
  <si>
    <t>997013801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</si>
  <si>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</si>
  <si>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997013802</t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</si>
  <si>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</si>
  <si>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997013831</t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</si>
  <si>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</si>
  <si>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997013813</t>
  </si>
  <si>
    <t>Poplatek za uložení stavebního odpadu z plastických hmot na skládce (skládkovné)
odpad vzniklý při výstavbě</t>
  </si>
  <si>
    <t>460080112</t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</si>
  <si>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Výměra dle odhadovaných betonových konstrukcí bránících stavbě.</t>
    </r>
  </si>
  <si>
    <t>xMEa3</t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</si>
  <si>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</t>
    </r>
  </si>
  <si>
    <t>xMEa6</t>
  </si>
  <si>
    <r>
      <t xml:space="preserve">Pomocné pažení, bednění a obecné konstrukce
</t>
    </r>
    <r>
      <rPr>
        <i/>
        <sz val="12"/>
        <rFont val="Times New Roman"/>
        <family val="1"/>
        <charset val="238"/>
      </rPr>
      <t>dilatační pažení a pažení v části výkopů dle aktuální potřeby</t>
    </r>
  </si>
  <si>
    <t>A.006a</t>
  </si>
  <si>
    <t>A.030</t>
  </si>
  <si>
    <t>A.031</t>
  </si>
  <si>
    <t>Silnoproud - montáž</t>
  </si>
  <si>
    <r>
      <t xml:space="preserve">Montáž trubek ochranných plastových tuhých D do 110 mm uložených volně
</t>
    </r>
    <r>
      <rPr>
        <i/>
        <sz val="12"/>
        <rFont val="Times New Roman"/>
        <family val="1"/>
        <charset val="238"/>
      </rPr>
      <t>viz situace, (chráničky DVK/DVR 110)</t>
    </r>
  </si>
  <si>
    <r>
      <t xml:space="preserve">Montáž VN kabelů 6-AYKCY 1x500/35 uložených volně
</t>
    </r>
    <r>
      <rPr>
        <i/>
        <sz val="12"/>
        <rFont val="Times New Roman"/>
        <family val="1"/>
        <charset val="238"/>
      </rPr>
      <t>viz situace, instalace v chráničkách v trase, včetně zakončení v rozvaděči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</si>
  <si>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 xml:space="preserve">štítek označení kabelů, </t>
    </r>
  </si>
  <si>
    <r>
      <t xml:space="preserve">DEMontáž VN kabelů 6-AYKCY 1x500/35 uložených volně
</t>
    </r>
    <r>
      <rPr>
        <i/>
        <sz val="12"/>
        <rFont val="Times New Roman"/>
        <family val="1"/>
        <charset val="238"/>
      </rPr>
      <t>viz situace, instalace v chráničkách v trase</t>
    </r>
  </si>
  <si>
    <t>Spojka kabelová VN přímá 1x500</t>
  </si>
  <si>
    <t>sada</t>
  </si>
  <si>
    <t>B</t>
  </si>
  <si>
    <t>B.001</t>
  </si>
  <si>
    <t>210010125</t>
  </si>
  <si>
    <t>B.002</t>
  </si>
  <si>
    <t>xMEb1</t>
  </si>
  <si>
    <t>B.003</t>
  </si>
  <si>
    <t>745901200</t>
  </si>
  <si>
    <t>B.004</t>
  </si>
  <si>
    <t>xMEb1-D</t>
  </si>
  <si>
    <t>B.005</t>
  </si>
  <si>
    <t>xMEb2</t>
  </si>
  <si>
    <t>C</t>
  </si>
  <si>
    <t>Silnoproud - specifikace</t>
  </si>
  <si>
    <t>C.001</t>
  </si>
  <si>
    <t>xMEc1</t>
  </si>
  <si>
    <r>
      <t xml:space="preserve">Trubka ochranná D110 plastová
</t>
    </r>
    <r>
      <rPr>
        <i/>
        <sz val="12"/>
        <rFont val="Times New Roman"/>
        <family val="1"/>
        <charset val="238"/>
      </rPr>
      <t>viz situace, (chráničky DVK/DVR 110), viz B +5% prořez</t>
    </r>
  </si>
  <si>
    <t>xMEc2</t>
  </si>
  <si>
    <r>
      <t xml:space="preserve">VN kabel 6-AYKCY 1x500/35
</t>
    </r>
    <r>
      <rPr>
        <i/>
        <sz val="12"/>
        <rFont val="Times New Roman"/>
        <family val="1"/>
        <charset val="238"/>
      </rPr>
      <t>viz situace, instalace v chráničkách v trase, včetně zakončení v rozvaděči,  viz B +5% prořez</t>
    </r>
  </si>
  <si>
    <t>xMEc3</t>
  </si>
  <si>
    <r>
      <t xml:space="preserve">Štítek značení kabelů
</t>
    </r>
    <r>
      <rPr>
        <i/>
        <sz val="12"/>
        <rFont val="Times New Roman"/>
        <family val="1"/>
        <charset val="238"/>
      </rPr>
      <t xml:space="preserve">štítek označení kabelů, </t>
    </r>
  </si>
  <si>
    <t>xMEc4</t>
  </si>
  <si>
    <t>Spojka kabelová VN přímá 1x 500</t>
  </si>
  <si>
    <t>E</t>
  </si>
  <si>
    <t>Ostatní</t>
  </si>
  <si>
    <t>E.001</t>
  </si>
  <si>
    <t>xMEe1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</si>
  <si>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</si>
  <si>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E.002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</si>
  <si>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</si>
  <si>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Ks</t>
  </si>
  <si>
    <t>E.003</t>
  </si>
  <si>
    <t>xMEe5</t>
  </si>
  <si>
    <t>Dočasné zábory pro potřeby stavby - řeší stavba jako celek</t>
  </si>
  <si>
    <t>E.004</t>
  </si>
  <si>
    <t>740991300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</si>
  <si>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</si>
  <si>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E.008</t>
  </si>
  <si>
    <t>HZS4232</t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</si>
  <si>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placená součinnost správce</t>
    </r>
  </si>
  <si>
    <t>E.010</t>
  </si>
  <si>
    <t>xMEe4</t>
  </si>
  <si>
    <t>Zařízení staveniště, provizorní dopravní značení - řeší stavba jako celek</t>
  </si>
  <si>
    <t>E.011</t>
  </si>
  <si>
    <t>xMEe6</t>
  </si>
  <si>
    <r>
      <t xml:space="preserve">Dokumentace realizační / výrobní
</t>
    </r>
    <r>
      <rPr>
        <i/>
        <sz val="12"/>
        <rFont val="Times New Roman"/>
        <family val="1"/>
        <charset val="238"/>
      </rPr>
      <t>dodavatelská dokumentace, rozsah dán odhadem, závisí na konkrétním zhotoviteli</t>
    </r>
  </si>
  <si>
    <t>E.012</t>
  </si>
  <si>
    <t>xMEe7</t>
  </si>
  <si>
    <r>
      <t xml:space="preserve">Dočasné ošetření přerušené kabeláže
</t>
    </r>
    <r>
      <rPr>
        <i/>
        <sz val="12"/>
        <rFont val="Times New Roman"/>
        <family val="1"/>
        <charset val="238"/>
      </rPr>
      <t>ošetření přerušených kabelů vůči degradaci dočasnými slepými spojkami</t>
    </r>
  </si>
  <si>
    <t>Celkem</t>
  </si>
  <si>
    <t>Objekt:  SO 601 Tramvajový svršek a spodek</t>
  </si>
  <si>
    <t>Datum:   17.10.2017</t>
  </si>
  <si>
    <t xml:space="preserve">11,76+10,22+5,44+0,4+1,1+0,4+7,32   </t>
  </si>
  <si>
    <t xml:space="preserve">11,94+10,3+13,56   </t>
  </si>
  <si>
    <t>275311125</t>
  </si>
  <si>
    <t xml:space="preserve">Základové patky a bloky z betonu prostého C 16/20   </t>
  </si>
  <si>
    <t xml:space="preserve">(0,503-0,102)*0,15*5   </t>
  </si>
  <si>
    <t>275354111</t>
  </si>
  <si>
    <t xml:space="preserve">Bednění základových patek - zřízení   </t>
  </si>
  <si>
    <t xml:space="preserve">2,5*0,2*5   </t>
  </si>
  <si>
    <t>275354191</t>
  </si>
  <si>
    <t xml:space="preserve">Příplatek k bednění základů za zakřivení základových patek průměru do 7,5 m   </t>
  </si>
  <si>
    <t>275354211</t>
  </si>
  <si>
    <t xml:space="preserve">Bednění základových patek - odstranění   </t>
  </si>
  <si>
    <t>511532111</t>
  </si>
  <si>
    <t xml:space="preserve">Kolejové lože z kameniva hrubého drceného   </t>
  </si>
  <si>
    <t>511536011</t>
  </si>
  <si>
    <t xml:space="preserve">Výplň mezi pražci a prahy z kameniva hrubého drceného   </t>
  </si>
  <si>
    <t>511582195</t>
  </si>
  <si>
    <t xml:space="preserve">Příplatek za ztížení kolejového lože z kameniva při rekonstrukcích   </t>
  </si>
  <si>
    <t>512502121</t>
  </si>
  <si>
    <t xml:space="preserve">Odstranění kolejového lože z kameniva po rozebrání koleje   </t>
  </si>
  <si>
    <t xml:space="preserve">187,7*1,65   </t>
  </si>
  <si>
    <t>512502995</t>
  </si>
  <si>
    <t xml:space="preserve">Příplatek za ztížení odstranění lože z kameniva po rozebrání koleje při rekonstrukcích   </t>
  </si>
  <si>
    <t>521357224</t>
  </si>
  <si>
    <t xml:space="preserve">Kolej z kolejnic S49 v ose pražce betonové bez podkladnic pružná svěrka rozdělení c   </t>
  </si>
  <si>
    <t xml:space="preserve">79,8+7+7  "kolej č.1   </t>
  </si>
  <si>
    <t xml:space="preserve">79,9+7+7  "kolej č.2   </t>
  </si>
  <si>
    <t>437651010</t>
  </si>
  <si>
    <t xml:space="preserve">kolejnice železniční širokopatní tvaru 49 E1 (S 49)   </t>
  </si>
  <si>
    <t>592118970</t>
  </si>
  <si>
    <t>521392112</t>
  </si>
  <si>
    <t xml:space="preserve">Kolejnicový pás z kolejnic S49 na podkladu z betonu   </t>
  </si>
  <si>
    <t xml:space="preserve">71,4*2  "kolej č.1   </t>
  </si>
  <si>
    <t xml:space="preserve">71,3*2   "kolej č.2   </t>
  </si>
  <si>
    <t xml:space="preserve">285,4*0,04968   </t>
  </si>
  <si>
    <t xml:space="preserve">Rozebrání koleje na pražcích betonových v ose   </t>
  </si>
  <si>
    <t xml:space="preserve">14,34+14,21+7+7+12,4+12,5   </t>
  </si>
  <si>
    <t xml:space="preserve">Příplatek za ztížení rozebrání koleje v ose při rekonstrukcích   </t>
  </si>
  <si>
    <t xml:space="preserve">67,45   </t>
  </si>
  <si>
    <t>526001012</t>
  </si>
  <si>
    <t xml:space="preserve">Rozebrání koleje ze žlábkových kolejnic na pražcích s výplní boků kolejnic   </t>
  </si>
  <si>
    <t xml:space="preserve">60,03+60,22   </t>
  </si>
  <si>
    <t xml:space="preserve">Odstranění podložky pod podkladnici nebo patu kolejnice   </t>
  </si>
  <si>
    <t>526996111</t>
  </si>
  <si>
    <t xml:space="preserve">Odstranění rozchodnice 1435 mm   </t>
  </si>
  <si>
    <t xml:space="preserve">Odstranění podkladnice   </t>
  </si>
  <si>
    <t>529999995</t>
  </si>
  <si>
    <t xml:space="preserve">Příplatek za ztížení zřízení koleje z kolejových polí při rekonstrukcích   </t>
  </si>
  <si>
    <t>541301111</t>
  </si>
  <si>
    <t xml:space="preserve">Odstranění dřevěných pražců pod kolejí rozchod 1435 mm   </t>
  </si>
  <si>
    <t>541962011</t>
  </si>
  <si>
    <t xml:space="preserve">Rozebrání šroubovaných styků žlábkových kolejnic   </t>
  </si>
  <si>
    <t>543191111</t>
  </si>
  <si>
    <t xml:space="preserve">Směrové a výškové vyrovnání koleje automatickou podbíječkou   </t>
  </si>
  <si>
    <t xml:space="preserve">80*2+80*2   </t>
  </si>
  <si>
    <t xml:space="preserve">7*4*2   </t>
  </si>
  <si>
    <t xml:space="preserve">25*4*2  "výběhy   </t>
  </si>
  <si>
    <t>543199095</t>
  </si>
  <si>
    <t xml:space="preserve">Příplatek za ztížení vyrovnání koleje automatickou podbíječkou při rekonstrukci   </t>
  </si>
  <si>
    <t>544141111</t>
  </si>
  <si>
    <t xml:space="preserve">Zvedání kolej na pražcích z betonu v do 200 mm   </t>
  </si>
  <si>
    <t xml:space="preserve">25,5  "kolej č.1   </t>
  </si>
  <si>
    <t xml:space="preserve">25,5  "kolej č.2   </t>
  </si>
  <si>
    <t>548133121</t>
  </si>
  <si>
    <t xml:space="preserve">Řez příčný žlábkové koleje plamenem   </t>
  </si>
  <si>
    <t>548930011</t>
  </si>
  <si>
    <t xml:space="preserve">Řezání kolejnic pilou   </t>
  </si>
  <si>
    <t>548930013</t>
  </si>
  <si>
    <t xml:space="preserve">Vrtání kolejnic vrtačkou   </t>
  </si>
  <si>
    <t>548965011</t>
  </si>
  <si>
    <t xml:space="preserve">Obroušení povrchu temena hlavy nových kolejnic při souvislé úpravě koleje   </t>
  </si>
  <si>
    <t xml:space="preserve">165,2+165,2   </t>
  </si>
  <si>
    <t>548965091</t>
  </si>
  <si>
    <t xml:space="preserve">Jízda brousícího vozu na pracoviště a zpět   </t>
  </si>
  <si>
    <t>R položka</t>
  </si>
  <si>
    <t xml:space="preserve">Přechodová oblast se strukturním lepením štěrku   </t>
  </si>
  <si>
    <t xml:space="preserve">4*7*1,3   </t>
  </si>
  <si>
    <t>916241213</t>
  </si>
  <si>
    <t xml:space="preserve">Osazení obrubníku kamenného stojatého s boční opěrou do lože z betonu prostého   </t>
  </si>
  <si>
    <t xml:space="preserve">12+10+14  "kolej č.1   </t>
  </si>
  <si>
    <t xml:space="preserve">12+10+14  "kolej č.2   </t>
  </si>
  <si>
    <t>583802130</t>
  </si>
  <si>
    <t xml:space="preserve">krajník silniční kamenný, (bPP) žula, KS3 13x20 x 30-80   </t>
  </si>
  <si>
    <t>922111111</t>
  </si>
  <si>
    <t xml:space="preserve">Pražcové podloží separační vrstva z geotextilie   </t>
  </si>
  <si>
    <t>922111412</t>
  </si>
  <si>
    <t xml:space="preserve">Pražcové podloží podkladní vrstva ze štěrkodrtě   </t>
  </si>
  <si>
    <t>928126112</t>
  </si>
  <si>
    <t xml:space="preserve">Odstranění panelu mezi kolejnicemi nebo mezi kolejemi   </t>
  </si>
  <si>
    <t xml:space="preserve">55*0,52+55*0,52   </t>
  </si>
  <si>
    <t>931943411</t>
  </si>
  <si>
    <t xml:space="preserve">Dilatační zařízení z kolejnic tvar S49 pro posun do 100 mm na opěrách   </t>
  </si>
  <si>
    <t>997221571</t>
  </si>
  <si>
    <t xml:space="preserve">Vodorovná doprava vybouraných hmot do 1 km   </t>
  </si>
  <si>
    <t xml:space="preserve">14,85+19,448   "obrubníky a zádlažbové panely   </t>
  </si>
  <si>
    <t xml:space="preserve">14,85+19,448  "obrubníky a zádlažbové panely   </t>
  </si>
  <si>
    <t xml:space="preserve">19,448+14,85  "obrubníky a zádlažbové panely   </t>
  </si>
  <si>
    <t>997241511</t>
  </si>
  <si>
    <t xml:space="preserve">Vodorovné přemístění vybouraných hmot do 7 km   </t>
  </si>
  <si>
    <t xml:space="preserve">40,74+1,55   "koleje + zábradlí   </t>
  </si>
  <si>
    <t>997241520</t>
  </si>
  <si>
    <t xml:space="preserve">Příplatek za ztížení dopravy vybouraných hmot při rekonstrukcích   </t>
  </si>
  <si>
    <t xml:space="preserve">40,74+1,55   "kolej + zábradlí   </t>
  </si>
  <si>
    <t>997241531</t>
  </si>
  <si>
    <t xml:space="preserve">Vodorovné přemístění suti do 7 km   </t>
  </si>
  <si>
    <t xml:space="preserve">559,947   "suť kolejového lože   </t>
  </si>
  <si>
    <t>997241540</t>
  </si>
  <si>
    <t xml:space="preserve">Příplatek za ztížení dopravy suti při rekonstrukcích   </t>
  </si>
  <si>
    <t>997242511</t>
  </si>
  <si>
    <t xml:space="preserve">Vodorovná doprava rozebraných pražců do 5 km   </t>
  </si>
  <si>
    <t xml:space="preserve">15,725   "dřevěné pražce   </t>
  </si>
  <si>
    <t>997242521</t>
  </si>
  <si>
    <t xml:space="preserve">Vodorovná doprava rozebraných kolejnic nebo kolejových konstrukcí do 5 km   </t>
  </si>
  <si>
    <t xml:space="preserve">24,531  "žlábkové kolejnice   </t>
  </si>
  <si>
    <t>{01c97030-6b8d-4f53-805f-35cf5c63149d}</t>
  </si>
  <si>
    <t>Tramvajové trolejové vedení</t>
  </si>
  <si>
    <t>Ostrava</t>
  </si>
  <si>
    <t>DPO a.s.</t>
  </si>
  <si>
    <t>Náklady ze soupisu prací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</si>
  <si>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</si>
  <si>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</si>
  <si>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</si>
  <si>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</si>
  <si>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953945222</t>
  </si>
  <si>
    <t>Kotvy mechanické nebo chemické M 10 dl 130 mm pro těžká kotvení do betonu, ŽB nebo kamene s vyvrtáním otvoru, včetně materiálu</t>
  </si>
  <si>
    <t>-1151997712</t>
  </si>
  <si>
    <t>783306809</t>
  </si>
  <si>
    <t>Odstranění nátěru ze zámečnických konstrukcí okartáčováním</t>
  </si>
  <si>
    <t>-2136882935</t>
  </si>
  <si>
    <t>((2*3,14*0,15)*8,5)*8</t>
  </si>
  <si>
    <t>783314201</t>
  </si>
  <si>
    <t>Základní antikorozní jednonásobný syntetický standardní nátěr zámečnických konstrukcí</t>
  </si>
  <si>
    <t>CS ÚRS 2017 02</t>
  </si>
  <si>
    <t>-1905993537</t>
  </si>
  <si>
    <t>783315101</t>
  </si>
  <si>
    <t>Mezinátěr jednonásobný syntetický standardní zámečnických konstrukcí</t>
  </si>
  <si>
    <t>547831892</t>
  </si>
  <si>
    <t>783317101</t>
  </si>
  <si>
    <t>Krycí jednonásobný syntetický standardní nátěr zámečnických konstrukcí</t>
  </si>
  <si>
    <t>1180139033</t>
  </si>
  <si>
    <t>(((2*3,14*0,15)*8,5)*8)*2</t>
  </si>
  <si>
    <t>R009</t>
  </si>
  <si>
    <t>Mechanizmy pro nátěry trakčních stožárů</t>
  </si>
  <si>
    <t>-1335827768</t>
  </si>
  <si>
    <t>Práce a dodávky M</t>
  </si>
  <si>
    <t>21-M</t>
  </si>
  <si>
    <t>Elektromontáže</t>
  </si>
  <si>
    <t>R0001</t>
  </si>
  <si>
    <t>Montáž trakčního stožáru včetně dopravy a mechanizce potřebné pro osazení</t>
  </si>
  <si>
    <t>938619034</t>
  </si>
  <si>
    <t>R0003</t>
  </si>
  <si>
    <t>stožár trakční trubkový přírubový typ Cp8,5 - žárově zinkovaný 8,5m, 15,4kN, včetně základového roštu, včetně manipulace a dopravy</t>
  </si>
  <si>
    <t>322882375</t>
  </si>
  <si>
    <t>R0002</t>
  </si>
  <si>
    <t>Demontáž trakčního stožáru včetně dopravy a mechanizce potřebné pro odstranění</t>
  </si>
  <si>
    <t>642795824</t>
  </si>
  <si>
    <t>210030602</t>
  </si>
  <si>
    <t>Montáž ramen izolovaných do D 60 mm délky do 5,5 m</t>
  </si>
  <si>
    <t>1339343404</t>
  </si>
  <si>
    <t>R104</t>
  </si>
  <si>
    <t>TRAM komplet - výložník sklolaminátový jednoduchý 3,5m včetně uchycení na stožár vyvěšením</t>
  </si>
  <si>
    <t>256</t>
  </si>
  <si>
    <t>-2065422567</t>
  </si>
  <si>
    <t>210032001</t>
  </si>
  <si>
    <t>Montáž elektroizolační podhledové desky 2,5x1m</t>
  </si>
  <si>
    <t>-1537545339</t>
  </si>
  <si>
    <t>999000130</t>
  </si>
  <si>
    <t>Elektroizolační podhledová deska 2,5x1m - komplet vč. izolačního rámu a upevňovacího materiálu</t>
  </si>
  <si>
    <t>-958615384</t>
  </si>
  <si>
    <t>210030001</t>
  </si>
  <si>
    <t>Montáž objímky na stožár s vidlicí nebo kardanovým kloubem</t>
  </si>
  <si>
    <t>-1507279327</t>
  </si>
  <si>
    <t>999000112</t>
  </si>
  <si>
    <t>objímka  zesílená pro stožár D168-245mm pro trakci</t>
  </si>
  <si>
    <t>707441653</t>
  </si>
  <si>
    <t>210030112</t>
  </si>
  <si>
    <t>Montáž kotevního závěsu Fe-lano do 95 mm2 izolované</t>
  </si>
  <si>
    <t>204888069</t>
  </si>
  <si>
    <t>999000004</t>
  </si>
  <si>
    <t>TRAM komplet - ukončení lana 50mm2 se silikonovým izolátorem 25kN</t>
  </si>
  <si>
    <t>2118922592</t>
  </si>
  <si>
    <t>210030131</t>
  </si>
  <si>
    <t>Montáž pevného kotvení Cu troleje do 150 mm2</t>
  </si>
  <si>
    <t>920794379</t>
  </si>
  <si>
    <t>999000017</t>
  </si>
  <si>
    <t>TRAM komplet - pevné kotvení trol. drátu 120mm2</t>
  </si>
  <si>
    <t>519757552</t>
  </si>
  <si>
    <t>210030209</t>
  </si>
  <si>
    <t>Spojení drátů, lan a troleje lano Cu do 150 mm2 neizolované</t>
  </si>
  <si>
    <t>CS ÚRS 2014 02</t>
  </si>
  <si>
    <t>1907133812</t>
  </si>
  <si>
    <t>354311601</t>
  </si>
  <si>
    <t>svorka-spojka pro trolejový drát 120mm2</t>
  </si>
  <si>
    <t>-2019552161</t>
  </si>
  <si>
    <t>210030356</t>
  </si>
  <si>
    <t>Montáž bočního izolovaného závěsu troleje na výložník</t>
  </si>
  <si>
    <t>1619867730</t>
  </si>
  <si>
    <t>999000001</t>
  </si>
  <si>
    <t>TRAM komplet - boční držák na výložník s hákem</t>
  </si>
  <si>
    <t>689079711</t>
  </si>
  <si>
    <t>210030415</t>
  </si>
  <si>
    <t>Montáž minorokového delta závěsu troleje na výložník</t>
  </si>
  <si>
    <t>334983486</t>
  </si>
  <si>
    <t>999000033</t>
  </si>
  <si>
    <t>TRAM komplet - minorokový delta závěs na výložník</t>
  </si>
  <si>
    <t>1300679087</t>
  </si>
  <si>
    <t>210030632</t>
  </si>
  <si>
    <t>Montáž průrazky 125V</t>
  </si>
  <si>
    <t>-1732833366</t>
  </si>
  <si>
    <t>990000220</t>
  </si>
  <si>
    <t>TRAM komplet - průrazka 125V na lešení</t>
  </si>
  <si>
    <t>1728115011</t>
  </si>
  <si>
    <t>210802022</t>
  </si>
  <si>
    <t>Montáž měděných šňůr lehkých AO3VV,AO5,CGLG,CGLU,CMSM,CYLY,HO5 do 1 kV do 0,63 kg uložených volně</t>
  </si>
  <si>
    <t>-1219853151</t>
  </si>
  <si>
    <t>341408280</t>
  </si>
  <si>
    <t>vodič silový s Cu jádrem CY H07 V-R 16 mm2</t>
  </si>
  <si>
    <t>1878014692</t>
  </si>
  <si>
    <t>345670300</t>
  </si>
  <si>
    <t>oko kabelové Cu lisovací lehčené 16 x 8 KU-L</t>
  </si>
  <si>
    <t>-2035279169</t>
  </si>
  <si>
    <t>210030712</t>
  </si>
  <si>
    <t>Ukolejnění slaněným vodičem CHBU 50mm2</t>
  </si>
  <si>
    <t>-1588566117</t>
  </si>
  <si>
    <t>341111970</t>
  </si>
  <si>
    <t>kabel silový jednožilový s Cu jádrem 1-YY 1 x 50 mm2</t>
  </si>
  <si>
    <t>CS ÚRS 2013 01</t>
  </si>
  <si>
    <t>1307366336</t>
  </si>
  <si>
    <t>210001</t>
  </si>
  <si>
    <t>montáž ukolejnění na kolejnici</t>
  </si>
  <si>
    <t>2137597039</t>
  </si>
  <si>
    <t>999000131</t>
  </si>
  <si>
    <t>Materiál pro ukolejnění s připojením kabelu na kolejnici</t>
  </si>
  <si>
    <t>-825049461</t>
  </si>
  <si>
    <t>210030753</t>
  </si>
  <si>
    <t>Montáž ocelových lan Pz průřezu 50 mm2</t>
  </si>
  <si>
    <t>-436650704</t>
  </si>
  <si>
    <t>999000007</t>
  </si>
  <si>
    <t>Ocelové pozinkované lano 50mm2</t>
  </si>
  <si>
    <t>-1388079335</t>
  </si>
  <si>
    <t>210030761</t>
  </si>
  <si>
    <t>Montáž troleje Cu průřezu do 150 mm2</t>
  </si>
  <si>
    <t>-206435206</t>
  </si>
  <si>
    <t>999000121</t>
  </si>
  <si>
    <t>Demontáž trolejového drátu 120 mm2</t>
  </si>
  <si>
    <t>747514984</t>
  </si>
  <si>
    <t>999000015</t>
  </si>
  <si>
    <t>Trolejový drát Cu 120mm2</t>
  </si>
  <si>
    <t>76609211</t>
  </si>
  <si>
    <t>210010124</t>
  </si>
  <si>
    <t>Montáž trubek ochranných plastových tuhých D do 90 mm uložených volně</t>
  </si>
  <si>
    <t>791460330</t>
  </si>
  <si>
    <t>345713540</t>
  </si>
  <si>
    <t>594772829</t>
  </si>
  <si>
    <t>345713510</t>
  </si>
  <si>
    <t>135252824</t>
  </si>
  <si>
    <t>999000132</t>
  </si>
  <si>
    <t>Montáž drobného trolejového materiálu</t>
  </si>
  <si>
    <t>288759502</t>
  </si>
  <si>
    <t>999000000</t>
  </si>
  <si>
    <t>ostatní materiál</t>
  </si>
  <si>
    <t>Kč</t>
  </si>
  <si>
    <t>-168498878</t>
  </si>
  <si>
    <t>R101</t>
  </si>
  <si>
    <t>Demontáž trolejového vedení na rušených stožárech - četa pracovníků+vozidlo</t>
  </si>
  <si>
    <t>-426932360</t>
  </si>
  <si>
    <t>999000013</t>
  </si>
  <si>
    <t>Úpravy na stávajícím trolejovém vedení - četa pracovníků + vozidlo</t>
  </si>
  <si>
    <t>1133877164</t>
  </si>
  <si>
    <t>999000151</t>
  </si>
  <si>
    <t>Zajištění beznapěťového stavu pro jednotlivé výluky - četa pracovníků dopravního podniku + vozidlo</t>
  </si>
  <si>
    <t>-1806372047</t>
  </si>
  <si>
    <t>999000149</t>
  </si>
  <si>
    <t>Kontrola a prohlídka trolejového vedení v závěru beznapěťového stavu - četa pracovníků dopravního podniku + vozidlo</t>
  </si>
  <si>
    <t>2110842055</t>
  </si>
  <si>
    <t>999000150</t>
  </si>
  <si>
    <t>Kontrola a prohlídka trolejového vedení v závěru zkušebního provozu - četa pracovníků dopravního podniku + vozidlo</t>
  </si>
  <si>
    <t>1253409413</t>
  </si>
  <si>
    <t>Zemní práce při extr.mont.pracích</t>
  </si>
  <si>
    <t>460150054</t>
  </si>
  <si>
    <t>Hloubení kabelových zapažených i nezapažených rýh ručně š 40 cm, hl 70 cm, v hornině tř 4</t>
  </si>
  <si>
    <t>-2069865900</t>
  </si>
  <si>
    <t>460560054</t>
  </si>
  <si>
    <t>Zásyp rýh ručně šířky 40 cm, hloubky 70 cm, z horniny třídy 4</t>
  </si>
  <si>
    <t>-1029156956</t>
  </si>
  <si>
    <t>460620014</t>
  </si>
  <si>
    <t>Provizorní úprava terénu se zhutněním, v hornině tř 4</t>
  </si>
  <si>
    <t>-2062947929</t>
  </si>
  <si>
    <t>HZS</t>
  </si>
  <si>
    <t>Hodinové zúčtovací sazby</t>
  </si>
  <si>
    <t>0001</t>
  </si>
  <si>
    <t>Hodinová zúčtovací sazba technik odborný - manipulace na síti, zajištění, přepnutí vedení</t>
  </si>
  <si>
    <t>512</t>
  </si>
  <si>
    <t>1863687524</t>
  </si>
  <si>
    <t>0002</t>
  </si>
  <si>
    <t>Zkušební jízda tramvaje</t>
  </si>
  <si>
    <t>-578047562</t>
  </si>
  <si>
    <t>0003</t>
  </si>
  <si>
    <t>1373841463</t>
  </si>
  <si>
    <t>0010</t>
  </si>
  <si>
    <t>Výrobně technická dokumentace sestavy izolačních podhledových desek</t>
  </si>
  <si>
    <t>39855608</t>
  </si>
  <si>
    <t>HZS4212</t>
  </si>
  <si>
    <t>Hodinová zúčtovací sazba revizní technik specialista</t>
  </si>
  <si>
    <t>732754711</t>
  </si>
  <si>
    <t>Hodinová zúčtovací sazba technik odborný</t>
  </si>
  <si>
    <t>242477476</t>
  </si>
  <si>
    <t>SO201a</t>
  </si>
  <si>
    <t xml:space="preserve">Rekapitulace stavby </t>
  </si>
  <si>
    <t>SO201b</t>
  </si>
  <si>
    <t>SO202.1</t>
  </si>
  <si>
    <t>SO202.2</t>
  </si>
  <si>
    <t>SO401</t>
  </si>
  <si>
    <t>SO402</t>
  </si>
  <si>
    <t>SO601</t>
  </si>
  <si>
    <t>SO602</t>
  </si>
  <si>
    <t>Rekonstrukce tramvajového mostu</t>
  </si>
  <si>
    <t>Úprava nástupiště</t>
  </si>
  <si>
    <t>Přeložka trakčních tramvajových kabelů</t>
  </si>
  <si>
    <t>Tramvajový svršek a spodek</t>
  </si>
  <si>
    <t>Dočasná přeložka kabelu Ovanet</t>
  </si>
  <si>
    <t>Objekt</t>
  </si>
  <si>
    <t>Název</t>
  </si>
  <si>
    <t>Cena celkem bez DPH</t>
  </si>
  <si>
    <t>Cena [Kč]</t>
  </si>
  <si>
    <t xml:space="preserve">trubka elektroinstalační ohebná, HDPE+LDPE   </t>
  </si>
  <si>
    <t xml:space="preserve">pražec vystrojený B 03-DP 07P pružný bezpodkladnicový  </t>
  </si>
  <si>
    <t>trubka elektroinstalační ohebná, HDPE+LDPE</t>
  </si>
  <si>
    <t xml:space="preserve">dlažba zámková slepecká 20x10x6 cm barevná   </t>
  </si>
  <si>
    <t>Chránička HDPE samonosná 15/8,5mm s nosným ocelovým lanem</t>
  </si>
  <si>
    <t>Kabel optický 96vl., 9/125, PE, 6,6mm, venkovní</t>
  </si>
  <si>
    <t>Vodotěsná optická spojka, zemní/zeď/stožár, pro 144 svarů, hrncová včetně těsnicích manžet pro OK, včetně kazet pro OK</t>
  </si>
  <si>
    <t>STOŽÁR, délka dříku 6,8m, délka 6m, žár.zinek, dočasná podpěra OK a spojky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</si>
</sst>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Kč&quot;_-;\-* #,##0.00\ &quot;Kč&quot;_-;_-* &quot;-&quot;??\ &quot;Kč&quot;_-;_-@_-"/>
    <numFmt numFmtId="164" formatCode="dd\.mm\.yyyy"/>
    <numFmt numFmtId="165" formatCode="#,##0.00%"/>
    <numFmt numFmtId="166" formatCode="#,##0.00000"/>
    <numFmt numFmtId="167" formatCode="#,##0.000"/>
    <numFmt numFmtId="168" formatCode="#,##0.000;\-#,##0.000"/>
    <numFmt numFmtId="169" formatCode="#,##0.0"/>
    <numFmt numFmtId="170" formatCode="#,##0.\-"/>
    <numFmt numFmtId="174" formatCode="_-* #,##0.00\ &quot;Kč&quot;_-;\-* #,##0.00\ &quot;Kč&quot;_-;_-* &quot;-&quot;??\ &quot;Kč&quot;_-;_-@_-"/>
    <numFmt numFmtId="176" formatCode="_-* #,##0.00\ _K_č_-;\-* #,##0.00\ _K_č_-;_-* &quot;-&quot;??\ _K_č_-;_-@_-"/>
    <numFmt numFmtId="177" formatCode="_ &quot;Fr.&quot;\ * #,##0_ ;_ &quot;Fr.&quot;\ * \-#,##0_ ;_ &quot;Fr.&quot;\ * &quot;-&quot;_ ;_ @_ "/>
    <numFmt numFmtId="178" formatCode="_ * #,##0_ ;_ * \-#,##0_ ;_ * &quot;-&quot;_ ;_ @_ "/>
    <numFmt numFmtId="179" formatCode="_ &quot;Fr.&quot;\ * #,##0.00_ ;_ &quot;Fr.&quot;\ * \-#,##0.00_ ;_ &quot;Fr.&quot;\ * &quot;-&quot;??_ ;_ @_ "/>
    <numFmt numFmtId="180" formatCode="_ * #,##0.00_ ;_ * \-#,##0.00_ ;_ * &quot;-&quot;??_ ;_ @_ "/>
    <numFmt numFmtId="181" formatCode="_-* #,##0.00\ [$€-1]_-;\-* #,##0.00\ [$€-1]_-;_-* &quot;-&quot;??\ [$€-1]_-"/>
  </numFmts>
  <fonts count="8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8"/>
      <color rgb="FF000000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MS Sans Serif"/>
      <charset val="1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indexed="61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Times New Roman CE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b/>
      <sz val="18"/>
      <color theme="3"/>
      <name val="Calibri Light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</fonts>
  <fills count="41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8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/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medium">
        <color indexed="64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5">
    <xf numFmtId="0" fontId="0" fillId="0" borderId="0"/>
    <xf numFmtId="0" fontId="2" fillId="0" borderId="0"/>
    <xf numFmtId="0" fontId="25" fillId="0" borderId="0" applyAlignment="0">
      <alignment vertical="top" wrapText="1"/>
      <protection locked="0"/>
    </xf>
    <xf numFmtId="0" fontId="38" fillId="0" borderId="0"/>
    <xf numFmtId="0" fontId="38" fillId="0" borderId="0"/>
    <xf numFmtId="0" fontId="40" fillId="0" borderId="0"/>
    <xf numFmtId="0" fontId="42" fillId="0" borderId="0"/>
    <xf numFmtId="0" fontId="42" fillId="0" borderId="0"/>
    <xf numFmtId="0" fontId="61" fillId="0" borderId="72" applyNumberFormat="0" applyFill="0" applyAlignment="0" applyProtection="0"/>
    <xf numFmtId="0" fontId="62" fillId="0" borderId="73" applyNumberFormat="0" applyFill="0" applyAlignment="0" applyProtection="0"/>
    <xf numFmtId="0" fontId="63" fillId="0" borderId="74" applyNumberFormat="0" applyFill="0" applyAlignment="0" applyProtection="0"/>
    <xf numFmtId="0" fontId="63" fillId="0" borderId="0" applyNumberFormat="0" applyFill="0" applyBorder="0" applyAlignment="0" applyProtection="0"/>
    <xf numFmtId="0" fontId="64" fillId="9" borderId="0" applyNumberFormat="0" applyBorder="0" applyAlignment="0" applyProtection="0"/>
    <xf numFmtId="0" fontId="65" fillId="10" borderId="0" applyNumberFormat="0" applyBorder="0" applyAlignment="0" applyProtection="0"/>
    <xf numFmtId="0" fontId="66" fillId="12" borderId="75" applyNumberFormat="0" applyAlignment="0" applyProtection="0"/>
    <xf numFmtId="0" fontId="67" fillId="13" borderId="76" applyNumberFormat="0" applyAlignment="0" applyProtection="0"/>
    <xf numFmtId="0" fontId="68" fillId="13" borderId="75" applyNumberFormat="0" applyAlignment="0" applyProtection="0"/>
    <xf numFmtId="0" fontId="69" fillId="0" borderId="77" applyNumberFormat="0" applyFill="0" applyAlignment="0" applyProtection="0"/>
    <xf numFmtId="0" fontId="70" fillId="14" borderId="78" applyNumberFormat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" fillId="0" borderId="80" applyNumberFormat="0" applyFill="0" applyAlignment="0" applyProtection="0"/>
    <xf numFmtId="0" fontId="73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73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73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73" fillId="27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73" fillId="31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73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178" fontId="40" fillId="0" borderId="0" applyFont="0" applyFill="0" applyBorder="0" applyAlignment="0" applyProtection="0"/>
    <xf numFmtId="180" fontId="40" fillId="0" borderId="0" applyFont="0" applyFill="0" applyBorder="0" applyAlignment="0" applyProtection="0"/>
    <xf numFmtId="0" fontId="10" fillId="0" borderId="0"/>
    <xf numFmtId="0" fontId="7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0" fillId="0" borderId="0"/>
    <xf numFmtId="0" fontId="60" fillId="0" borderId="0"/>
    <xf numFmtId="0" fontId="60" fillId="0" borderId="0"/>
    <xf numFmtId="0" fontId="76" fillId="0" borderId="0"/>
    <xf numFmtId="0" fontId="40" fillId="0" borderId="0"/>
    <xf numFmtId="0" fontId="8" fillId="39" borderId="0">
      <alignment horizontal="left"/>
    </xf>
    <xf numFmtId="0" fontId="4" fillId="40" borderId="0"/>
    <xf numFmtId="0" fontId="74" fillId="0" borderId="0" applyProtection="0"/>
    <xf numFmtId="0" fontId="8" fillId="0" borderId="0"/>
    <xf numFmtId="169" fontId="77" fillId="0" borderId="60">
      <alignment horizontal="right" vertical="center"/>
    </xf>
    <xf numFmtId="177" fontId="40" fillId="0" borderId="0" applyFont="0" applyFill="0" applyBorder="0" applyAlignment="0" applyProtection="0"/>
    <xf numFmtId="179" fontId="40" fillId="0" borderId="0" applyFont="0" applyFill="0" applyBorder="0" applyAlignment="0" applyProtection="0"/>
    <xf numFmtId="0" fontId="74" fillId="0" borderId="0"/>
    <xf numFmtId="0" fontId="74" fillId="0" borderId="0"/>
    <xf numFmtId="176" fontId="40" fillId="0" borderId="0" applyFont="0" applyFill="0" applyBorder="0" applyAlignment="0" applyProtection="0"/>
    <xf numFmtId="174" fontId="74" fillId="0" borderId="0" applyFont="0" applyFill="0" applyBorder="0" applyAlignment="0" applyProtection="0"/>
    <xf numFmtId="174" fontId="74" fillId="0" borderId="0" applyFont="0" applyFill="0" applyBorder="0" applyAlignment="0" applyProtection="0"/>
    <xf numFmtId="0" fontId="40" fillId="0" borderId="0"/>
    <xf numFmtId="0" fontId="78" fillId="0" borderId="22">
      <alignment horizontal="left" vertical="center" wrapText="1" indent="1"/>
    </xf>
    <xf numFmtId="0" fontId="79" fillId="0" borderId="0" applyNumberFormat="0" applyFill="0" applyBorder="0" applyAlignment="0" applyProtection="0"/>
    <xf numFmtId="0" fontId="80" fillId="11" borderId="0" applyNumberFormat="0" applyBorder="0" applyAlignment="0" applyProtection="0"/>
    <xf numFmtId="0" fontId="73" fillId="18" borderId="0" applyNumberFormat="0" applyBorder="0" applyAlignment="0" applyProtection="0"/>
    <xf numFmtId="0" fontId="73" fillId="22" borderId="0" applyNumberFormat="0" applyBorder="0" applyAlignment="0" applyProtection="0"/>
    <xf numFmtId="0" fontId="73" fillId="26" borderId="0" applyNumberFormat="0" applyBorder="0" applyAlignment="0" applyProtection="0"/>
    <xf numFmtId="0" fontId="73" fillId="30" borderId="0" applyNumberFormat="0" applyBorder="0" applyAlignment="0" applyProtection="0"/>
    <xf numFmtId="0" fontId="73" fillId="34" borderId="0" applyNumberFormat="0" applyBorder="0" applyAlignment="0" applyProtection="0"/>
    <xf numFmtId="0" fontId="73" fillId="38" borderId="0" applyNumberFormat="0" applyBorder="0" applyAlignment="0" applyProtection="0"/>
    <xf numFmtId="174" fontId="74" fillId="0" borderId="0" applyFont="0" applyFill="0" applyBorder="0" applyAlignment="0" applyProtection="0"/>
    <xf numFmtId="0" fontId="81" fillId="0" borderId="0"/>
    <xf numFmtId="9" fontId="81" fillId="0" borderId="0"/>
    <xf numFmtId="0" fontId="40" fillId="0" borderId="0"/>
    <xf numFmtId="181" fontId="40" fillId="0" borderId="0" applyFont="0" applyFill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82" fillId="0" borderId="60">
      <alignment horizontal="left" vertical="center" wrapText="1"/>
    </xf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38" fillId="0" borderId="0"/>
    <xf numFmtId="0" fontId="38" fillId="0" borderId="0"/>
    <xf numFmtId="0" fontId="38" fillId="0" borderId="0"/>
    <xf numFmtId="0" fontId="60" fillId="0" borderId="0"/>
    <xf numFmtId="0" fontId="60" fillId="0" borderId="0"/>
    <xf numFmtId="0" fontId="60" fillId="0" borderId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40" fillId="0" borderId="0" applyNumberFormat="0" applyFont="0" applyFill="0" applyBorder="0" applyAlignment="0" applyProtection="0">
      <alignment vertical="top"/>
    </xf>
    <xf numFmtId="0" fontId="40" fillId="0" borderId="0"/>
    <xf numFmtId="0" fontId="78" fillId="0" borderId="60">
      <alignment horizontal="center" vertical="center"/>
    </xf>
    <xf numFmtId="3" fontId="82" fillId="0" borderId="60" applyFill="0">
      <alignment horizontal="right" vertical="center"/>
    </xf>
    <xf numFmtId="0" fontId="10" fillId="0" borderId="0"/>
    <xf numFmtId="0" fontId="60" fillId="0" borderId="0"/>
    <xf numFmtId="0" fontId="60" fillId="0" borderId="0"/>
    <xf numFmtId="0" fontId="60" fillId="0" borderId="0"/>
    <xf numFmtId="0" fontId="8" fillId="39" borderId="0">
      <alignment horizontal="left"/>
    </xf>
    <xf numFmtId="0" fontId="4" fillId="40" borderId="0"/>
    <xf numFmtId="0" fontId="74" fillId="0" borderId="0" applyProtection="0"/>
    <xf numFmtId="0" fontId="8" fillId="0" borderId="0"/>
    <xf numFmtId="0" fontId="74" fillId="0" borderId="0"/>
    <xf numFmtId="0" fontId="60" fillId="0" borderId="0"/>
    <xf numFmtId="0" fontId="60" fillId="0" borderId="0"/>
    <xf numFmtId="0" fontId="60" fillId="0" borderId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0" borderId="0"/>
    <xf numFmtId="0" fontId="60" fillId="0" borderId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0" borderId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60" fillId="0" borderId="0"/>
    <xf numFmtId="0" fontId="60" fillId="16" borderId="0" applyNumberFormat="0" applyBorder="0" applyAlignment="0" applyProtection="0"/>
    <xf numFmtId="0" fontId="60" fillId="20" borderId="0" applyNumberFormat="0" applyBorder="0" applyAlignment="0" applyProtection="0"/>
    <xf numFmtId="0" fontId="60" fillId="24" borderId="0" applyNumberFormat="0" applyBorder="0" applyAlignment="0" applyProtection="0"/>
    <xf numFmtId="0" fontId="60" fillId="28" borderId="0" applyNumberFormat="0" applyBorder="0" applyAlignment="0" applyProtection="0"/>
    <xf numFmtId="0" fontId="60" fillId="32" borderId="0" applyNumberFormat="0" applyBorder="0" applyAlignment="0" applyProtection="0"/>
    <xf numFmtId="0" fontId="60" fillId="36" borderId="0" applyNumberFormat="0" applyBorder="0" applyAlignment="0" applyProtection="0"/>
    <xf numFmtId="0" fontId="60" fillId="17" borderId="0" applyNumberFormat="0" applyBorder="0" applyAlignment="0" applyProtection="0"/>
    <xf numFmtId="0" fontId="60" fillId="21" borderId="0" applyNumberFormat="0" applyBorder="0" applyAlignment="0" applyProtection="0"/>
    <xf numFmtId="0" fontId="60" fillId="25" borderId="0" applyNumberFormat="0" applyBorder="0" applyAlignment="0" applyProtection="0"/>
    <xf numFmtId="0" fontId="60" fillId="29" borderId="0" applyNumberFormat="0" applyBorder="0" applyAlignment="0" applyProtection="0"/>
    <xf numFmtId="0" fontId="60" fillId="33" borderId="0" applyNumberFormat="0" applyBorder="0" applyAlignment="0" applyProtection="0"/>
    <xf numFmtId="0" fontId="60" fillId="37" borderId="0" applyNumberFormat="0" applyBorder="0" applyAlignment="0" applyProtection="0"/>
    <xf numFmtId="174" fontId="60" fillId="0" borderId="0" applyFont="0" applyFill="0" applyBorder="0" applyAlignment="0" applyProtection="0"/>
    <xf numFmtId="0" fontId="60" fillId="8" borderId="79" applyNumberFormat="0" applyFont="0" applyAlignment="0" applyProtection="0"/>
    <xf numFmtId="0" fontId="40" fillId="0" borderId="0" applyNumberFormat="0" applyFont="0" applyFill="0" applyBorder="0" applyAlignment="0" applyProtection="0">
      <alignment vertical="top"/>
    </xf>
    <xf numFmtId="0" fontId="83" fillId="0" borderId="0"/>
    <xf numFmtId="0" fontId="84" fillId="0" borderId="0"/>
    <xf numFmtId="44" fontId="83" fillId="0" borderId="0" applyFont="0" applyFill="0" applyBorder="0" applyAlignment="0" applyProtection="0"/>
    <xf numFmtId="44" fontId="83" fillId="0" borderId="0" applyFont="0" applyFill="0" applyBorder="0" applyAlignment="0" applyProtection="0"/>
    <xf numFmtId="0" fontId="40" fillId="0" borderId="0"/>
    <xf numFmtId="0" fontId="40" fillId="0" borderId="0"/>
    <xf numFmtId="9" fontId="83" fillId="0" borderId="0" applyFont="0" applyFill="0" applyBorder="0" applyAlignment="0" applyProtection="0"/>
    <xf numFmtId="0" fontId="60" fillId="0" borderId="0"/>
    <xf numFmtId="0" fontId="60" fillId="0" borderId="0"/>
    <xf numFmtId="0" fontId="60" fillId="0" borderId="0"/>
  </cellStyleXfs>
  <cellXfs count="424">
    <xf numFmtId="0" fontId="0" fillId="0" borderId="0" xfId="0"/>
    <xf numFmtId="0" fontId="3" fillId="0" borderId="0" xfId="1" applyFont="1" applyAlignment="1">
      <alignment horizontal="left" vertical="center"/>
    </xf>
    <xf numFmtId="0" fontId="2" fillId="0" borderId="1" xfId="1" applyBorder="1"/>
    <xf numFmtId="0" fontId="2" fillId="0" borderId="2" xfId="1" applyBorder="1"/>
    <xf numFmtId="0" fontId="2" fillId="0" borderId="3" xfId="1" applyBorder="1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2" fillId="0" borderId="3" xfId="1" applyFont="1" applyBorder="1" applyAlignment="1">
      <alignment vertical="center"/>
    </xf>
    <xf numFmtId="164" fontId="2" fillId="0" borderId="0" xfId="1" applyNumberFormat="1" applyFont="1" applyAlignment="1">
      <alignment horizontal="left" vertical="center"/>
    </xf>
    <xf numFmtId="0" fontId="2" fillId="0" borderId="3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0" borderId="4" xfId="1" applyFont="1" applyBorder="1" applyAlignment="1">
      <alignment vertical="center"/>
    </xf>
    <xf numFmtId="0" fontId="8" fillId="0" borderId="0" xfId="1" applyFont="1" applyAlignment="1">
      <alignment horizontal="left" vertical="center"/>
    </xf>
    <xf numFmtId="4" fontId="9" fillId="0" borderId="0" xfId="1" applyNumberFormat="1" applyFont="1" applyAlignment="1">
      <alignment vertical="center"/>
    </xf>
    <xf numFmtId="0" fontId="6" fillId="0" borderId="0" xfId="1" applyFont="1" applyAlignment="1">
      <alignment horizontal="right" vertical="center"/>
    </xf>
    <xf numFmtId="4" fontId="6" fillId="0" borderId="0" xfId="1" applyNumberFormat="1" applyFont="1" applyAlignment="1">
      <alignment vertical="center"/>
    </xf>
    <xf numFmtId="0" fontId="2" fillId="2" borderId="0" xfId="1" applyFont="1" applyFill="1" applyAlignment="1">
      <alignment vertical="center"/>
    </xf>
    <xf numFmtId="0" fontId="10" fillId="2" borderId="5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vertical="center"/>
    </xf>
    <xf numFmtId="0" fontId="10" fillId="2" borderId="6" xfId="1" applyFont="1" applyFill="1" applyBorder="1" applyAlignment="1">
      <alignment horizontal="right" vertical="center"/>
    </xf>
    <xf numFmtId="0" fontId="10" fillId="2" borderId="6" xfId="1" applyFont="1" applyFill="1" applyBorder="1" applyAlignment="1">
      <alignment horizontal="center" vertical="center"/>
    </xf>
    <xf numFmtId="4" fontId="10" fillId="2" borderId="6" xfId="1" applyNumberFormat="1" applyFont="1" applyFill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 applyProtection="1">
      <alignment vertical="center"/>
    </xf>
    <xf numFmtId="0" fontId="4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164" fontId="2" fillId="0" borderId="0" xfId="1" applyNumberFormat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 wrapText="1"/>
    </xf>
    <xf numFmtId="0" fontId="11" fillId="2" borderId="0" xfId="1" applyFont="1" applyFill="1" applyAlignment="1" applyProtection="1">
      <alignment horizontal="left" vertical="center"/>
    </xf>
    <xf numFmtId="0" fontId="2" fillId="2" borderId="0" xfId="1" applyFont="1" applyFill="1" applyAlignment="1" applyProtection="1">
      <alignment vertical="center"/>
    </xf>
    <xf numFmtId="0" fontId="11" fillId="2" borderId="0" xfId="1" applyFont="1" applyFill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4" fontId="9" fillId="0" borderId="0" xfId="1" applyNumberFormat="1" applyFont="1" applyAlignment="1" applyProtection="1">
      <alignment vertical="center"/>
    </xf>
    <xf numFmtId="0" fontId="13" fillId="0" borderId="3" xfId="1" applyFont="1" applyBorder="1" applyAlignment="1" applyProtection="1">
      <alignment vertical="center"/>
    </xf>
    <xf numFmtId="0" fontId="13" fillId="0" borderId="0" xfId="1" applyFont="1" applyAlignment="1" applyProtection="1">
      <alignment vertical="center"/>
    </xf>
    <xf numFmtId="0" fontId="13" fillId="0" borderId="10" xfId="1" applyFont="1" applyBorder="1" applyAlignment="1" applyProtection="1">
      <alignment horizontal="left" vertical="center"/>
    </xf>
    <xf numFmtId="0" fontId="13" fillId="0" borderId="10" xfId="1" applyFont="1" applyBorder="1" applyAlignment="1" applyProtection="1">
      <alignment vertical="center"/>
    </xf>
    <xf numFmtId="4" fontId="13" fillId="0" borderId="10" xfId="1" applyNumberFormat="1" applyFont="1" applyBorder="1" applyAlignment="1" applyProtection="1">
      <alignment vertical="center"/>
    </xf>
    <xf numFmtId="0" fontId="13" fillId="0" borderId="3" xfId="1" applyFont="1" applyBorder="1" applyAlignment="1">
      <alignment vertical="center"/>
    </xf>
    <xf numFmtId="0" fontId="13" fillId="0" borderId="0" xfId="1" applyFont="1" applyAlignment="1">
      <alignment vertical="center"/>
    </xf>
    <xf numFmtId="0" fontId="14" fillId="0" borderId="3" xfId="1" applyFont="1" applyBorder="1" applyAlignment="1" applyProtection="1">
      <alignment vertical="center"/>
    </xf>
    <xf numFmtId="0" fontId="14" fillId="0" borderId="0" xfId="1" applyFont="1" applyAlignment="1" applyProtection="1">
      <alignment vertical="center"/>
    </xf>
    <xf numFmtId="0" fontId="14" fillId="0" borderId="10" xfId="1" applyFont="1" applyBorder="1" applyAlignment="1" applyProtection="1">
      <alignment horizontal="left" vertical="center"/>
    </xf>
    <xf numFmtId="0" fontId="14" fillId="0" borderId="10" xfId="1" applyFont="1" applyBorder="1" applyAlignment="1" applyProtection="1">
      <alignment vertical="center"/>
    </xf>
    <xf numFmtId="4" fontId="14" fillId="0" borderId="10" xfId="1" applyNumberFormat="1" applyFont="1" applyBorder="1" applyAlignment="1" applyProtection="1">
      <alignment vertical="center"/>
    </xf>
    <xf numFmtId="0" fontId="14" fillId="0" borderId="3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8" xfId="1" applyFont="1" applyBorder="1" applyAlignment="1" applyProtection="1">
      <alignment vertical="center"/>
    </xf>
    <xf numFmtId="0" fontId="2" fillId="0" borderId="9" xfId="1" applyFont="1" applyBorder="1" applyAlignment="1" applyProtection="1">
      <alignment vertical="center"/>
    </xf>
    <xf numFmtId="0" fontId="2" fillId="0" borderId="1" xfId="1" applyFont="1" applyBorder="1" applyAlignment="1" applyProtection="1">
      <alignment vertical="center"/>
    </xf>
    <xf numFmtId="0" fontId="2" fillId="0" borderId="2" xfId="1" applyFont="1" applyBorder="1" applyAlignment="1" applyProtection="1">
      <alignment vertical="center"/>
    </xf>
    <xf numFmtId="0" fontId="2" fillId="0" borderId="3" xfId="1" applyFont="1" applyBorder="1" applyAlignment="1" applyProtection="1">
      <alignment horizontal="center" vertical="center" wrapText="1"/>
    </xf>
    <xf numFmtId="0" fontId="11" fillId="2" borderId="11" xfId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>
      <alignment horizontal="center" vertical="center" wrapText="1"/>
    </xf>
    <xf numFmtId="0" fontId="11" fillId="2" borderId="13" xfId="1" applyFont="1" applyFill="1" applyBorder="1" applyAlignment="1" applyProtection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5" fillId="0" borderId="11" xfId="1" applyFont="1" applyBorder="1" applyAlignment="1" applyProtection="1">
      <alignment horizontal="center" vertical="center" wrapText="1"/>
    </xf>
    <xf numFmtId="0" fontId="15" fillId="0" borderId="12" xfId="1" applyFont="1" applyBorder="1" applyAlignment="1" applyProtection="1">
      <alignment horizontal="center" vertical="center" wrapText="1"/>
    </xf>
    <xf numFmtId="0" fontId="15" fillId="0" borderId="13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9" fillId="0" borderId="0" xfId="1" applyFont="1" applyAlignment="1" applyProtection="1">
      <alignment horizontal="left" vertical="center"/>
    </xf>
    <xf numFmtId="4" fontId="9" fillId="0" borderId="0" xfId="1" applyNumberFormat="1" applyFont="1" applyAlignment="1" applyProtection="1"/>
    <xf numFmtId="0" fontId="2" fillId="0" borderId="14" xfId="1" applyFont="1" applyBorder="1" applyAlignment="1" applyProtection="1">
      <alignment vertical="center"/>
    </xf>
    <xf numFmtId="0" fontId="2" fillId="0" borderId="4" xfId="1" applyFont="1" applyBorder="1" applyAlignment="1" applyProtection="1">
      <alignment vertical="center"/>
    </xf>
    <xf numFmtId="166" fontId="16" fillId="0" borderId="4" xfId="1" applyNumberFormat="1" applyFont="1" applyBorder="1" applyAlignment="1" applyProtection="1"/>
    <xf numFmtId="166" fontId="16" fillId="0" borderId="15" xfId="1" applyNumberFormat="1" applyFont="1" applyBorder="1" applyAlignment="1" applyProtection="1"/>
    <xf numFmtId="4" fontId="17" fillId="0" borderId="0" xfId="1" applyNumberFormat="1" applyFont="1" applyAlignment="1">
      <alignment vertical="center"/>
    </xf>
    <xf numFmtId="0" fontId="18" fillId="0" borderId="3" xfId="1" applyFont="1" applyBorder="1" applyAlignment="1" applyProtection="1"/>
    <xf numFmtId="0" fontId="18" fillId="0" borderId="0" xfId="1" applyFont="1" applyAlignment="1" applyProtection="1"/>
    <xf numFmtId="0" fontId="18" fillId="0" borderId="0" xfId="1" applyFont="1" applyAlignment="1" applyProtection="1">
      <alignment horizontal="left"/>
    </xf>
    <xf numFmtId="0" fontId="13" fillId="0" borderId="0" xfId="1" applyFont="1" applyAlignment="1" applyProtection="1">
      <alignment horizontal="left"/>
    </xf>
    <xf numFmtId="4" fontId="13" fillId="0" borderId="0" xfId="1" applyNumberFormat="1" applyFont="1" applyAlignment="1" applyProtection="1"/>
    <xf numFmtId="0" fontId="18" fillId="0" borderId="3" xfId="1" applyFont="1" applyBorder="1" applyAlignment="1"/>
    <xf numFmtId="0" fontId="18" fillId="0" borderId="16" xfId="1" applyFont="1" applyBorder="1" applyAlignment="1" applyProtection="1"/>
    <xf numFmtId="0" fontId="18" fillId="0" borderId="0" xfId="1" applyFont="1" applyBorder="1" applyAlignment="1" applyProtection="1"/>
    <xf numFmtId="166" fontId="18" fillId="0" borderId="0" xfId="1" applyNumberFormat="1" applyFont="1" applyBorder="1" applyAlignment="1" applyProtection="1"/>
    <xf numFmtId="166" fontId="18" fillId="0" borderId="17" xfId="1" applyNumberFormat="1" applyFont="1" applyBorder="1" applyAlignment="1" applyProtection="1"/>
    <xf numFmtId="0" fontId="18" fillId="0" borderId="0" xfId="1" applyFont="1" applyAlignment="1"/>
    <xf numFmtId="0" fontId="18" fillId="0" borderId="0" xfId="1" applyFont="1" applyAlignment="1">
      <alignment horizontal="left"/>
    </xf>
    <xf numFmtId="0" fontId="18" fillId="0" borderId="0" xfId="1" applyFont="1" applyAlignment="1">
      <alignment horizontal="center"/>
    </xf>
    <xf numFmtId="4" fontId="18" fillId="0" borderId="0" xfId="1" applyNumberFormat="1" applyFont="1" applyAlignment="1">
      <alignment vertical="center"/>
    </xf>
    <xf numFmtId="0" fontId="14" fillId="0" borderId="0" xfId="1" applyFont="1" applyAlignment="1" applyProtection="1">
      <alignment horizontal="left"/>
    </xf>
    <xf numFmtId="4" fontId="14" fillId="0" borderId="0" xfId="1" applyNumberFormat="1" applyFont="1" applyAlignment="1" applyProtection="1"/>
    <xf numFmtId="0" fontId="2" fillId="0" borderId="18" xfId="1" applyFont="1" applyBorder="1" applyAlignment="1" applyProtection="1">
      <alignment horizontal="center" vertical="center"/>
    </xf>
    <xf numFmtId="49" fontId="2" fillId="0" borderId="18" xfId="1" applyNumberFormat="1" applyFont="1" applyBorder="1" applyAlignment="1" applyProtection="1">
      <alignment horizontal="left" vertical="center" wrapText="1"/>
    </xf>
    <xf numFmtId="0" fontId="2" fillId="0" borderId="18" xfId="1" applyFont="1" applyBorder="1" applyAlignment="1" applyProtection="1">
      <alignment horizontal="left" vertical="center" wrapText="1"/>
    </xf>
    <xf numFmtId="0" fontId="2" fillId="0" borderId="18" xfId="1" applyFont="1" applyBorder="1" applyAlignment="1" applyProtection="1">
      <alignment horizontal="center" vertical="center" wrapText="1"/>
    </xf>
    <xf numFmtId="167" fontId="2" fillId="0" borderId="18" xfId="1" applyNumberFormat="1" applyFont="1" applyBorder="1" applyAlignment="1" applyProtection="1">
      <alignment vertical="center"/>
    </xf>
    <xf numFmtId="4" fontId="2" fillId="0" borderId="18" xfId="1" applyNumberFormat="1" applyFont="1" applyBorder="1" applyAlignment="1" applyProtection="1">
      <alignment vertical="center"/>
    </xf>
    <xf numFmtId="0" fontId="6" fillId="0" borderId="0" xfId="1" applyFont="1" applyBorder="1" applyAlignment="1" applyProtection="1">
      <alignment horizontal="center" vertical="center"/>
    </xf>
    <xf numFmtId="166" fontId="6" fillId="0" borderId="0" xfId="1" applyNumberFormat="1" applyFont="1" applyBorder="1" applyAlignment="1" applyProtection="1">
      <alignment vertical="center"/>
    </xf>
    <xf numFmtId="166" fontId="6" fillId="0" borderId="17" xfId="1" applyNumberFormat="1" applyFont="1" applyBorder="1" applyAlignment="1" applyProtection="1">
      <alignment vertical="center"/>
    </xf>
    <xf numFmtId="4" fontId="2" fillId="0" borderId="0" xfId="1" applyNumberFormat="1" applyFont="1" applyAlignment="1">
      <alignment vertical="center"/>
    </xf>
    <xf numFmtId="0" fontId="19" fillId="0" borderId="0" xfId="1" applyFont="1" applyAlignment="1" applyProtection="1">
      <alignment horizontal="left" vertical="center"/>
    </xf>
    <xf numFmtId="0" fontId="20" fillId="0" borderId="0" xfId="1" applyFont="1" applyAlignment="1" applyProtection="1">
      <alignment horizontal="left" vertical="center" wrapText="1"/>
    </xf>
    <xf numFmtId="0" fontId="2" fillId="0" borderId="16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2" fillId="0" borderId="17" xfId="1" applyFont="1" applyBorder="1" applyAlignment="1" applyProtection="1">
      <alignment vertical="center"/>
    </xf>
    <xf numFmtId="0" fontId="21" fillId="0" borderId="3" xfId="1" applyFont="1" applyBorder="1" applyAlignment="1" applyProtection="1">
      <alignment vertical="center"/>
    </xf>
    <xf numFmtId="0" fontId="21" fillId="0" borderId="0" xfId="1" applyFont="1" applyAlignment="1" applyProtection="1">
      <alignment vertical="center"/>
    </xf>
    <xf numFmtId="0" fontId="21" fillId="0" borderId="0" xfId="1" applyFont="1" applyAlignment="1" applyProtection="1">
      <alignment horizontal="left" vertical="center"/>
    </xf>
    <xf numFmtId="0" fontId="21" fillId="0" borderId="0" xfId="1" applyFont="1" applyAlignment="1" applyProtection="1">
      <alignment horizontal="left" vertical="center" wrapText="1"/>
    </xf>
    <xf numFmtId="0" fontId="21" fillId="0" borderId="3" xfId="1" applyFont="1" applyBorder="1" applyAlignment="1">
      <alignment vertical="center"/>
    </xf>
    <xf numFmtId="0" fontId="21" fillId="0" borderId="16" xfId="1" applyFont="1" applyBorder="1" applyAlignment="1" applyProtection="1">
      <alignment vertical="center"/>
    </xf>
    <xf numFmtId="0" fontId="21" fillId="0" borderId="0" xfId="1" applyFont="1" applyBorder="1" applyAlignment="1" applyProtection="1">
      <alignment vertical="center"/>
    </xf>
    <xf numFmtId="0" fontId="21" fillId="0" borderId="17" xfId="1" applyFont="1" applyBorder="1" applyAlignment="1" applyProtection="1">
      <alignment vertical="center"/>
    </xf>
    <xf numFmtId="0" fontId="21" fillId="0" borderId="0" xfId="1" applyFont="1" applyAlignment="1">
      <alignment vertical="center"/>
    </xf>
    <xf numFmtId="0" fontId="21" fillId="0" borderId="0" xfId="1" applyFont="1" applyAlignment="1">
      <alignment horizontal="left" vertical="center"/>
    </xf>
    <xf numFmtId="0" fontId="22" fillId="0" borderId="3" xfId="1" applyFont="1" applyBorder="1" applyAlignment="1" applyProtection="1">
      <alignment vertical="center"/>
    </xf>
    <xf numFmtId="0" fontId="22" fillId="0" borderId="0" xfId="1" applyFont="1" applyAlignment="1" applyProtection="1">
      <alignment vertical="center"/>
    </xf>
    <xf numFmtId="0" fontId="22" fillId="0" borderId="0" xfId="1" applyFont="1" applyAlignment="1" applyProtection="1">
      <alignment horizontal="left" vertical="center"/>
    </xf>
    <xf numFmtId="0" fontId="22" fillId="0" borderId="0" xfId="1" applyFont="1" applyAlignment="1" applyProtection="1">
      <alignment horizontal="left" vertical="center" wrapText="1"/>
    </xf>
    <xf numFmtId="167" fontId="22" fillId="0" borderId="0" xfId="1" applyNumberFormat="1" applyFont="1" applyAlignment="1" applyProtection="1">
      <alignment vertical="center"/>
    </xf>
    <xf numFmtId="0" fontId="22" fillId="0" borderId="3" xfId="1" applyFont="1" applyBorder="1" applyAlignment="1">
      <alignment vertical="center"/>
    </xf>
    <xf numFmtId="0" fontId="22" fillId="0" borderId="16" xfId="1" applyFont="1" applyBorder="1" applyAlignment="1" applyProtection="1">
      <alignment vertical="center"/>
    </xf>
    <xf numFmtId="0" fontId="22" fillId="0" borderId="0" xfId="1" applyFont="1" applyBorder="1" applyAlignment="1" applyProtection="1">
      <alignment vertical="center"/>
    </xf>
    <xf numFmtId="0" fontId="22" fillId="0" borderId="17" xfId="1" applyFont="1" applyBorder="1" applyAlignment="1" applyProtection="1">
      <alignment vertical="center"/>
    </xf>
    <xf numFmtId="0" fontId="22" fillId="0" borderId="0" xfId="1" applyFont="1" applyAlignment="1">
      <alignment vertical="center"/>
    </xf>
    <xf numFmtId="0" fontId="22" fillId="0" borderId="0" xfId="1" applyFont="1" applyAlignment="1">
      <alignment horizontal="left" vertical="center"/>
    </xf>
    <xf numFmtId="0" fontId="23" fillId="0" borderId="3" xfId="1" applyFont="1" applyBorder="1" applyAlignment="1" applyProtection="1">
      <alignment vertical="center"/>
    </xf>
    <xf numFmtId="0" fontId="23" fillId="0" borderId="0" xfId="1" applyFont="1" applyAlignment="1" applyProtection="1">
      <alignment vertical="center"/>
    </xf>
    <xf numFmtId="0" fontId="23" fillId="0" borderId="0" xfId="1" applyFont="1" applyAlignment="1" applyProtection="1">
      <alignment horizontal="left" vertical="center"/>
    </xf>
    <xf numFmtId="0" fontId="23" fillId="0" borderId="0" xfId="1" applyFont="1" applyAlignment="1" applyProtection="1">
      <alignment horizontal="left" vertical="center" wrapText="1"/>
    </xf>
    <xf numFmtId="167" fontId="23" fillId="0" borderId="0" xfId="1" applyNumberFormat="1" applyFont="1" applyAlignment="1" applyProtection="1">
      <alignment vertical="center"/>
    </xf>
    <xf numFmtId="0" fontId="23" fillId="0" borderId="3" xfId="1" applyFont="1" applyBorder="1" applyAlignment="1">
      <alignment vertical="center"/>
    </xf>
    <xf numFmtId="0" fontId="23" fillId="0" borderId="16" xfId="1" applyFont="1" applyBorder="1" applyAlignment="1" applyProtection="1">
      <alignment vertical="center"/>
    </xf>
    <xf numFmtId="0" fontId="23" fillId="0" borderId="0" xfId="1" applyFont="1" applyBorder="1" applyAlignment="1" applyProtection="1">
      <alignment vertical="center"/>
    </xf>
    <xf numFmtId="0" fontId="23" fillId="0" borderId="17" xfId="1" applyFont="1" applyBorder="1" applyAlignment="1" applyProtection="1">
      <alignment vertical="center"/>
    </xf>
    <xf numFmtId="0" fontId="23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24" fillId="0" borderId="18" xfId="1" applyFont="1" applyBorder="1" applyAlignment="1" applyProtection="1">
      <alignment horizontal="center" vertical="center"/>
    </xf>
    <xf numFmtId="49" fontId="24" fillId="0" borderId="18" xfId="1" applyNumberFormat="1" applyFont="1" applyBorder="1" applyAlignment="1" applyProtection="1">
      <alignment horizontal="left" vertical="center" wrapText="1"/>
    </xf>
    <xf numFmtId="0" fontId="24" fillId="0" borderId="18" xfId="1" applyFont="1" applyBorder="1" applyAlignment="1" applyProtection="1">
      <alignment horizontal="left" vertical="center" wrapText="1"/>
    </xf>
    <xf numFmtId="0" fontId="24" fillId="0" borderId="18" xfId="1" applyFont="1" applyBorder="1" applyAlignment="1" applyProtection="1">
      <alignment horizontal="center" vertical="center" wrapText="1"/>
    </xf>
    <xf numFmtId="167" fontId="24" fillId="0" borderId="18" xfId="1" applyNumberFormat="1" applyFont="1" applyBorder="1" applyAlignment="1" applyProtection="1">
      <alignment vertical="center"/>
    </xf>
    <xf numFmtId="4" fontId="24" fillId="0" borderId="18" xfId="1" applyNumberFormat="1" applyFont="1" applyBorder="1" applyAlignment="1" applyProtection="1">
      <alignment vertical="center"/>
    </xf>
    <xf numFmtId="0" fontId="24" fillId="0" borderId="3" xfId="1" applyFont="1" applyBorder="1" applyAlignment="1">
      <alignment vertical="center"/>
    </xf>
    <xf numFmtId="0" fontId="24" fillId="0" borderId="0" xfId="1" applyFont="1" applyBorder="1" applyAlignment="1" applyProtection="1">
      <alignment horizontal="center" vertical="center"/>
    </xf>
    <xf numFmtId="0" fontId="23" fillId="0" borderId="19" xfId="1" applyFont="1" applyBorder="1" applyAlignment="1" applyProtection="1">
      <alignment vertical="center"/>
    </xf>
    <xf numFmtId="0" fontId="23" fillId="0" borderId="10" xfId="1" applyFont="1" applyBorder="1" applyAlignment="1" applyProtection="1">
      <alignment vertical="center"/>
    </xf>
    <xf numFmtId="0" fontId="23" fillId="0" borderId="20" xfId="1" applyFont="1" applyBorder="1" applyAlignment="1" applyProtection="1">
      <alignment vertical="center"/>
    </xf>
    <xf numFmtId="0" fontId="22" fillId="0" borderId="19" xfId="1" applyFont="1" applyBorder="1" applyAlignment="1" applyProtection="1">
      <alignment vertical="center"/>
    </xf>
    <xf numFmtId="0" fontId="22" fillId="0" borderId="10" xfId="1" applyFont="1" applyBorder="1" applyAlignment="1" applyProtection="1">
      <alignment vertical="center"/>
    </xf>
    <xf numFmtId="0" fontId="22" fillId="0" borderId="20" xfId="1" applyFont="1" applyBorder="1" applyAlignment="1" applyProtection="1">
      <alignment vertical="center"/>
    </xf>
    <xf numFmtId="0" fontId="25" fillId="0" borderId="0" xfId="2" applyAlignment="1">
      <alignment horizontal="left" vertical="top"/>
      <protection locked="0"/>
    </xf>
    <xf numFmtId="0" fontId="27" fillId="0" borderId="0" xfId="2" applyFont="1" applyAlignment="1" applyProtection="1">
      <alignment horizontal="left"/>
    </xf>
    <xf numFmtId="0" fontId="27" fillId="0" borderId="0" xfId="2" applyFont="1" applyAlignment="1" applyProtection="1">
      <alignment horizontal="left" vertical="center"/>
    </xf>
    <xf numFmtId="37" fontId="28" fillId="0" borderId="0" xfId="2" applyNumberFormat="1" applyFont="1" applyAlignment="1" applyProtection="1">
      <alignment horizontal="right" vertical="top"/>
    </xf>
    <xf numFmtId="0" fontId="29" fillId="0" borderId="0" xfId="2" applyFont="1" applyAlignment="1" applyProtection="1">
      <alignment horizontal="left" vertical="top" wrapText="1"/>
    </xf>
    <xf numFmtId="0" fontId="28" fillId="0" borderId="0" xfId="2" applyFont="1" applyAlignment="1" applyProtection="1">
      <alignment horizontal="left" vertical="top" wrapText="1"/>
    </xf>
    <xf numFmtId="168" fontId="29" fillId="0" borderId="0" xfId="2" applyNumberFormat="1" applyFont="1" applyAlignment="1" applyProtection="1">
      <alignment horizontal="right" vertical="top"/>
    </xf>
    <xf numFmtId="39" fontId="30" fillId="0" borderId="0" xfId="2" applyNumberFormat="1" applyFont="1" applyAlignment="1" applyProtection="1">
      <alignment horizontal="right" vertical="top"/>
    </xf>
    <xf numFmtId="0" fontId="31" fillId="0" borderId="0" xfId="2" applyFont="1" applyAlignment="1" applyProtection="1">
      <alignment horizontal="left"/>
    </xf>
    <xf numFmtId="0" fontId="31" fillId="0" borderId="0" xfId="2" applyFont="1" applyAlignment="1" applyProtection="1">
      <alignment horizontal="left" vertical="top" wrapText="1"/>
    </xf>
    <xf numFmtId="168" fontId="31" fillId="0" borderId="0" xfId="2" applyNumberFormat="1" applyFont="1" applyAlignment="1" applyProtection="1">
      <alignment horizontal="right" vertical="top"/>
    </xf>
    <xf numFmtId="39" fontId="31" fillId="0" borderId="0" xfId="2" applyNumberFormat="1" applyFont="1" applyAlignment="1" applyProtection="1">
      <alignment horizontal="right" vertical="top"/>
    </xf>
    <xf numFmtId="0" fontId="30" fillId="0" borderId="0" xfId="2" applyFont="1" applyAlignment="1" applyProtection="1">
      <alignment horizontal="left"/>
    </xf>
    <xf numFmtId="0" fontId="29" fillId="3" borderId="21" xfId="2" applyFont="1" applyFill="1" applyBorder="1" applyAlignment="1" applyProtection="1">
      <alignment horizontal="center" vertical="center" wrapText="1"/>
    </xf>
    <xf numFmtId="37" fontId="32" fillId="0" borderId="0" xfId="2" applyNumberFormat="1" applyFont="1" applyAlignment="1">
      <alignment horizontal="right"/>
      <protection locked="0"/>
    </xf>
    <xf numFmtId="0" fontId="32" fillId="0" borderId="0" xfId="2" applyFont="1" applyAlignment="1">
      <alignment horizontal="left" wrapText="1"/>
      <protection locked="0"/>
    </xf>
    <xf numFmtId="168" fontId="32" fillId="0" borderId="0" xfId="2" applyNumberFormat="1" applyFont="1" applyAlignment="1">
      <alignment horizontal="right"/>
      <protection locked="0"/>
    </xf>
    <xf numFmtId="39" fontId="32" fillId="0" borderId="0" xfId="2" applyNumberFormat="1" applyFont="1" applyAlignment="1">
      <alignment horizontal="right"/>
      <protection locked="0"/>
    </xf>
    <xf numFmtId="37" fontId="33" fillId="0" borderId="0" xfId="2" applyNumberFormat="1" applyFont="1" applyAlignment="1">
      <alignment horizontal="right"/>
      <protection locked="0"/>
    </xf>
    <xf numFmtId="0" fontId="33" fillId="0" borderId="0" xfId="2" applyFont="1" applyAlignment="1">
      <alignment horizontal="left" wrapText="1"/>
      <protection locked="0"/>
    </xf>
    <xf numFmtId="168" fontId="33" fillId="0" borderId="0" xfId="2" applyNumberFormat="1" applyFont="1" applyAlignment="1">
      <alignment horizontal="right"/>
      <protection locked="0"/>
    </xf>
    <xf numFmtId="39" fontId="33" fillId="0" borderId="0" xfId="2" applyNumberFormat="1" applyFont="1" applyAlignment="1">
      <alignment horizontal="right"/>
      <protection locked="0"/>
    </xf>
    <xf numFmtId="37" fontId="29" fillId="0" borderId="22" xfId="2" applyNumberFormat="1" applyFont="1" applyBorder="1" applyAlignment="1">
      <alignment horizontal="right"/>
      <protection locked="0"/>
    </xf>
    <xf numFmtId="0" fontId="29" fillId="0" borderId="22" xfId="2" applyFont="1" applyBorder="1" applyAlignment="1">
      <alignment horizontal="left" wrapText="1"/>
      <protection locked="0"/>
    </xf>
    <xf numFmtId="168" fontId="29" fillId="0" borderId="22" xfId="2" applyNumberFormat="1" applyFont="1" applyBorder="1" applyAlignment="1">
      <alignment horizontal="right"/>
      <protection locked="0"/>
    </xf>
    <xf numFmtId="39" fontId="29" fillId="0" borderId="22" xfId="2" applyNumberFormat="1" applyFont="1" applyBorder="1" applyAlignment="1">
      <alignment horizontal="right"/>
      <protection locked="0"/>
    </xf>
    <xf numFmtId="37" fontId="34" fillId="0" borderId="0" xfId="2" applyNumberFormat="1" applyFont="1" applyAlignment="1">
      <alignment horizontal="right"/>
      <protection locked="0"/>
    </xf>
    <xf numFmtId="0" fontId="34" fillId="0" borderId="0" xfId="2" applyFont="1" applyAlignment="1">
      <alignment horizontal="left" wrapText="1"/>
      <protection locked="0"/>
    </xf>
    <xf numFmtId="168" fontId="34" fillId="0" borderId="0" xfId="2" applyNumberFormat="1" applyFont="1" applyAlignment="1">
      <alignment horizontal="right"/>
      <protection locked="0"/>
    </xf>
    <xf numFmtId="39" fontId="34" fillId="0" borderId="0" xfId="2" applyNumberFormat="1" applyFont="1" applyAlignment="1">
      <alignment horizontal="right"/>
      <protection locked="0"/>
    </xf>
    <xf numFmtId="37" fontId="35" fillId="0" borderId="22" xfId="2" applyNumberFormat="1" applyFont="1" applyBorder="1" applyAlignment="1">
      <alignment horizontal="right"/>
      <protection locked="0"/>
    </xf>
    <xf numFmtId="0" fontId="35" fillId="0" borderId="22" xfId="2" applyFont="1" applyBorder="1" applyAlignment="1">
      <alignment horizontal="left" wrapText="1"/>
      <protection locked="0"/>
    </xf>
    <xf numFmtId="168" fontId="35" fillId="0" borderId="22" xfId="2" applyNumberFormat="1" applyFont="1" applyBorder="1" applyAlignment="1">
      <alignment horizontal="right"/>
      <protection locked="0"/>
    </xf>
    <xf numFmtId="39" fontId="35" fillId="0" borderId="22" xfId="2" applyNumberFormat="1" applyFont="1" applyBorder="1" applyAlignment="1">
      <alignment horizontal="right"/>
      <protection locked="0"/>
    </xf>
    <xf numFmtId="37" fontId="36" fillId="0" borderId="0" xfId="2" applyNumberFormat="1" applyFont="1" applyAlignment="1">
      <alignment horizontal="right"/>
      <protection locked="0"/>
    </xf>
    <xf numFmtId="0" fontId="36" fillId="0" borderId="0" xfId="2" applyFont="1" applyAlignment="1">
      <alignment horizontal="left" wrapText="1"/>
      <protection locked="0"/>
    </xf>
    <xf numFmtId="168" fontId="36" fillId="0" borderId="0" xfId="2" applyNumberFormat="1" applyFont="1" applyAlignment="1">
      <alignment horizontal="right"/>
      <protection locked="0"/>
    </xf>
    <xf numFmtId="39" fontId="36" fillId="0" borderId="0" xfId="2" applyNumberFormat="1" applyFont="1" applyAlignment="1">
      <alignment horizontal="right"/>
      <protection locked="0"/>
    </xf>
    <xf numFmtId="37" fontId="37" fillId="0" borderId="0" xfId="2" applyNumberFormat="1" applyFont="1" applyAlignment="1">
      <alignment horizontal="right"/>
      <protection locked="0"/>
    </xf>
    <xf numFmtId="0" fontId="37" fillId="0" borderId="0" xfId="2" applyFont="1" applyAlignment="1">
      <alignment horizontal="left" wrapText="1"/>
      <protection locked="0"/>
    </xf>
    <xf numFmtId="168" fontId="37" fillId="0" borderId="0" xfId="2" applyNumberFormat="1" applyFont="1" applyAlignment="1">
      <alignment horizontal="right"/>
      <protection locked="0"/>
    </xf>
    <xf numFmtId="39" fontId="37" fillId="0" borderId="0" xfId="2" applyNumberFormat="1" applyFont="1" applyAlignment="1">
      <alignment horizontal="right"/>
      <protection locked="0"/>
    </xf>
    <xf numFmtId="37" fontId="25" fillId="0" borderId="0" xfId="2" applyNumberFormat="1" applyAlignment="1">
      <alignment horizontal="right" vertical="top"/>
      <protection locked="0"/>
    </xf>
    <xf numFmtId="0" fontId="25" fillId="0" borderId="0" xfId="2" applyAlignment="1">
      <alignment horizontal="left" vertical="top" wrapText="1"/>
      <protection locked="0"/>
    </xf>
    <xf numFmtId="168" fontId="25" fillId="0" borderId="0" xfId="2" applyNumberFormat="1" applyAlignment="1">
      <alignment horizontal="right" vertical="top"/>
      <protection locked="0"/>
    </xf>
    <xf numFmtId="39" fontId="25" fillId="0" borderId="0" xfId="2" applyNumberFormat="1" applyAlignment="1">
      <alignment horizontal="right" vertical="top"/>
      <protection locked="0"/>
    </xf>
    <xf numFmtId="0" fontId="25" fillId="0" borderId="0" xfId="2" applyFont="1" applyAlignment="1">
      <alignment horizontal="left" vertical="top"/>
      <protection locked="0"/>
    </xf>
    <xf numFmtId="0" fontId="39" fillId="0" borderId="23" xfId="3" applyFont="1" applyFill="1" applyBorder="1" applyAlignment="1">
      <alignment horizontal="center" vertical="center" wrapText="1"/>
    </xf>
    <xf numFmtId="0" fontId="39" fillId="0" borderId="24" xfId="3" applyFont="1" applyFill="1" applyBorder="1" applyAlignment="1">
      <alignment horizontal="center" vertical="center" wrapText="1"/>
    </xf>
    <xf numFmtId="0" fontId="39" fillId="0" borderId="24" xfId="3" applyFont="1" applyFill="1" applyBorder="1" applyAlignment="1">
      <alignment horizontal="center" vertical="center"/>
    </xf>
    <xf numFmtId="1" fontId="39" fillId="0" borderId="24" xfId="3" applyNumberFormat="1" applyFont="1" applyFill="1" applyBorder="1" applyAlignment="1">
      <alignment horizontal="center" vertical="center" wrapText="1"/>
    </xf>
    <xf numFmtId="169" fontId="39" fillId="0" borderId="24" xfId="3" applyNumberFormat="1" applyFont="1" applyFill="1" applyBorder="1" applyAlignment="1">
      <alignment horizontal="center" vertical="center" wrapText="1"/>
    </xf>
    <xf numFmtId="170" fontId="39" fillId="0" borderId="25" xfId="3" applyNumberFormat="1" applyFont="1" applyFill="1" applyBorder="1" applyAlignment="1">
      <alignment horizontal="center" vertical="center" wrapText="1"/>
    </xf>
    <xf numFmtId="0" fontId="38" fillId="0" borderId="0" xfId="4" applyFill="1"/>
    <xf numFmtId="0" fontId="39" fillId="0" borderId="26" xfId="5" applyFont="1" applyFill="1" applyBorder="1" applyAlignment="1">
      <alignment horizontal="right" vertical="top" wrapText="1"/>
    </xf>
    <xf numFmtId="0" fontId="39" fillId="0" borderId="27" xfId="5" applyFont="1" applyFill="1" applyBorder="1" applyAlignment="1">
      <alignment horizontal="center" vertical="top" wrapText="1"/>
    </xf>
    <xf numFmtId="0" fontId="39" fillId="0" borderId="27" xfId="5" applyFont="1" applyFill="1" applyBorder="1" applyAlignment="1">
      <alignment vertical="top" wrapText="1"/>
    </xf>
    <xf numFmtId="1" fontId="39" fillId="0" borderId="27" xfId="5" applyNumberFormat="1" applyFont="1" applyFill="1" applyBorder="1" applyAlignment="1">
      <alignment horizontal="center" vertical="top" wrapText="1"/>
    </xf>
    <xf numFmtId="169" fontId="39" fillId="0" borderId="27" xfId="5" applyNumberFormat="1" applyFont="1" applyFill="1" applyBorder="1" applyAlignment="1">
      <alignment horizontal="center" vertical="top" wrapText="1"/>
    </xf>
    <xf numFmtId="170" fontId="39" fillId="0" borderId="28" xfId="5" applyNumberFormat="1" applyFont="1" applyFill="1" applyBorder="1" applyAlignment="1">
      <alignment horizontal="center" vertical="top" wrapText="1"/>
    </xf>
    <xf numFmtId="0" fontId="41" fillId="0" borderId="29" xfId="5" applyFont="1" applyFill="1" applyBorder="1" applyAlignment="1">
      <alignment horizontal="center" vertical="top" wrapText="1"/>
    </xf>
    <xf numFmtId="0" fontId="43" fillId="0" borderId="30" xfId="6" applyFont="1" applyFill="1" applyBorder="1"/>
    <xf numFmtId="0" fontId="41" fillId="0" borderId="30" xfId="5" applyFont="1" applyFill="1" applyBorder="1" applyAlignment="1">
      <alignment horizontal="left" vertical="top" wrapText="1"/>
    </xf>
    <xf numFmtId="1" fontId="43" fillId="0" borderId="30" xfId="6" applyNumberFormat="1" applyFont="1" applyFill="1" applyBorder="1"/>
    <xf numFmtId="169" fontId="41" fillId="0" borderId="30" xfId="6" applyNumberFormat="1" applyFont="1" applyFill="1" applyBorder="1"/>
    <xf numFmtId="170" fontId="43" fillId="0" borderId="31" xfId="7" applyNumberFormat="1" applyFont="1" applyFill="1" applyBorder="1" applyAlignment="1">
      <alignment horizontal="right" vertical="center"/>
    </xf>
    <xf numFmtId="0" fontId="44" fillId="0" borderId="0" xfId="6" applyFont="1" applyFill="1" applyBorder="1"/>
    <xf numFmtId="49" fontId="39" fillId="0" borderId="32" xfId="5" applyNumberFormat="1" applyFont="1" applyFill="1" applyBorder="1" applyAlignment="1">
      <alignment horizontal="center" vertical="center" wrapText="1"/>
    </xf>
    <xf numFmtId="49" fontId="39" fillId="0" borderId="33" xfId="5" applyNumberFormat="1" applyFont="1" applyFill="1" applyBorder="1" applyAlignment="1">
      <alignment horizontal="center" vertical="center" wrapText="1"/>
    </xf>
    <xf numFmtId="0" fontId="39" fillId="0" borderId="34" xfId="5" applyFont="1" applyFill="1" applyBorder="1" applyAlignment="1">
      <alignment horizontal="left" vertical="top" wrapText="1"/>
    </xf>
    <xf numFmtId="0" fontId="44" fillId="0" borderId="34" xfId="6" applyFont="1" applyFill="1" applyBorder="1" applyAlignment="1">
      <alignment horizontal="center" vertical="center"/>
    </xf>
    <xf numFmtId="1" fontId="44" fillId="0" borderId="34" xfId="7" applyNumberFormat="1" applyFont="1" applyFill="1" applyBorder="1" applyAlignment="1">
      <alignment vertical="center"/>
    </xf>
    <xf numFmtId="3" fontId="39" fillId="0" borderId="34" xfId="6" applyNumberFormat="1" applyFont="1" applyFill="1" applyBorder="1" applyAlignment="1">
      <alignment vertical="center"/>
    </xf>
    <xf numFmtId="170" fontId="44" fillId="0" borderId="35" xfId="7" applyNumberFormat="1" applyFont="1" applyFill="1" applyBorder="1" applyAlignment="1">
      <alignment vertical="center"/>
    </xf>
    <xf numFmtId="49" fontId="39" fillId="0" borderId="36" xfId="5" applyNumberFormat="1" applyFont="1" applyFill="1" applyBorder="1" applyAlignment="1">
      <alignment horizontal="center" vertical="center" wrapText="1"/>
    </xf>
    <xf numFmtId="49" fontId="39" fillId="0" borderId="37" xfId="5" applyNumberFormat="1" applyFont="1" applyFill="1" applyBorder="1" applyAlignment="1">
      <alignment horizontal="center" vertical="center" wrapText="1"/>
    </xf>
    <xf numFmtId="0" fontId="39" fillId="0" borderId="37" xfId="5" applyFont="1" applyFill="1" applyBorder="1" applyAlignment="1">
      <alignment horizontal="left" vertical="top" wrapText="1"/>
    </xf>
    <xf numFmtId="0" fontId="44" fillId="0" borderId="37" xfId="6" applyFont="1" applyFill="1" applyBorder="1" applyAlignment="1">
      <alignment horizontal="center" vertical="center"/>
    </xf>
    <xf numFmtId="1" fontId="44" fillId="0" borderId="37" xfId="7" applyNumberFormat="1" applyFont="1" applyFill="1" applyBorder="1" applyAlignment="1">
      <alignment vertical="center"/>
    </xf>
    <xf numFmtId="3" fontId="39" fillId="0" borderId="37" xfId="6" applyNumberFormat="1" applyFont="1" applyFill="1" applyBorder="1" applyAlignment="1">
      <alignment vertical="center"/>
    </xf>
    <xf numFmtId="170" fontId="44" fillId="0" borderId="38" xfId="7" applyNumberFormat="1" applyFont="1" applyFill="1" applyBorder="1" applyAlignment="1">
      <alignment vertical="center"/>
    </xf>
    <xf numFmtId="49" fontId="39" fillId="0" borderId="0" xfId="5" applyNumberFormat="1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left" vertical="top" wrapText="1"/>
    </xf>
    <xf numFmtId="0" fontId="44" fillId="0" borderId="0" xfId="6" applyFont="1" applyFill="1" applyBorder="1" applyAlignment="1">
      <alignment horizontal="center" vertical="center"/>
    </xf>
    <xf numFmtId="1" fontId="44" fillId="0" borderId="0" xfId="7" applyNumberFormat="1" applyFont="1" applyFill="1" applyBorder="1" applyAlignment="1">
      <alignment vertical="center"/>
    </xf>
    <xf numFmtId="3" fontId="39" fillId="0" borderId="0" xfId="6" applyNumberFormat="1" applyFont="1" applyFill="1" applyBorder="1" applyAlignment="1">
      <alignment vertical="center"/>
    </xf>
    <xf numFmtId="170" fontId="44" fillId="0" borderId="0" xfId="7" applyNumberFormat="1" applyFont="1" applyFill="1" applyBorder="1" applyAlignment="1">
      <alignment vertical="center"/>
    </xf>
    <xf numFmtId="0" fontId="39" fillId="0" borderId="0" xfId="5" applyFont="1" applyFill="1" applyBorder="1"/>
    <xf numFmtId="1" fontId="39" fillId="0" borderId="0" xfId="5" applyNumberFormat="1" applyFont="1" applyFill="1" applyBorder="1" applyAlignment="1">
      <alignment horizontal="center"/>
    </xf>
    <xf numFmtId="169" fontId="39" fillId="0" borderId="0" xfId="5" applyNumberFormat="1" applyFont="1" applyFill="1" applyBorder="1"/>
    <xf numFmtId="170" fontId="39" fillId="0" borderId="0" xfId="5" applyNumberFormat="1" applyFont="1" applyFill="1" applyBorder="1" applyAlignment="1">
      <alignment horizontal="center"/>
    </xf>
    <xf numFmtId="0" fontId="39" fillId="4" borderId="24" xfId="3" applyFont="1" applyFill="1" applyBorder="1" applyAlignment="1">
      <alignment horizontal="center" vertical="center" wrapText="1"/>
    </xf>
    <xf numFmtId="0" fontId="39" fillId="5" borderId="24" xfId="3" applyFont="1" applyFill="1" applyBorder="1" applyAlignment="1">
      <alignment horizontal="center" vertical="center"/>
    </xf>
    <xf numFmtId="0" fontId="39" fillId="5" borderId="24" xfId="3" applyFont="1" applyFill="1" applyBorder="1" applyAlignment="1">
      <alignment horizontal="center" vertical="center" wrapText="1"/>
    </xf>
    <xf numFmtId="170" fontId="39" fillId="5" borderId="24" xfId="3" applyNumberFormat="1" applyFont="1" applyFill="1" applyBorder="1" applyAlignment="1">
      <alignment horizontal="center" vertical="center" wrapText="1"/>
    </xf>
    <xf numFmtId="169" fontId="39" fillId="5" borderId="24" xfId="3" applyNumberFormat="1" applyFont="1" applyFill="1" applyBorder="1" applyAlignment="1">
      <alignment horizontal="center" vertical="center" wrapText="1"/>
    </xf>
    <xf numFmtId="170" fontId="39" fillId="4" borderId="25" xfId="3" applyNumberFormat="1" applyFont="1" applyFill="1" applyBorder="1" applyAlignment="1">
      <alignment horizontal="center" vertical="center" wrapText="1"/>
    </xf>
    <xf numFmtId="0" fontId="43" fillId="6" borderId="30" xfId="6" applyFont="1" applyFill="1" applyBorder="1"/>
    <xf numFmtId="0" fontId="41" fillId="6" borderId="30" xfId="5" applyFont="1" applyFill="1" applyBorder="1" applyAlignment="1">
      <alignment horizontal="left" vertical="top" wrapText="1"/>
    </xf>
    <xf numFmtId="169" fontId="41" fillId="6" borderId="30" xfId="6" applyNumberFormat="1" applyFont="1" applyFill="1" applyBorder="1"/>
    <xf numFmtId="170" fontId="43" fillId="6" borderId="31" xfId="7" applyNumberFormat="1" applyFont="1" applyFill="1" applyBorder="1" applyAlignment="1">
      <alignment horizontal="right" vertical="center"/>
    </xf>
    <xf numFmtId="0" fontId="43" fillId="6" borderId="39" xfId="6" applyFont="1" applyFill="1" applyBorder="1"/>
    <xf numFmtId="169" fontId="41" fillId="6" borderId="40" xfId="6" applyNumberFormat="1" applyFont="1" applyFill="1" applyBorder="1" applyAlignment="1"/>
    <xf numFmtId="169" fontId="41" fillId="6" borderId="39" xfId="6" applyNumberFormat="1" applyFont="1" applyFill="1" applyBorder="1"/>
    <xf numFmtId="170" fontId="43" fillId="6" borderId="41" xfId="7" applyNumberFormat="1" applyFont="1" applyFill="1" applyBorder="1" applyAlignment="1">
      <alignment horizontal="right" vertical="center"/>
    </xf>
    <xf numFmtId="49" fontId="39" fillId="0" borderId="42" xfId="5" applyNumberFormat="1" applyFont="1" applyBorder="1" applyAlignment="1">
      <alignment horizontal="center" vertical="center" wrapText="1"/>
    </xf>
    <xf numFmtId="0" fontId="39" fillId="0" borderId="42" xfId="5" applyFont="1" applyBorder="1" applyAlignment="1">
      <alignment horizontal="left" vertical="top" wrapText="1"/>
    </xf>
    <xf numFmtId="0" fontId="44" fillId="0" borderId="42" xfId="6" applyFont="1" applyBorder="1" applyAlignment="1">
      <alignment horizontal="center" vertical="center"/>
    </xf>
    <xf numFmtId="2" fontId="44" fillId="0" borderId="42" xfId="7" applyNumberFormat="1" applyFont="1" applyBorder="1" applyAlignment="1">
      <alignment vertical="center"/>
    </xf>
    <xf numFmtId="4" fontId="39" fillId="0" borderId="33" xfId="6" applyNumberFormat="1" applyFont="1" applyBorder="1" applyAlignment="1">
      <alignment horizontal="right" vertical="center"/>
    </xf>
    <xf numFmtId="170" fontId="44" fillId="0" borderId="43" xfId="7" applyNumberFormat="1" applyFont="1" applyBorder="1" applyAlignment="1">
      <alignment vertical="center"/>
    </xf>
    <xf numFmtId="49" fontId="39" fillId="0" borderId="33" xfId="5" applyNumberFormat="1" applyFont="1" applyBorder="1" applyAlignment="1">
      <alignment horizontal="center" vertical="center" wrapText="1"/>
    </xf>
    <xf numFmtId="0" fontId="39" fillId="0" borderId="33" xfId="5" applyFont="1" applyBorder="1" applyAlignment="1">
      <alignment horizontal="left" vertical="top" wrapText="1"/>
    </xf>
    <xf numFmtId="0" fontId="44" fillId="0" borderId="33" xfId="6" applyFont="1" applyBorder="1" applyAlignment="1">
      <alignment horizontal="center" vertical="center"/>
    </xf>
    <xf numFmtId="2" fontId="44" fillId="0" borderId="33" xfId="7" applyNumberFormat="1" applyFont="1" applyBorder="1" applyAlignment="1">
      <alignment vertical="center"/>
    </xf>
    <xf numFmtId="170" fontId="44" fillId="0" borderId="44" xfId="7" applyNumberFormat="1" applyFont="1" applyBorder="1" applyAlignment="1">
      <alignment vertical="center"/>
    </xf>
    <xf numFmtId="0" fontId="39" fillId="0" borderId="34" xfId="5" applyFont="1" applyBorder="1" applyAlignment="1">
      <alignment horizontal="left" vertical="top" wrapText="1"/>
    </xf>
    <xf numFmtId="170" fontId="44" fillId="0" borderId="33" xfId="7" applyNumberFormat="1" applyFont="1" applyBorder="1" applyAlignment="1">
      <alignment vertical="center"/>
    </xf>
    <xf numFmtId="49" fontId="39" fillId="0" borderId="34" xfId="5" applyNumberFormat="1" applyFont="1" applyBorder="1" applyAlignment="1">
      <alignment horizontal="center" vertical="center" wrapText="1"/>
    </xf>
    <xf numFmtId="0" fontId="44" fillId="0" borderId="34" xfId="6" applyFont="1" applyBorder="1" applyAlignment="1">
      <alignment horizontal="center" vertical="center"/>
    </xf>
    <xf numFmtId="170" fontId="44" fillId="0" borderId="34" xfId="7" applyNumberFormat="1" applyFont="1" applyBorder="1" applyAlignment="1">
      <alignment vertical="center"/>
    </xf>
    <xf numFmtId="4" fontId="39" fillId="0" borderId="34" xfId="6" applyNumberFormat="1" applyFont="1" applyBorder="1" applyAlignment="1">
      <alignment horizontal="right" vertical="center"/>
    </xf>
    <xf numFmtId="49" fontId="45" fillId="0" borderId="34" xfId="5" applyNumberFormat="1" applyFont="1" applyBorder="1" applyAlignment="1">
      <alignment horizontal="center" vertical="center" wrapText="1"/>
    </xf>
    <xf numFmtId="170" fontId="44" fillId="0" borderId="35" xfId="7" applyNumberFormat="1" applyFont="1" applyBorder="1" applyAlignment="1">
      <alignment vertical="center"/>
    </xf>
    <xf numFmtId="0" fontId="39" fillId="4" borderId="23" xfId="3" applyFont="1" applyFill="1" applyBorder="1" applyAlignment="1">
      <alignment horizontal="center" vertical="center" wrapText="1"/>
    </xf>
    <xf numFmtId="0" fontId="41" fillId="6" borderId="29" xfId="5" applyFont="1" applyFill="1" applyBorder="1" applyAlignment="1">
      <alignment horizontal="center" vertical="top" wrapText="1"/>
    </xf>
    <xf numFmtId="0" fontId="41" fillId="6" borderId="45" xfId="5" applyFont="1" applyFill="1" applyBorder="1" applyAlignment="1">
      <alignment horizontal="center" vertical="top" wrapText="1"/>
    </xf>
    <xf numFmtId="49" fontId="39" fillId="0" borderId="46" xfId="5" applyNumberFormat="1" applyFont="1" applyBorder="1" applyAlignment="1">
      <alignment horizontal="center" vertical="center" wrapText="1"/>
    </xf>
    <xf numFmtId="49" fontId="39" fillId="0" borderId="32" xfId="5" applyNumberFormat="1" applyFont="1" applyBorder="1" applyAlignment="1">
      <alignment horizontal="center" vertical="center" wrapText="1"/>
    </xf>
    <xf numFmtId="49" fontId="39" fillId="0" borderId="26" xfId="5" applyNumberFormat="1" applyFont="1" applyBorder="1" applyAlignment="1">
      <alignment horizontal="center" vertical="center" wrapText="1"/>
    </xf>
    <xf numFmtId="3" fontId="39" fillId="0" borderId="33" xfId="6" applyNumberFormat="1" applyFont="1" applyBorder="1" applyAlignment="1">
      <alignment vertical="center"/>
    </xf>
    <xf numFmtId="0" fontId="39" fillId="0" borderId="33" xfId="5" applyFont="1" applyFill="1" applyBorder="1" applyAlignment="1">
      <alignment horizontal="left" vertical="top" wrapText="1"/>
    </xf>
    <xf numFmtId="3" fontId="39" fillId="0" borderId="42" xfId="6" applyNumberFormat="1" applyFont="1" applyBorder="1" applyAlignment="1">
      <alignment vertical="center"/>
    </xf>
    <xf numFmtId="0" fontId="41" fillId="6" borderId="47" xfId="5" applyFont="1" applyFill="1" applyBorder="1" applyAlignment="1">
      <alignment horizontal="center" vertical="top" wrapText="1"/>
    </xf>
    <xf numFmtId="0" fontId="43" fillId="6" borderId="48" xfId="6" applyFont="1" applyFill="1" applyBorder="1"/>
    <xf numFmtId="169" fontId="41" fillId="6" borderId="49" xfId="6" applyNumberFormat="1" applyFont="1" applyFill="1" applyBorder="1" applyAlignment="1"/>
    <xf numFmtId="169" fontId="41" fillId="6" borderId="48" xfId="6" applyNumberFormat="1" applyFont="1" applyFill="1" applyBorder="1"/>
    <xf numFmtId="170" fontId="43" fillId="6" borderId="50" xfId="7" applyNumberFormat="1" applyFont="1" applyFill="1" applyBorder="1" applyAlignment="1">
      <alignment horizontal="right" vertical="center"/>
    </xf>
    <xf numFmtId="49" fontId="39" fillId="0" borderId="51" xfId="5" applyNumberFormat="1" applyFont="1" applyBorder="1" applyAlignment="1">
      <alignment horizontal="center" vertical="center" wrapText="1"/>
    </xf>
    <xf numFmtId="49" fontId="39" fillId="0" borderId="52" xfId="5" applyNumberFormat="1" applyFont="1" applyBorder="1" applyAlignment="1">
      <alignment horizontal="center" vertical="center" wrapText="1"/>
    </xf>
    <xf numFmtId="0" fontId="39" fillId="0" borderId="52" xfId="5" applyFont="1" applyBorder="1" applyAlignment="1">
      <alignment horizontal="left" vertical="top" wrapText="1"/>
    </xf>
    <xf numFmtId="0" fontId="44" fillId="0" borderId="52" xfId="6" applyFont="1" applyBorder="1" applyAlignment="1">
      <alignment horizontal="center" vertical="center"/>
    </xf>
    <xf numFmtId="170" fontId="44" fillId="0" borderId="52" xfId="7" applyNumberFormat="1" applyFont="1" applyBorder="1" applyAlignment="1">
      <alignment vertical="center"/>
    </xf>
    <xf numFmtId="3" fontId="39" fillId="0" borderId="52" xfId="6" applyNumberFormat="1" applyFont="1" applyBorder="1" applyAlignment="1">
      <alignment vertical="center"/>
    </xf>
    <xf numFmtId="170" fontId="44" fillId="0" borderId="53" xfId="7" applyNumberFormat="1" applyFont="1" applyBorder="1" applyAlignment="1">
      <alignment vertical="center"/>
    </xf>
    <xf numFmtId="49" fontId="39" fillId="0" borderId="54" xfId="5" applyNumberFormat="1" applyFont="1" applyBorder="1" applyAlignment="1">
      <alignment horizontal="center" vertical="center" wrapText="1"/>
    </xf>
    <xf numFmtId="170" fontId="44" fillId="0" borderId="55" xfId="7" applyNumberFormat="1" applyFont="1" applyBorder="1" applyAlignment="1">
      <alignment vertical="center"/>
    </xf>
    <xf numFmtId="49" fontId="39" fillId="0" borderId="56" xfId="5" applyNumberFormat="1" applyFont="1" applyBorder="1" applyAlignment="1">
      <alignment horizontal="center" vertical="center" wrapText="1"/>
    </xf>
    <xf numFmtId="49" fontId="39" fillId="0" borderId="57" xfId="5" applyNumberFormat="1" applyFont="1" applyBorder="1" applyAlignment="1">
      <alignment horizontal="center" vertical="center" wrapText="1"/>
    </xf>
    <xf numFmtId="0" fontId="39" fillId="0" borderId="57" xfId="5" applyFont="1" applyBorder="1" applyAlignment="1">
      <alignment horizontal="left" vertical="top" wrapText="1"/>
    </xf>
    <xf numFmtId="0" fontId="44" fillId="0" borderId="57" xfId="6" applyFont="1" applyBorder="1" applyAlignment="1">
      <alignment horizontal="center" vertical="center"/>
    </xf>
    <xf numFmtId="170" fontId="44" fillId="0" borderId="57" xfId="7" applyNumberFormat="1" applyFont="1" applyBorder="1" applyAlignment="1">
      <alignment vertical="center"/>
    </xf>
    <xf numFmtId="3" fontId="39" fillId="0" borderId="57" xfId="6" applyNumberFormat="1" applyFont="1" applyBorder="1" applyAlignment="1">
      <alignment vertical="center"/>
    </xf>
    <xf numFmtId="170" fontId="44" fillId="0" borderId="58" xfId="7" applyNumberFormat="1" applyFont="1" applyBorder="1" applyAlignment="1">
      <alignment vertical="center"/>
    </xf>
    <xf numFmtId="49" fontId="41" fillId="0" borderId="0" xfId="5" applyNumberFormat="1" applyFont="1" applyFill="1" applyBorder="1" applyAlignment="1">
      <alignment horizontal="center" vertical="center" wrapText="1"/>
    </xf>
    <xf numFmtId="0" fontId="1" fillId="0" borderId="0" xfId="0" applyFont="1"/>
    <xf numFmtId="170" fontId="1" fillId="0" borderId="0" xfId="0" applyNumberFormat="1" applyFont="1"/>
    <xf numFmtId="0" fontId="47" fillId="0" borderId="0" xfId="2" applyFont="1" applyAlignment="1" applyProtection="1">
      <alignment horizontal="left"/>
    </xf>
    <xf numFmtId="0" fontId="47" fillId="0" borderId="0" xfId="2" applyFont="1" applyAlignment="1" applyProtection="1">
      <alignment horizontal="left" vertical="center"/>
    </xf>
    <xf numFmtId="37" fontId="48" fillId="0" borderId="0" xfId="2" applyNumberFormat="1" applyFont="1" applyAlignment="1" applyProtection="1">
      <alignment horizontal="right" vertical="top"/>
    </xf>
    <xf numFmtId="0" fontId="49" fillId="0" borderId="0" xfId="2" applyFont="1" applyAlignment="1" applyProtection="1">
      <alignment horizontal="left" vertical="top" wrapText="1"/>
    </xf>
    <xf numFmtId="0" fontId="48" fillId="0" borderId="0" xfId="2" applyFont="1" applyAlignment="1" applyProtection="1">
      <alignment horizontal="left" vertical="top" wrapText="1"/>
    </xf>
    <xf numFmtId="168" fontId="49" fillId="0" borderId="0" xfId="2" applyNumberFormat="1" applyFont="1" applyAlignment="1" applyProtection="1">
      <alignment horizontal="right" vertical="top"/>
    </xf>
    <xf numFmtId="39" fontId="50" fillId="0" borderId="0" xfId="2" applyNumberFormat="1" applyFont="1" applyAlignment="1" applyProtection="1">
      <alignment horizontal="right" vertical="top"/>
    </xf>
    <xf numFmtId="0" fontId="51" fillId="0" borderId="0" xfId="2" applyFont="1" applyAlignment="1" applyProtection="1">
      <alignment horizontal="left"/>
    </xf>
    <xf numFmtId="0" fontId="51" fillId="0" borderId="0" xfId="2" applyFont="1" applyAlignment="1" applyProtection="1">
      <alignment horizontal="left" vertical="top" wrapText="1"/>
    </xf>
    <xf numFmtId="168" fontId="51" fillId="0" borderId="0" xfId="2" applyNumberFormat="1" applyFont="1" applyAlignment="1" applyProtection="1">
      <alignment horizontal="right" vertical="top"/>
    </xf>
    <xf numFmtId="39" fontId="51" fillId="0" borderId="0" xfId="2" applyNumberFormat="1" applyFont="1" applyAlignment="1" applyProtection="1">
      <alignment horizontal="right" vertical="top"/>
    </xf>
    <xf numFmtId="0" fontId="50" fillId="0" borderId="0" xfId="2" applyFont="1" applyAlignment="1" applyProtection="1">
      <alignment horizontal="left"/>
    </xf>
    <xf numFmtId="0" fontId="49" fillId="3" borderId="59" xfId="2" applyFont="1" applyFill="1" applyBorder="1" applyAlignment="1" applyProtection="1">
      <alignment horizontal="center" vertical="center" wrapText="1"/>
    </xf>
    <xf numFmtId="37" fontId="52" fillId="0" borderId="0" xfId="2" applyNumberFormat="1" applyFont="1" applyAlignment="1">
      <alignment horizontal="right"/>
      <protection locked="0"/>
    </xf>
    <xf numFmtId="0" fontId="52" fillId="0" borderId="0" xfId="2" applyFont="1" applyAlignment="1">
      <alignment horizontal="left" wrapText="1"/>
      <protection locked="0"/>
    </xf>
    <xf numFmtId="168" fontId="52" fillId="0" borderId="0" xfId="2" applyNumberFormat="1" applyFont="1" applyAlignment="1">
      <alignment horizontal="right"/>
      <protection locked="0"/>
    </xf>
    <xf numFmtId="39" fontId="52" fillId="0" borderId="0" xfId="2" applyNumberFormat="1" applyFont="1" applyAlignment="1">
      <alignment horizontal="right"/>
      <protection locked="0"/>
    </xf>
    <xf numFmtId="37" fontId="53" fillId="0" borderId="0" xfId="2" applyNumberFormat="1" applyFont="1" applyAlignment="1">
      <alignment horizontal="right"/>
      <protection locked="0"/>
    </xf>
    <xf numFmtId="0" fontId="53" fillId="0" borderId="0" xfId="2" applyFont="1" applyAlignment="1">
      <alignment horizontal="left" wrapText="1"/>
      <protection locked="0"/>
    </xf>
    <xf numFmtId="168" fontId="53" fillId="0" borderId="0" xfId="2" applyNumberFormat="1" applyFont="1" applyAlignment="1">
      <alignment horizontal="right"/>
      <protection locked="0"/>
    </xf>
    <xf numFmtId="39" fontId="53" fillId="0" borderId="0" xfId="2" applyNumberFormat="1" applyFont="1" applyAlignment="1">
      <alignment horizontal="right"/>
      <protection locked="0"/>
    </xf>
    <xf numFmtId="37" fontId="49" fillId="0" borderId="22" xfId="2" applyNumberFormat="1" applyFont="1" applyBorder="1" applyAlignment="1">
      <alignment horizontal="right"/>
      <protection locked="0"/>
    </xf>
    <xf numFmtId="0" fontId="49" fillId="0" borderId="22" xfId="2" applyFont="1" applyBorder="1" applyAlignment="1">
      <alignment horizontal="left" wrapText="1"/>
      <protection locked="0"/>
    </xf>
    <xf numFmtId="168" fontId="49" fillId="0" borderId="22" xfId="2" applyNumberFormat="1" applyFont="1" applyBorder="1" applyAlignment="1">
      <alignment horizontal="right"/>
      <protection locked="0"/>
    </xf>
    <xf numFmtId="39" fontId="49" fillId="0" borderId="22" xfId="2" applyNumberFormat="1" applyFont="1" applyBorder="1" applyAlignment="1">
      <alignment horizontal="right"/>
      <protection locked="0"/>
    </xf>
    <xf numFmtId="37" fontId="54" fillId="0" borderId="0" xfId="2" applyNumberFormat="1" applyFont="1" applyAlignment="1">
      <alignment horizontal="right"/>
      <protection locked="0"/>
    </xf>
    <xf numFmtId="0" fontId="54" fillId="0" borderId="0" xfId="2" applyFont="1" applyAlignment="1">
      <alignment horizontal="left" wrapText="1"/>
      <protection locked="0"/>
    </xf>
    <xf numFmtId="168" fontId="54" fillId="0" borderId="0" xfId="2" applyNumberFormat="1" applyFont="1" applyAlignment="1">
      <alignment horizontal="right"/>
      <protection locked="0"/>
    </xf>
    <xf numFmtId="39" fontId="54" fillId="0" borderId="0" xfId="2" applyNumberFormat="1" applyFont="1" applyAlignment="1">
      <alignment horizontal="right"/>
      <protection locked="0"/>
    </xf>
    <xf numFmtId="37" fontId="55" fillId="0" borderId="0" xfId="2" applyNumberFormat="1" applyFont="1" applyAlignment="1">
      <alignment horizontal="right"/>
      <protection locked="0"/>
    </xf>
    <xf numFmtId="0" fontId="55" fillId="0" borderId="0" xfId="2" applyFont="1" applyAlignment="1">
      <alignment horizontal="left" wrapText="1"/>
      <protection locked="0"/>
    </xf>
    <xf numFmtId="168" fontId="55" fillId="0" borderId="0" xfId="2" applyNumberFormat="1" applyFont="1" applyAlignment="1">
      <alignment horizontal="right"/>
      <protection locked="0"/>
    </xf>
    <xf numFmtId="39" fontId="55" fillId="0" borderId="0" xfId="2" applyNumberFormat="1" applyFont="1" applyAlignment="1">
      <alignment horizontal="right"/>
      <protection locked="0"/>
    </xf>
    <xf numFmtId="37" fontId="56" fillId="0" borderId="22" xfId="2" applyNumberFormat="1" applyFont="1" applyBorder="1" applyAlignment="1">
      <alignment horizontal="right"/>
      <protection locked="0"/>
    </xf>
    <xf numFmtId="0" fontId="56" fillId="0" borderId="22" xfId="2" applyFont="1" applyBorder="1" applyAlignment="1">
      <alignment horizontal="left" wrapText="1"/>
      <protection locked="0"/>
    </xf>
    <xf numFmtId="168" fontId="56" fillId="0" borderId="22" xfId="2" applyNumberFormat="1" applyFont="1" applyBorder="1" applyAlignment="1">
      <alignment horizontal="right"/>
      <protection locked="0"/>
    </xf>
    <xf numFmtId="39" fontId="56" fillId="0" borderId="22" xfId="2" applyNumberFormat="1" applyFont="1" applyBorder="1" applyAlignment="1">
      <alignment horizontal="right"/>
      <protection locked="0"/>
    </xf>
    <xf numFmtId="37" fontId="57" fillId="0" borderId="0" xfId="2" applyNumberFormat="1" applyFont="1" applyAlignment="1">
      <alignment horizontal="right"/>
      <protection locked="0"/>
    </xf>
    <xf numFmtId="0" fontId="57" fillId="0" borderId="0" xfId="2" applyFont="1" applyAlignment="1">
      <alignment horizontal="left" wrapText="1"/>
      <protection locked="0"/>
    </xf>
    <xf numFmtId="168" fontId="57" fillId="0" borderId="0" xfId="2" applyNumberFormat="1" applyFont="1" applyAlignment="1">
      <alignment horizontal="right"/>
      <protection locked="0"/>
    </xf>
    <xf numFmtId="39" fontId="57" fillId="0" borderId="0" xfId="2" applyNumberFormat="1" applyFont="1" applyAlignment="1">
      <alignment horizontal="right"/>
      <protection locked="0"/>
    </xf>
    <xf numFmtId="0" fontId="0" fillId="0" borderId="0" xfId="0" applyAlignment="1">
      <alignment horizontal="center"/>
    </xf>
    <xf numFmtId="0" fontId="58" fillId="0" borderId="0" xfId="0" applyFont="1" applyAlignment="1">
      <alignment horizontal="left"/>
    </xf>
    <xf numFmtId="0" fontId="0" fillId="0" borderId="60" xfId="0" applyBorder="1"/>
    <xf numFmtId="4" fontId="0" fillId="0" borderId="62" xfId="0" applyNumberFormat="1" applyBorder="1" applyAlignment="1">
      <alignment horizontal="center"/>
    </xf>
    <xf numFmtId="39" fontId="0" fillId="0" borderId="62" xfId="0" applyNumberFormat="1" applyBorder="1" applyAlignment="1">
      <alignment horizontal="center"/>
    </xf>
    <xf numFmtId="4" fontId="0" fillId="0" borderId="65" xfId="0" applyNumberFormat="1" applyBorder="1" applyAlignment="1">
      <alignment horizontal="center"/>
    </xf>
    <xf numFmtId="0" fontId="0" fillId="0" borderId="70" xfId="0" applyBorder="1"/>
    <xf numFmtId="4" fontId="0" fillId="0" borderId="71" xfId="0" applyNumberFormat="1" applyBorder="1" applyAlignment="1">
      <alignment horizontal="center"/>
    </xf>
    <xf numFmtId="0" fontId="6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vertical="center"/>
    </xf>
    <xf numFmtId="0" fontId="2" fillId="0" borderId="0" xfId="1"/>
    <xf numFmtId="0" fontId="6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" fillId="7" borderId="66" xfId="0" applyFont="1" applyFill="1" applyBorder="1" applyAlignment="1">
      <alignment horizontal="center"/>
    </xf>
    <xf numFmtId="0" fontId="1" fillId="7" borderId="67" xfId="0" applyFont="1" applyFill="1" applyBorder="1"/>
    <xf numFmtId="0" fontId="1" fillId="7" borderId="68" xfId="0" applyFont="1" applyFill="1" applyBorder="1" applyAlignment="1">
      <alignment horizontal="center"/>
    </xf>
    <xf numFmtId="4" fontId="1" fillId="7" borderId="68" xfId="0" applyNumberFormat="1" applyFont="1" applyFill="1" applyBorder="1" applyAlignment="1">
      <alignment horizontal="center"/>
    </xf>
    <xf numFmtId="0" fontId="59" fillId="0" borderId="0" xfId="0" applyFont="1" applyAlignment="1">
      <alignment horizontal="left"/>
    </xf>
    <xf numFmtId="0" fontId="1" fillId="0" borderId="63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9" xfId="0" applyFont="1" applyBorder="1" applyAlignment="1">
      <alignment horizontal="center"/>
    </xf>
    <xf numFmtId="0" fontId="2" fillId="0" borderId="0" xfId="1" applyProtection="1">
      <protection locked="0"/>
    </xf>
    <xf numFmtId="0" fontId="2" fillId="0" borderId="2" xfId="1" applyBorder="1" applyProtection="1">
      <protection locked="0"/>
    </xf>
    <xf numFmtId="0" fontId="2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2" fillId="8" borderId="0" xfId="1" applyFont="1" applyFill="1" applyAlignment="1" applyProtection="1">
      <alignment horizontal="left" vertical="center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2" fillId="0" borderId="4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65" fontId="6" fillId="0" borderId="0" xfId="1" applyNumberFormat="1" applyFont="1" applyAlignment="1" applyProtection="1">
      <alignment horizontal="right" vertical="center"/>
      <protection locked="0"/>
    </xf>
    <xf numFmtId="0" fontId="2" fillId="2" borderId="6" xfId="1" applyFont="1" applyFill="1" applyBorder="1" applyAlignment="1" applyProtection="1">
      <alignment vertical="center"/>
      <protection locked="0"/>
    </xf>
    <xf numFmtId="0" fontId="2" fillId="0" borderId="9" xfId="1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13" fillId="0" borderId="10" xfId="1" applyFont="1" applyBorder="1" applyAlignment="1" applyProtection="1">
      <alignment vertical="center"/>
      <protection locked="0"/>
    </xf>
    <xf numFmtId="0" fontId="14" fillId="0" borderId="10" xfId="1" applyFont="1" applyBorder="1" applyAlignment="1" applyProtection="1">
      <alignment vertical="center"/>
      <protection locked="0"/>
    </xf>
    <xf numFmtId="0" fontId="11" fillId="2" borderId="12" xfId="1" applyFont="1" applyFill="1" applyBorder="1" applyAlignment="1" applyProtection="1">
      <alignment horizontal="center" vertical="center" wrapText="1"/>
      <protection locked="0"/>
    </xf>
    <xf numFmtId="0" fontId="18" fillId="0" borderId="0" xfId="1" applyFont="1" applyAlignment="1" applyProtection="1">
      <protection locked="0"/>
    </xf>
    <xf numFmtId="4" fontId="2" fillId="8" borderId="18" xfId="1" applyNumberFormat="1" applyFont="1" applyFill="1" applyBorder="1" applyAlignment="1" applyProtection="1">
      <alignment vertical="center"/>
      <protection locked="0"/>
    </xf>
    <xf numFmtId="0" fontId="6" fillId="8" borderId="16" xfId="1" applyFont="1" applyFill="1" applyBorder="1" applyAlignment="1" applyProtection="1">
      <alignment horizontal="left" vertical="center"/>
      <protection locked="0"/>
    </xf>
    <xf numFmtId="0" fontId="21" fillId="0" borderId="0" xfId="1" applyFont="1" applyAlignment="1" applyProtection="1">
      <alignment vertical="center"/>
      <protection locked="0"/>
    </xf>
    <xf numFmtId="0" fontId="22" fillId="0" borderId="0" xfId="1" applyFont="1" applyAlignment="1" applyProtection="1">
      <alignment vertical="center"/>
      <protection locked="0"/>
    </xf>
    <xf numFmtId="0" fontId="23" fillId="0" borderId="0" xfId="1" applyFont="1" applyAlignment="1" applyProtection="1">
      <alignment vertical="center"/>
      <protection locked="0"/>
    </xf>
    <xf numFmtId="4" fontId="24" fillId="8" borderId="18" xfId="1" applyNumberFormat="1" applyFont="1" applyFill="1" applyBorder="1" applyAlignment="1" applyProtection="1">
      <alignment vertical="center"/>
      <protection locked="0"/>
    </xf>
    <xf numFmtId="0" fontId="24" fillId="8" borderId="16" xfId="1" applyFont="1" applyFill="1" applyBorder="1" applyAlignment="1" applyProtection="1">
      <alignment horizontal="left" vertical="center"/>
      <protection locked="0"/>
    </xf>
    <xf numFmtId="0" fontId="11" fillId="2" borderId="0" xfId="1" applyFont="1" applyFill="1" applyAlignment="1" applyProtection="1">
      <alignment horizontal="center" vertical="center" wrapText="1"/>
    </xf>
    <xf numFmtId="0" fontId="6" fillId="8" borderId="19" xfId="1" applyFont="1" applyFill="1" applyBorder="1" applyAlignment="1" applyProtection="1">
      <alignment horizontal="left" vertical="center"/>
      <protection locked="0"/>
    </xf>
    <xf numFmtId="0" fontId="6" fillId="0" borderId="10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vertical="center"/>
    </xf>
    <xf numFmtId="166" fontId="6" fillId="0" borderId="10" xfId="1" applyNumberFormat="1" applyFont="1" applyBorder="1" applyAlignment="1" applyProtection="1">
      <alignment vertical="center"/>
    </xf>
    <xf numFmtId="166" fontId="6" fillId="0" borderId="20" xfId="1" applyNumberFormat="1" applyFont="1" applyBorder="1" applyAlignment="1" applyProtection="1">
      <alignment vertical="center"/>
    </xf>
    <xf numFmtId="0" fontId="2" fillId="0" borderId="0" xfId="1" applyFont="1" applyAlignment="1" applyProtection="1">
      <alignment vertical="center"/>
    </xf>
    <xf numFmtId="0" fontId="6" fillId="0" borderId="0" xfId="1" applyFont="1" applyAlignment="1" applyProtection="1">
      <alignment horizontal="left" vertical="center"/>
    </xf>
    <xf numFmtId="0" fontId="2" fillId="0" borderId="0" xfId="1"/>
    <xf numFmtId="0" fontId="6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8" borderId="0" xfId="1" applyFont="1" applyFill="1" applyAlignment="1" applyProtection="1">
      <alignment horizontal="left" vertical="center"/>
      <protection locked="0"/>
    </xf>
    <xf numFmtId="0" fontId="2" fillId="0" borderId="0" xfId="1" applyFont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1" fillId="7" borderId="66" xfId="0" applyFont="1" applyFill="1" applyBorder="1" applyAlignment="1">
      <alignment horizontal="left"/>
    </xf>
    <xf numFmtId="0" fontId="1" fillId="7" borderId="67" xfId="0" applyFont="1" applyFill="1" applyBorder="1" applyAlignment="1">
      <alignment horizontal="left"/>
    </xf>
    <xf numFmtId="0" fontId="7" fillId="0" borderId="0" xfId="1" applyFont="1" applyAlignment="1" applyProtection="1">
      <alignment horizontal="left" vertical="center" wrapText="1"/>
    </xf>
    <xf numFmtId="0" fontId="2" fillId="0" borderId="0" xfId="1" applyFont="1" applyAlignment="1" applyProtection="1">
      <alignment vertical="center"/>
    </xf>
    <xf numFmtId="0" fontId="6" fillId="0" borderId="0" xfId="1" applyFont="1" applyAlignment="1" applyProtection="1">
      <alignment horizontal="left" vertical="center" wrapText="1"/>
    </xf>
    <xf numFmtId="0" fontId="6" fillId="0" borderId="0" xfId="1" applyFont="1" applyAlignment="1" applyProtection="1">
      <alignment horizontal="left" vertical="center"/>
    </xf>
    <xf numFmtId="0" fontId="2" fillId="0" borderId="0" xfId="1"/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/>
    </xf>
    <xf numFmtId="0" fontId="2" fillId="8" borderId="0" xfId="1" applyFont="1" applyFill="1" applyAlignment="1" applyProtection="1">
      <alignment horizontal="left" vertical="center"/>
      <protection locked="0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26" fillId="0" borderId="0" xfId="2" applyFont="1" applyAlignment="1" applyProtection="1">
      <alignment horizontal="center" vertical="center"/>
    </xf>
    <xf numFmtId="0" fontId="46" fillId="0" borderId="0" xfId="2" applyFont="1" applyAlignment="1" applyProtection="1">
      <alignment horizontal="center" vertical="center"/>
    </xf>
    <xf numFmtId="0" fontId="39" fillId="0" borderId="34" xfId="5" applyFont="1" applyFill="1" applyBorder="1" applyAlignment="1">
      <alignment horizontal="left" vertical="top" wrapText="1"/>
    </xf>
  </cellXfs>
  <cellStyles count="585">
    <cellStyle name="20 % – Zvýraznění 1" xfId="23" builtinId="30" customBuiltin="1"/>
    <cellStyle name="20 % – Zvýraznění 2" xfId="26" builtinId="34" customBuiltin="1"/>
    <cellStyle name="20 % – Zvýraznění 3" xfId="29" builtinId="38" customBuiltin="1"/>
    <cellStyle name="20 % – Zvýraznění 4" xfId="32" builtinId="42" customBuiltin="1"/>
    <cellStyle name="20 % – Zvýraznění 5" xfId="35" builtinId="46" customBuiltin="1"/>
    <cellStyle name="20 % – Zvýraznění 6" xfId="38" builtinId="50" customBuiltin="1"/>
    <cellStyle name="20 % – Zvýraznění1 2" xfId="84" xr:uid="{3B680FE5-04DE-4A79-98E7-0B408C9B552C}"/>
    <cellStyle name="20 % – Zvýraznění1 2 2" xfId="115" xr:uid="{26EC79F3-E207-4CF1-AF68-CB03C67C7090}"/>
    <cellStyle name="20 % – Zvýraznění1 2 2 2" xfId="241" xr:uid="{D23FA190-E793-4DD4-845A-16F8FDB5EEC5}"/>
    <cellStyle name="20 % – Zvýraznění1 2 2 2 2" xfId="500" xr:uid="{4F286360-5BE2-4370-85A7-E45E9B94550A}"/>
    <cellStyle name="20 % – Zvýraznění1 2 2 3" xfId="377" xr:uid="{134FB5B4-29AD-4D0A-9B5E-D12518726B6E}"/>
    <cellStyle name="20 % – Zvýraznění1 2 3" xfId="145" xr:uid="{D4FC9040-BC4B-411F-9873-77F3BBF594E2}"/>
    <cellStyle name="20 % – Zvýraznění1 2 3 2" xfId="271" xr:uid="{4513251E-3E95-42C8-9951-86F00C3EA6C7}"/>
    <cellStyle name="20 % – Zvýraznění1 2 3 2 2" xfId="530" xr:uid="{3640C584-2C00-4333-9FA6-528491A438E5}"/>
    <cellStyle name="20 % – Zvýraznění1 2 3 3" xfId="407" xr:uid="{0B7F03E5-A446-4E22-8ED3-398A8505ACCD}"/>
    <cellStyle name="20 % – Zvýraznění1 2 4" xfId="175" xr:uid="{1074E6C2-3974-4F0C-B282-CFCF6799FB22}"/>
    <cellStyle name="20 % – Zvýraznění1 2 4 2" xfId="301" xr:uid="{2C058CA5-197A-4025-9177-C5EEF807D90A}"/>
    <cellStyle name="20 % – Zvýraznění1 2 4 2 2" xfId="560" xr:uid="{FFAEF76D-B425-45F2-BB0C-AACE5AB73430}"/>
    <cellStyle name="20 % – Zvýraznění1 2 4 3" xfId="437" xr:uid="{29D85CA4-896F-4E8A-A5C2-6CCDC1E4CB2E}"/>
    <cellStyle name="20 % – Zvýraznění1 2 5" xfId="211" xr:uid="{A9BFC2F7-8156-4888-AC22-1226328F214A}"/>
    <cellStyle name="20 % – Zvýraznění1 2 5 2" xfId="470" xr:uid="{554E18F5-175D-4339-AD6A-27D59B29E890}"/>
    <cellStyle name="20 % – Zvýraznění1 2 6" xfId="347" xr:uid="{D75CBA1B-D9CE-4F44-924B-292FE78B0919}"/>
    <cellStyle name="20 % – Zvýraznění1 3" xfId="99" xr:uid="{28778D8D-485B-4610-A9AD-794696801CB8}"/>
    <cellStyle name="20 % – Zvýraznění1 3 2" xfId="225" xr:uid="{FFFC7F17-E811-4A3D-A82B-8B72A2D4DCC3}"/>
    <cellStyle name="20 % – Zvýraznění1 3 2 2" xfId="484" xr:uid="{752D4035-3726-476E-A8BC-C58C78EA229E}"/>
    <cellStyle name="20 % – Zvýraznění1 3 3" xfId="361" xr:uid="{A1DEF0DB-622D-4EFE-8B3E-468F6992FE9D}"/>
    <cellStyle name="20 % – Zvýraznění1 4" xfId="129" xr:uid="{D17B99D9-1D83-483C-A801-7F184E6BD466}"/>
    <cellStyle name="20 % – Zvýraznění1 4 2" xfId="255" xr:uid="{C0D36131-E04B-42A4-B215-D860445ABA38}"/>
    <cellStyle name="20 % – Zvýraznění1 4 2 2" xfId="514" xr:uid="{1BD87BDB-22A5-4575-98E4-9E0834CBDDF0}"/>
    <cellStyle name="20 % – Zvýraznění1 4 3" xfId="391" xr:uid="{5FF166D6-6C17-43BE-B13F-71BFD3AA0BAA}"/>
    <cellStyle name="20 % – Zvýraznění1 5" xfId="159" xr:uid="{95F21899-F151-477D-9BA3-43ACEAB0ED67}"/>
    <cellStyle name="20 % – Zvýraznění1 5 2" xfId="285" xr:uid="{AC127332-1429-4B52-8EB2-1D3A6D7BEBAD}"/>
    <cellStyle name="20 % – Zvýraznění1 5 2 2" xfId="544" xr:uid="{23E98EED-1818-411A-B3DC-E851303E776E}"/>
    <cellStyle name="20 % – Zvýraznění1 5 3" xfId="421" xr:uid="{84A693F0-A913-4CF8-A8D7-2D531E370314}"/>
    <cellStyle name="20 % – Zvýraznění1 6" xfId="195" xr:uid="{E44278CC-30BC-4159-89D5-6A94CA37FBAA}"/>
    <cellStyle name="20 % – Zvýraznění1 6 2" xfId="454" xr:uid="{E14A9681-A3C3-41D7-8946-01F3D1DDD4FD}"/>
    <cellStyle name="20 % – Zvýraznění1 7" xfId="331" xr:uid="{719F9E47-669C-4118-8EE3-9E12CDABA460}"/>
    <cellStyle name="20 % – Zvýraznění2 2" xfId="85" xr:uid="{D6AE9549-EBB3-4527-914C-3C51DD6CCED7}"/>
    <cellStyle name="20 % – Zvýraznění2 2 2" xfId="116" xr:uid="{1FF2D3D4-4EA3-4842-BF91-819E66EA70EB}"/>
    <cellStyle name="20 % – Zvýraznění2 2 2 2" xfId="242" xr:uid="{F2E4DAB6-08CC-4A21-B3D2-316CE4138E64}"/>
    <cellStyle name="20 % – Zvýraznění2 2 2 2 2" xfId="501" xr:uid="{796E882B-2247-4482-93FC-2D91106F2A59}"/>
    <cellStyle name="20 % – Zvýraznění2 2 2 3" xfId="378" xr:uid="{B74012F5-1451-45FC-98A3-08805763E3F7}"/>
    <cellStyle name="20 % – Zvýraznění2 2 3" xfId="146" xr:uid="{BCC63DD8-3096-4BFE-AC73-56E7E8F9B95E}"/>
    <cellStyle name="20 % – Zvýraznění2 2 3 2" xfId="272" xr:uid="{05C072BC-4EA4-44AD-B930-3258781995FC}"/>
    <cellStyle name="20 % – Zvýraznění2 2 3 2 2" xfId="531" xr:uid="{FD1C4B1B-04D8-435F-B25C-A094DCDD827F}"/>
    <cellStyle name="20 % – Zvýraznění2 2 3 3" xfId="408" xr:uid="{0B597EAD-3A7C-4662-8586-F242F049A689}"/>
    <cellStyle name="20 % – Zvýraznění2 2 4" xfId="176" xr:uid="{0CA64FF6-DD20-408F-8BE4-F1F971DA6BFF}"/>
    <cellStyle name="20 % – Zvýraznění2 2 4 2" xfId="302" xr:uid="{A51A6F13-CE34-4514-BFBA-63B5DB8DCE3E}"/>
    <cellStyle name="20 % – Zvýraznění2 2 4 2 2" xfId="561" xr:uid="{B3926D62-B713-4E94-976A-7B04D0644DA2}"/>
    <cellStyle name="20 % – Zvýraznění2 2 4 3" xfId="438" xr:uid="{F50E181A-CCFE-4AD1-84E8-B9341D836F26}"/>
    <cellStyle name="20 % – Zvýraznění2 2 5" xfId="212" xr:uid="{693432C4-7EBA-45E8-8720-6DCB10A159F5}"/>
    <cellStyle name="20 % – Zvýraznění2 2 5 2" xfId="471" xr:uid="{2EF898DC-C951-4E00-9439-9BD9BBEC137E}"/>
    <cellStyle name="20 % – Zvýraznění2 2 6" xfId="348" xr:uid="{C461483A-93EE-46B3-B785-19159A44F0EF}"/>
    <cellStyle name="20 % – Zvýraznění2 3" xfId="101" xr:uid="{118DECD4-DC21-4E46-BD38-A4E104478DA2}"/>
    <cellStyle name="20 % – Zvýraznění2 3 2" xfId="227" xr:uid="{6CF29149-06DB-4EB9-87B5-434843F32F64}"/>
    <cellStyle name="20 % – Zvýraznění2 3 2 2" xfId="486" xr:uid="{39688499-A2FB-40A1-9AAA-FE35A9086824}"/>
    <cellStyle name="20 % – Zvýraznění2 3 3" xfId="363" xr:uid="{BA9A19FE-B96C-4CEC-910C-D40A8A623056}"/>
    <cellStyle name="20 % – Zvýraznění2 4" xfId="131" xr:uid="{E393793D-3775-4FA3-AFEC-D170EF1B9BD5}"/>
    <cellStyle name="20 % – Zvýraznění2 4 2" xfId="257" xr:uid="{CE70CDBE-7B4A-48E4-B8CC-9C7064D69730}"/>
    <cellStyle name="20 % – Zvýraznění2 4 2 2" xfId="516" xr:uid="{8F1EE220-0934-432F-A14B-4D6D669F3DF3}"/>
    <cellStyle name="20 % – Zvýraznění2 4 3" xfId="393" xr:uid="{FC0DE7EC-1553-4CCF-AE28-39F0CB063694}"/>
    <cellStyle name="20 % – Zvýraznění2 5" xfId="161" xr:uid="{1B0CE540-856E-490A-89BD-34DA73C098C1}"/>
    <cellStyle name="20 % – Zvýraznění2 5 2" xfId="287" xr:uid="{C7D79DEA-94F1-4BEF-8280-7AE2B82B890A}"/>
    <cellStyle name="20 % – Zvýraznění2 5 2 2" xfId="546" xr:uid="{EE83DD9D-0903-467A-9BC9-835573E4EF33}"/>
    <cellStyle name="20 % – Zvýraznění2 5 3" xfId="423" xr:uid="{6B3606B6-3255-4019-BFC8-FEA45897741F}"/>
    <cellStyle name="20 % – Zvýraznění2 6" xfId="197" xr:uid="{3CA51CD4-4290-4F91-9568-E8AA71D0526E}"/>
    <cellStyle name="20 % – Zvýraznění2 6 2" xfId="456" xr:uid="{8D41C5EF-8CA1-457A-BDD5-8AECC986E83D}"/>
    <cellStyle name="20 % – Zvýraznění2 7" xfId="333" xr:uid="{7B65F3F8-FD26-4A31-ADBC-B344D5FC1ABE}"/>
    <cellStyle name="20 % – Zvýraznění3 2" xfId="86" xr:uid="{E07123B2-CA83-4A97-B1B7-4386E73B5B66}"/>
    <cellStyle name="20 % – Zvýraznění3 2 2" xfId="117" xr:uid="{40A50BA2-7C17-4AEA-95D9-A2A6002256B8}"/>
    <cellStyle name="20 % – Zvýraznění3 2 2 2" xfId="243" xr:uid="{A9D3DDCB-6166-4C9B-8F98-77F7AF94E159}"/>
    <cellStyle name="20 % – Zvýraznění3 2 2 2 2" xfId="502" xr:uid="{5FDFF503-943F-47F5-8EA0-22859FFD3E4C}"/>
    <cellStyle name="20 % – Zvýraznění3 2 2 3" xfId="379" xr:uid="{1C9A8EBC-8800-40C0-850F-5741E6C89A4B}"/>
    <cellStyle name="20 % – Zvýraznění3 2 3" xfId="147" xr:uid="{2D3EC8F1-269C-4816-A886-027EA3E6CEC7}"/>
    <cellStyle name="20 % – Zvýraznění3 2 3 2" xfId="273" xr:uid="{8290CCBF-F825-4A0B-BF9C-A2F6ED0D38B4}"/>
    <cellStyle name="20 % – Zvýraznění3 2 3 2 2" xfId="532" xr:uid="{40863F36-D5CE-4EDF-9D35-606F69DBCA9D}"/>
    <cellStyle name="20 % – Zvýraznění3 2 3 3" xfId="409" xr:uid="{AFFA7DB4-4DD8-4499-AEB6-C1AE418B6D83}"/>
    <cellStyle name="20 % – Zvýraznění3 2 4" xfId="177" xr:uid="{BF30EFC4-253F-4E3F-B83C-0AE87214C2A2}"/>
    <cellStyle name="20 % – Zvýraznění3 2 4 2" xfId="303" xr:uid="{E156CA5C-69B8-4782-A918-225F769F0EE5}"/>
    <cellStyle name="20 % – Zvýraznění3 2 4 2 2" xfId="562" xr:uid="{1916D54C-CB1F-4D47-8F51-774FE406565E}"/>
    <cellStyle name="20 % – Zvýraznění3 2 4 3" xfId="439" xr:uid="{CE1BE0F3-90F3-443B-A2D6-E30479554A5B}"/>
    <cellStyle name="20 % – Zvýraznění3 2 5" xfId="213" xr:uid="{96AFDA9C-3478-48AA-8A0B-C8F8ACA834D8}"/>
    <cellStyle name="20 % – Zvýraznění3 2 5 2" xfId="472" xr:uid="{1659C381-1FA3-4D4D-AA3F-74B6E73F7E70}"/>
    <cellStyle name="20 % – Zvýraznění3 2 6" xfId="349" xr:uid="{6F7F21EE-CBE7-449B-91B0-9DF08E04B766}"/>
    <cellStyle name="20 % – Zvýraznění3 3" xfId="103" xr:uid="{46882486-A586-4545-8E52-07CE4750F4C1}"/>
    <cellStyle name="20 % – Zvýraznění3 3 2" xfId="229" xr:uid="{926E7262-393A-41FB-80DD-5C256829BBF8}"/>
    <cellStyle name="20 % – Zvýraznění3 3 2 2" xfId="488" xr:uid="{A70C19B9-C52D-47AF-BA5E-0B84FD05B11C}"/>
    <cellStyle name="20 % – Zvýraznění3 3 3" xfId="365" xr:uid="{4A3766B5-626A-4D9F-A404-6C819C6EA057}"/>
    <cellStyle name="20 % – Zvýraznění3 4" xfId="133" xr:uid="{A4BFED4A-3235-482A-A45A-00C49AEC5502}"/>
    <cellStyle name="20 % – Zvýraznění3 4 2" xfId="259" xr:uid="{7AFF6CF1-9A53-4B49-8A9D-A4094FC13611}"/>
    <cellStyle name="20 % – Zvýraznění3 4 2 2" xfId="518" xr:uid="{353C98FE-9FE5-4027-A1C0-A0B43A38137D}"/>
    <cellStyle name="20 % – Zvýraznění3 4 3" xfId="395" xr:uid="{2F9E1940-E133-461B-BA4D-E6EFD8BDD8B1}"/>
    <cellStyle name="20 % – Zvýraznění3 5" xfId="163" xr:uid="{0CD18AD3-A597-412B-85CB-8BB51252B1C1}"/>
    <cellStyle name="20 % – Zvýraznění3 5 2" xfId="289" xr:uid="{2A4808CB-C370-428D-964B-6C0F54BE6656}"/>
    <cellStyle name="20 % – Zvýraznění3 5 2 2" xfId="548" xr:uid="{4E2C012F-3420-4EFB-BFC4-5727C69EBCD9}"/>
    <cellStyle name="20 % – Zvýraznění3 5 3" xfId="425" xr:uid="{A43D6584-904D-4B8B-81F2-2E97B1F33FCA}"/>
    <cellStyle name="20 % – Zvýraznění3 6" xfId="199" xr:uid="{8691DEAC-E1C7-48C4-B73B-7A380E6DE382}"/>
    <cellStyle name="20 % – Zvýraznění3 6 2" xfId="458" xr:uid="{640DD0A4-50D7-4188-BE54-D2408EE8291E}"/>
    <cellStyle name="20 % – Zvýraznění3 7" xfId="335" xr:uid="{D6B4D9C9-2D52-4777-A21F-07E032649A1F}"/>
    <cellStyle name="20 % – Zvýraznění4 2" xfId="87" xr:uid="{041F8C78-CF7F-439A-B559-3164AEF0F04B}"/>
    <cellStyle name="20 % – Zvýraznění4 2 2" xfId="118" xr:uid="{E6B19BE5-8D8C-48A2-92C6-E0BE47840C59}"/>
    <cellStyle name="20 % – Zvýraznění4 2 2 2" xfId="244" xr:uid="{F0778934-BBB1-477D-B908-0B52870D4D3C}"/>
    <cellStyle name="20 % – Zvýraznění4 2 2 2 2" xfId="503" xr:uid="{C6089C72-5F3A-4EBD-9B8E-AC515054D322}"/>
    <cellStyle name="20 % – Zvýraznění4 2 2 3" xfId="380" xr:uid="{8C26E9FF-F5F2-4115-AA92-AE2FBF28378B}"/>
    <cellStyle name="20 % – Zvýraznění4 2 3" xfId="148" xr:uid="{23B76DB3-4462-4CCD-AEAB-7874C17AEBD7}"/>
    <cellStyle name="20 % – Zvýraznění4 2 3 2" xfId="274" xr:uid="{CA47C6A4-6C1B-4641-BD6E-039EA2C3812C}"/>
    <cellStyle name="20 % – Zvýraznění4 2 3 2 2" xfId="533" xr:uid="{A9571F30-DBC7-4627-865F-5FCEA8A1FD51}"/>
    <cellStyle name="20 % – Zvýraznění4 2 3 3" xfId="410" xr:uid="{C139CA7B-5F28-4F62-B8D5-59477BF27026}"/>
    <cellStyle name="20 % – Zvýraznění4 2 4" xfId="178" xr:uid="{7E498585-94DE-4809-A2E7-04A52558D17F}"/>
    <cellStyle name="20 % – Zvýraznění4 2 4 2" xfId="304" xr:uid="{9AE5A98F-8F03-4D95-8C5F-5EA32FBC6C39}"/>
    <cellStyle name="20 % – Zvýraznění4 2 4 2 2" xfId="563" xr:uid="{A8D09870-B703-453A-8CE1-A2A245D5641D}"/>
    <cellStyle name="20 % – Zvýraznění4 2 4 3" xfId="440" xr:uid="{B673E920-1EFC-47E2-8441-3135E3C51A26}"/>
    <cellStyle name="20 % – Zvýraznění4 2 5" xfId="214" xr:uid="{1981AE9A-1E32-4EC9-9DE2-71C367BBC782}"/>
    <cellStyle name="20 % – Zvýraznění4 2 5 2" xfId="473" xr:uid="{F3C597AF-8AC3-49EA-9EB0-2941E35AF0F2}"/>
    <cellStyle name="20 % – Zvýraznění4 2 6" xfId="350" xr:uid="{02BEF8AC-DA19-41A8-94A4-CF4F4A4B8D61}"/>
    <cellStyle name="20 % – Zvýraznění4 3" xfId="105" xr:uid="{C9AFC92C-1E72-4D54-A961-602CC2CC5237}"/>
    <cellStyle name="20 % – Zvýraznění4 3 2" xfId="231" xr:uid="{04B6D89E-5368-4627-AADA-49D1E4672279}"/>
    <cellStyle name="20 % – Zvýraznění4 3 2 2" xfId="490" xr:uid="{3C170161-3AF4-4AFE-883C-03F8D83FD18C}"/>
    <cellStyle name="20 % – Zvýraznění4 3 3" xfId="367" xr:uid="{497FF66E-26A5-480C-8D8A-2CB97A878C66}"/>
    <cellStyle name="20 % – Zvýraznění4 4" xfId="135" xr:uid="{9E613E7D-3123-4CFC-8D9A-7E560A614B19}"/>
    <cellStyle name="20 % – Zvýraznění4 4 2" xfId="261" xr:uid="{654BDAFD-A39E-43D1-BEC1-2524F1A289C5}"/>
    <cellStyle name="20 % – Zvýraznění4 4 2 2" xfId="520" xr:uid="{9E314FB0-96BD-4E17-92AE-D724D29B1D90}"/>
    <cellStyle name="20 % – Zvýraznění4 4 3" xfId="397" xr:uid="{12DF129E-9870-418B-9DB8-3713B0BAA1D7}"/>
    <cellStyle name="20 % – Zvýraznění4 5" xfId="165" xr:uid="{C86D5C79-09B8-4D79-9159-3BB03675F86E}"/>
    <cellStyle name="20 % – Zvýraznění4 5 2" xfId="291" xr:uid="{16BEBEF3-3CE7-460F-BA7E-FB138AF764FD}"/>
    <cellStyle name="20 % – Zvýraznění4 5 2 2" xfId="550" xr:uid="{191B1144-8981-4F8E-8767-64E3C622C604}"/>
    <cellStyle name="20 % – Zvýraznění4 5 3" xfId="427" xr:uid="{C18036A9-D4FC-4939-975D-9BD3676FDEE1}"/>
    <cellStyle name="20 % – Zvýraznění4 6" xfId="201" xr:uid="{20B27430-BF67-45DE-BD9D-4AB5FCBA2997}"/>
    <cellStyle name="20 % – Zvýraznění4 6 2" xfId="460" xr:uid="{24CB09D0-0C8F-40CF-B85B-240EF0E4E4E6}"/>
    <cellStyle name="20 % – Zvýraznění4 7" xfId="337" xr:uid="{0D3B1730-DA59-46F3-9409-D12B48345A9E}"/>
    <cellStyle name="20 % – Zvýraznění5 2" xfId="88" xr:uid="{73B67D4B-EF50-4896-9BD6-F3D62658F277}"/>
    <cellStyle name="20 % – Zvýraznění5 2 2" xfId="119" xr:uid="{98CFE2AD-0799-441D-8632-EE3DFC53DB09}"/>
    <cellStyle name="20 % – Zvýraznění5 2 2 2" xfId="245" xr:uid="{5E8A40EF-3A48-4026-B5A9-116C11C22CCB}"/>
    <cellStyle name="20 % – Zvýraznění5 2 2 2 2" xfId="504" xr:uid="{74C08E2D-AAF2-49B8-85CE-C675A0A67E41}"/>
    <cellStyle name="20 % – Zvýraznění5 2 2 3" xfId="381" xr:uid="{A9AFE01A-4CC2-4889-918F-1A08EF0D51E8}"/>
    <cellStyle name="20 % – Zvýraznění5 2 3" xfId="149" xr:uid="{CD0E95AB-31F7-41ED-B04D-6F6CF9C49175}"/>
    <cellStyle name="20 % – Zvýraznění5 2 3 2" xfId="275" xr:uid="{D00B45D9-FE8F-48D4-BCA3-7B19FE882B67}"/>
    <cellStyle name="20 % – Zvýraznění5 2 3 2 2" xfId="534" xr:uid="{7E3FB7E2-CCB8-4213-9FAF-B0D3887F0576}"/>
    <cellStyle name="20 % – Zvýraznění5 2 3 3" xfId="411" xr:uid="{6419318F-F764-4775-BF48-C7F8853063BF}"/>
    <cellStyle name="20 % – Zvýraznění5 2 4" xfId="179" xr:uid="{74765E88-2026-486A-A8F0-D4B111CB4561}"/>
    <cellStyle name="20 % – Zvýraznění5 2 4 2" xfId="305" xr:uid="{E69C135B-374C-4AE6-B163-93D4D75CE5D5}"/>
    <cellStyle name="20 % – Zvýraznění5 2 4 2 2" xfId="564" xr:uid="{52D893DF-9FB1-40D9-957E-B2DA3F6A4EF5}"/>
    <cellStyle name="20 % – Zvýraznění5 2 4 3" xfId="441" xr:uid="{D7F0283C-60A3-4AA7-9940-C1E9C6FA0BF1}"/>
    <cellStyle name="20 % – Zvýraznění5 2 5" xfId="215" xr:uid="{0B347E81-C6C4-42B1-BCD7-D3FFD97AC96D}"/>
    <cellStyle name="20 % – Zvýraznění5 2 5 2" xfId="474" xr:uid="{7B231800-2152-4D60-A25F-880036045C04}"/>
    <cellStyle name="20 % – Zvýraznění5 2 6" xfId="351" xr:uid="{045074A7-F9DC-4880-A3E1-14DDC22D4937}"/>
    <cellStyle name="20 % – Zvýraznění5 3" xfId="107" xr:uid="{F0E9C15F-612A-447E-AB47-B7F21B7AB0F2}"/>
    <cellStyle name="20 % – Zvýraznění5 3 2" xfId="233" xr:uid="{CAE0F2E6-2A55-469A-8C6A-6E8010E62A1F}"/>
    <cellStyle name="20 % – Zvýraznění5 3 2 2" xfId="492" xr:uid="{E832D871-5E9D-41D3-8464-71F53FEAB746}"/>
    <cellStyle name="20 % – Zvýraznění5 3 3" xfId="369" xr:uid="{093A4927-E6A4-415B-B487-34AAE28F3329}"/>
    <cellStyle name="20 % – Zvýraznění5 4" xfId="137" xr:uid="{0A281C7B-77D9-4F2B-A261-A6CBCD661B4D}"/>
    <cellStyle name="20 % – Zvýraznění5 4 2" xfId="263" xr:uid="{49F6723C-9666-4EB2-8364-E9D511A340FE}"/>
    <cellStyle name="20 % – Zvýraznění5 4 2 2" xfId="522" xr:uid="{80B75984-EE64-4B68-9530-AA6DC4C1A216}"/>
    <cellStyle name="20 % – Zvýraznění5 4 3" xfId="399" xr:uid="{76CCD38C-59BC-4B82-859E-32EC99AF5FDC}"/>
    <cellStyle name="20 % – Zvýraznění5 5" xfId="167" xr:uid="{F07AF50C-D55E-475C-8FBA-517DE59195CA}"/>
    <cellStyle name="20 % – Zvýraznění5 5 2" xfId="293" xr:uid="{3F3591F9-D28A-4AAE-B47F-EDD6DFDE93ED}"/>
    <cellStyle name="20 % – Zvýraznění5 5 2 2" xfId="552" xr:uid="{C192D5AB-C55E-4D53-82A4-B1AC7DAA1A94}"/>
    <cellStyle name="20 % – Zvýraznění5 5 3" xfId="429" xr:uid="{8237D8E8-0A19-428F-87B4-B755324A419E}"/>
    <cellStyle name="20 % – Zvýraznění5 6" xfId="203" xr:uid="{762020C6-CB61-4B0D-A89B-88BCAB787A98}"/>
    <cellStyle name="20 % – Zvýraznění5 6 2" xfId="462" xr:uid="{B210BD73-7469-4FC7-8180-CA151F52249F}"/>
    <cellStyle name="20 % – Zvýraznění5 7" xfId="339" xr:uid="{763370A2-BADA-4B67-864F-3C70F93F314F}"/>
    <cellStyle name="20 % – Zvýraznění6 2" xfId="89" xr:uid="{8CCAFACA-DE95-47E0-8C35-B16B8E5B3BD1}"/>
    <cellStyle name="20 % – Zvýraznění6 2 2" xfId="120" xr:uid="{AC9B220B-0D98-48C6-9355-18171D45E1F5}"/>
    <cellStyle name="20 % – Zvýraznění6 2 2 2" xfId="246" xr:uid="{7AB44937-26DB-4163-A5A8-EF70D6A42203}"/>
    <cellStyle name="20 % – Zvýraznění6 2 2 2 2" xfId="505" xr:uid="{E60C6F3A-1632-435C-A069-730AC68D1116}"/>
    <cellStyle name="20 % – Zvýraznění6 2 2 3" xfId="382" xr:uid="{BFE442A1-8064-4385-8348-4989DED315F8}"/>
    <cellStyle name="20 % – Zvýraznění6 2 3" xfId="150" xr:uid="{629A57ED-AE36-470F-9855-4A2AC89D6B57}"/>
    <cellStyle name="20 % – Zvýraznění6 2 3 2" xfId="276" xr:uid="{D947FEB8-363F-404B-9654-AC85B519715A}"/>
    <cellStyle name="20 % – Zvýraznění6 2 3 2 2" xfId="535" xr:uid="{9B355943-E0C8-4767-8370-EC8B5037D88E}"/>
    <cellStyle name="20 % – Zvýraznění6 2 3 3" xfId="412" xr:uid="{936142D5-AE04-4CBC-8FAB-874497B5F30C}"/>
    <cellStyle name="20 % – Zvýraznění6 2 4" xfId="180" xr:uid="{A253713F-1715-4485-A8B8-C6F20F3DD9E4}"/>
    <cellStyle name="20 % – Zvýraznění6 2 4 2" xfId="306" xr:uid="{F51FA5D8-D6A2-4BBE-93BC-3A08C09B759A}"/>
    <cellStyle name="20 % – Zvýraznění6 2 4 2 2" xfId="565" xr:uid="{648ACA8E-3D26-4FEA-B5C8-7D3ED6DB1447}"/>
    <cellStyle name="20 % – Zvýraznění6 2 4 3" xfId="442" xr:uid="{5B78F790-F9A3-4B4E-A65B-E6CF6C47BF89}"/>
    <cellStyle name="20 % – Zvýraznění6 2 5" xfId="216" xr:uid="{2D011CB5-C009-47BD-900E-BE1477FBB122}"/>
    <cellStyle name="20 % – Zvýraznění6 2 5 2" xfId="475" xr:uid="{75E1EC1C-53B7-45B9-9AC7-6B578FFC13DA}"/>
    <cellStyle name="20 % – Zvýraznění6 2 6" xfId="352" xr:uid="{86132184-57F9-4B92-923A-CBEAD4C69666}"/>
    <cellStyle name="20 % – Zvýraznění6 3" xfId="109" xr:uid="{167A0C82-EA5E-4A71-8275-38CF84A9F61D}"/>
    <cellStyle name="20 % – Zvýraznění6 3 2" xfId="235" xr:uid="{B49ECECC-EF9C-4676-A06C-AFE5405C5245}"/>
    <cellStyle name="20 % – Zvýraznění6 3 2 2" xfId="494" xr:uid="{711CE2D7-E1D3-4D01-A7CF-1FBBE7EFF350}"/>
    <cellStyle name="20 % – Zvýraznění6 3 3" xfId="371" xr:uid="{89E66E85-8B54-4CFA-B3DA-EA9863442903}"/>
    <cellStyle name="20 % – Zvýraznění6 4" xfId="139" xr:uid="{ABDDC058-8414-4F85-95E4-E0C0D93E1A11}"/>
    <cellStyle name="20 % – Zvýraznění6 4 2" xfId="265" xr:uid="{9193AC0D-94E2-4106-B076-5FF016453775}"/>
    <cellStyle name="20 % – Zvýraznění6 4 2 2" xfId="524" xr:uid="{A64042D2-B707-4D6B-942E-69F3FEAA025F}"/>
    <cellStyle name="20 % – Zvýraznění6 4 3" xfId="401" xr:uid="{8AEDB779-E61E-47DA-BFAC-B44C0CCC3FA0}"/>
    <cellStyle name="20 % – Zvýraznění6 5" xfId="169" xr:uid="{73963259-FD58-410D-8F49-283FFCB8591F}"/>
    <cellStyle name="20 % – Zvýraznění6 5 2" xfId="295" xr:uid="{2C0B7597-05FD-4D89-BCF3-C27D4497FFEA}"/>
    <cellStyle name="20 % – Zvýraznění6 5 2 2" xfId="554" xr:uid="{245E011C-895E-47B7-B1DE-784F8122BE52}"/>
    <cellStyle name="20 % – Zvýraznění6 5 3" xfId="431" xr:uid="{1D4B454F-2F2D-476F-AA0F-5E2DFAB0B5F8}"/>
    <cellStyle name="20 % – Zvýraznění6 6" xfId="205" xr:uid="{D458DFA5-D67C-406F-8CAB-0493CA56B446}"/>
    <cellStyle name="20 % – Zvýraznění6 6 2" xfId="464" xr:uid="{13E55F44-E83A-4EB1-A8BE-53B65AA9B97D}"/>
    <cellStyle name="20 % – Zvýraznění6 7" xfId="341" xr:uid="{5F98B937-BFFC-4B97-A1DA-3AACF7DF07A7}"/>
    <cellStyle name="40 % – Zvýraznění 1" xfId="24" builtinId="31" customBuiltin="1"/>
    <cellStyle name="40 % – Zvýraznění 2" xfId="27" builtinId="35" customBuiltin="1"/>
    <cellStyle name="40 % – Zvýraznění 3" xfId="30" builtinId="39" customBuiltin="1"/>
    <cellStyle name="40 % – Zvýraznění 4" xfId="33" builtinId="43" customBuiltin="1"/>
    <cellStyle name="40 % – Zvýraznění 5" xfId="36" builtinId="47" customBuiltin="1"/>
    <cellStyle name="40 % – Zvýraznění 6" xfId="39" builtinId="51" customBuiltin="1"/>
    <cellStyle name="40 % – Zvýraznění1 2" xfId="90" xr:uid="{C656BD03-4A68-490C-A29D-C6A884C91231}"/>
    <cellStyle name="40 % – Zvýraznění1 2 2" xfId="121" xr:uid="{7650EB92-93C1-4F76-825D-06739515C653}"/>
    <cellStyle name="40 % – Zvýraznění1 2 2 2" xfId="247" xr:uid="{9F9B9FAF-043E-4272-97EB-10187EA17D7F}"/>
    <cellStyle name="40 % – Zvýraznění1 2 2 2 2" xfId="506" xr:uid="{856C6A8C-8042-4E6E-9C33-E8727B82C4AB}"/>
    <cellStyle name="40 % – Zvýraznění1 2 2 3" xfId="383" xr:uid="{EC4B653B-09E1-4855-AE3A-DEACC1E46F0E}"/>
    <cellStyle name="40 % – Zvýraznění1 2 3" xfId="151" xr:uid="{C29264E1-64E3-43C6-A561-6741E929DF10}"/>
    <cellStyle name="40 % – Zvýraznění1 2 3 2" xfId="277" xr:uid="{B62A21AF-635D-4F2F-AE81-039EE3CA6425}"/>
    <cellStyle name="40 % – Zvýraznění1 2 3 2 2" xfId="536" xr:uid="{EAA8E18D-1144-4956-AEB5-6004FF728B61}"/>
    <cellStyle name="40 % – Zvýraznění1 2 3 3" xfId="413" xr:uid="{1334461C-37F2-42BC-A928-0D62D1FD759C}"/>
    <cellStyle name="40 % – Zvýraznění1 2 4" xfId="181" xr:uid="{E675DEEA-1258-4121-B69F-92A5A12D0A5D}"/>
    <cellStyle name="40 % – Zvýraznění1 2 4 2" xfId="307" xr:uid="{06A5BB6C-C81E-4AEF-AD47-1BC76E213719}"/>
    <cellStyle name="40 % – Zvýraznění1 2 4 2 2" xfId="566" xr:uid="{CC902DB6-B3E4-4235-99D7-662B331AFF15}"/>
    <cellStyle name="40 % – Zvýraznění1 2 4 3" xfId="443" xr:uid="{22F51468-EA70-402D-AE2A-5653B167969C}"/>
    <cellStyle name="40 % – Zvýraznění1 2 5" xfId="217" xr:uid="{D8AD282D-D2CE-48A3-BE43-473F67CACD60}"/>
    <cellStyle name="40 % – Zvýraznění1 2 5 2" xfId="476" xr:uid="{2AA182A7-A8E1-4051-AC12-F041510DC3A0}"/>
    <cellStyle name="40 % – Zvýraznění1 2 6" xfId="353" xr:uid="{A653AD40-CDF5-4021-82F3-1A9DB65322A7}"/>
    <cellStyle name="40 % – Zvýraznění1 3" xfId="100" xr:uid="{A925C0F7-3BA2-43A6-BB39-F16C203BD596}"/>
    <cellStyle name="40 % – Zvýraznění1 3 2" xfId="226" xr:uid="{5F56C92B-C61B-4EE8-893A-E394CECD6DC3}"/>
    <cellStyle name="40 % – Zvýraznění1 3 2 2" xfId="485" xr:uid="{D7A616BA-B780-47C8-AFB3-48DA03C26608}"/>
    <cellStyle name="40 % – Zvýraznění1 3 3" xfId="362" xr:uid="{FD995712-6280-4A67-9AD8-775D7C0C8221}"/>
    <cellStyle name="40 % – Zvýraznění1 4" xfId="130" xr:uid="{38EA801B-0300-4F83-97E8-1968847E159C}"/>
    <cellStyle name="40 % – Zvýraznění1 4 2" xfId="256" xr:uid="{D108F64F-EF4E-4548-9645-82327181D92D}"/>
    <cellStyle name="40 % – Zvýraznění1 4 2 2" xfId="515" xr:uid="{D182E03C-C6F6-48DE-8B35-0A1E0F13296F}"/>
    <cellStyle name="40 % – Zvýraznění1 4 3" xfId="392" xr:uid="{6D899171-B649-42B5-9E42-901D30D40D74}"/>
    <cellStyle name="40 % – Zvýraznění1 5" xfId="160" xr:uid="{414CD878-8A0A-4D1D-8F6D-EC0CFCA1E118}"/>
    <cellStyle name="40 % – Zvýraznění1 5 2" xfId="286" xr:uid="{4521FDBD-0248-4EC7-B3E6-25A18D94833A}"/>
    <cellStyle name="40 % – Zvýraznění1 5 2 2" xfId="545" xr:uid="{6A024346-6208-4EA4-8175-0785D81F541C}"/>
    <cellStyle name="40 % – Zvýraznění1 5 3" xfId="422" xr:uid="{70AE6A85-FE62-4558-919A-414535E96611}"/>
    <cellStyle name="40 % – Zvýraznění1 6" xfId="196" xr:uid="{57AE71C2-7E68-49FC-8E1C-373A8ADDA0DC}"/>
    <cellStyle name="40 % – Zvýraznění1 6 2" xfId="455" xr:uid="{D90D66D5-BA7B-42E4-B8AA-E3E8C3C2CEC0}"/>
    <cellStyle name="40 % – Zvýraznění1 7" xfId="332" xr:uid="{D85862B8-F4F4-4D4D-B8C6-D9BF93C54CAD}"/>
    <cellStyle name="40 % – Zvýraznění2 2" xfId="91" xr:uid="{1EF223DC-D2A5-4C2D-BB48-9B36FB7FE66B}"/>
    <cellStyle name="40 % – Zvýraznění2 2 2" xfId="122" xr:uid="{E1BC3CED-60D0-42A6-8D8C-831EC056792C}"/>
    <cellStyle name="40 % – Zvýraznění2 2 2 2" xfId="248" xr:uid="{E7DCF119-6988-4BBD-A03D-8250F793CCC2}"/>
    <cellStyle name="40 % – Zvýraznění2 2 2 2 2" xfId="507" xr:uid="{A2B1E888-F089-4BDA-8BCB-5E096C0ECE7A}"/>
    <cellStyle name="40 % – Zvýraznění2 2 2 3" xfId="384" xr:uid="{EC9D2449-CE19-466E-BE63-DC8F7B22EEB4}"/>
    <cellStyle name="40 % – Zvýraznění2 2 3" xfId="152" xr:uid="{93BD9B6B-0491-4E5A-BA69-9A396CA8F181}"/>
    <cellStyle name="40 % – Zvýraznění2 2 3 2" xfId="278" xr:uid="{0349D9CA-99B2-40FE-A803-28E730104351}"/>
    <cellStyle name="40 % – Zvýraznění2 2 3 2 2" xfId="537" xr:uid="{0F6CD783-A32D-4742-B2DF-DC404F96A1EE}"/>
    <cellStyle name="40 % – Zvýraznění2 2 3 3" xfId="414" xr:uid="{3B5ECE74-43A2-4BEC-BF12-D7D9668356A2}"/>
    <cellStyle name="40 % – Zvýraznění2 2 4" xfId="182" xr:uid="{8FA77EB4-7754-4F88-ABFB-198E3DC85A67}"/>
    <cellStyle name="40 % – Zvýraznění2 2 4 2" xfId="308" xr:uid="{2B9CC6B2-4875-4601-95F9-D5863AD7A76C}"/>
    <cellStyle name="40 % – Zvýraznění2 2 4 2 2" xfId="567" xr:uid="{6A1930E1-355A-4D7C-B904-88E09DAF2FD5}"/>
    <cellStyle name="40 % – Zvýraznění2 2 4 3" xfId="444" xr:uid="{A2DF3A89-586A-4283-B2D8-84B5A947212F}"/>
    <cellStyle name="40 % – Zvýraznění2 2 5" xfId="218" xr:uid="{B803E17E-E834-4BEC-924F-6E4FBF185A9F}"/>
    <cellStyle name="40 % – Zvýraznění2 2 5 2" xfId="477" xr:uid="{43C390DF-1479-4594-9E86-5B4C83414A89}"/>
    <cellStyle name="40 % – Zvýraznění2 2 6" xfId="354" xr:uid="{05D18CF7-29F1-44F8-9763-F47BE79F5008}"/>
    <cellStyle name="40 % – Zvýraznění2 3" xfId="102" xr:uid="{62D4E65F-75B9-43CB-909E-A9CC68ED3CAB}"/>
    <cellStyle name="40 % – Zvýraznění2 3 2" xfId="228" xr:uid="{7099776D-165C-4F96-9C69-E9796C02B7BB}"/>
    <cellStyle name="40 % – Zvýraznění2 3 2 2" xfId="487" xr:uid="{120D0819-760C-4ACB-BA9D-29DD1B7F5F9F}"/>
    <cellStyle name="40 % – Zvýraznění2 3 3" xfId="364" xr:uid="{6F8253A6-DA72-4119-A8E4-87A63E2392EB}"/>
    <cellStyle name="40 % – Zvýraznění2 4" xfId="132" xr:uid="{57DFC101-270F-4073-8D5A-388C4B89EDA2}"/>
    <cellStyle name="40 % – Zvýraznění2 4 2" xfId="258" xr:uid="{728FB3A4-72C2-4B8C-B4F7-D9E2A783F6EF}"/>
    <cellStyle name="40 % – Zvýraznění2 4 2 2" xfId="517" xr:uid="{11775A74-64D0-4B6B-AC7C-CDBAAFF7CCE2}"/>
    <cellStyle name="40 % – Zvýraznění2 4 3" xfId="394" xr:uid="{0BACEFC6-5659-40C9-B8FC-D30ED89A288A}"/>
    <cellStyle name="40 % – Zvýraznění2 5" xfId="162" xr:uid="{FB66C027-CF73-495B-B275-EF4370CA0AC2}"/>
    <cellStyle name="40 % – Zvýraznění2 5 2" xfId="288" xr:uid="{EA2B14FA-4CC9-4C64-8874-5461C4654632}"/>
    <cellStyle name="40 % – Zvýraznění2 5 2 2" xfId="547" xr:uid="{519E1647-BCF4-4C7F-A371-279C71DBBDD6}"/>
    <cellStyle name="40 % – Zvýraznění2 5 3" xfId="424" xr:uid="{B90F9B8A-C0B1-4225-A41C-FF4B592BC9C4}"/>
    <cellStyle name="40 % – Zvýraznění2 6" xfId="198" xr:uid="{FFEFBC22-AFB9-4D85-A7E8-67682FAE6E39}"/>
    <cellStyle name="40 % – Zvýraznění2 6 2" xfId="457" xr:uid="{9EF1E038-0CD7-4473-B200-66090B8F477C}"/>
    <cellStyle name="40 % – Zvýraznění2 7" xfId="334" xr:uid="{822F6006-BBD3-402F-95EC-274CFC4F8CA2}"/>
    <cellStyle name="40 % – Zvýraznění3 2" xfId="92" xr:uid="{2AC6D8B6-587A-4936-815C-46DE9C562397}"/>
    <cellStyle name="40 % – Zvýraznění3 2 2" xfId="123" xr:uid="{6E87A348-86FA-4D17-AC88-583DD388415A}"/>
    <cellStyle name="40 % – Zvýraznění3 2 2 2" xfId="249" xr:uid="{9F91C01C-925E-42C8-8375-A08095E4622C}"/>
    <cellStyle name="40 % – Zvýraznění3 2 2 2 2" xfId="508" xr:uid="{CECF3CCC-5C26-4832-9400-060D5AEAF943}"/>
    <cellStyle name="40 % – Zvýraznění3 2 2 3" xfId="385" xr:uid="{9E1E01A4-48DD-4E18-A70F-B15C3D62224B}"/>
    <cellStyle name="40 % – Zvýraznění3 2 3" xfId="153" xr:uid="{6DC42707-42F0-4FAF-9C92-4B2405D16239}"/>
    <cellStyle name="40 % – Zvýraznění3 2 3 2" xfId="279" xr:uid="{1D7E805C-DC33-47F1-8ED4-021D1E1FB7F8}"/>
    <cellStyle name="40 % – Zvýraznění3 2 3 2 2" xfId="538" xr:uid="{B5B26984-27DF-4087-BA4F-D209DC823FDF}"/>
    <cellStyle name="40 % – Zvýraznění3 2 3 3" xfId="415" xr:uid="{24F2CEB3-E3FE-4F84-AA4B-EC073530C218}"/>
    <cellStyle name="40 % – Zvýraznění3 2 4" xfId="183" xr:uid="{299BC250-A413-4ABF-B603-7629BA47A070}"/>
    <cellStyle name="40 % – Zvýraznění3 2 4 2" xfId="309" xr:uid="{C296C74A-9618-48EE-840D-B1504387FD3D}"/>
    <cellStyle name="40 % – Zvýraznění3 2 4 2 2" xfId="568" xr:uid="{B7313898-7E26-4077-8815-8EBDA5AB555B}"/>
    <cellStyle name="40 % – Zvýraznění3 2 4 3" xfId="445" xr:uid="{FEC3AB98-9AF2-40F6-A2B8-67516C63E92A}"/>
    <cellStyle name="40 % – Zvýraznění3 2 5" xfId="219" xr:uid="{EFBDE3F2-DE42-4B44-8E57-88F43817B1FA}"/>
    <cellStyle name="40 % – Zvýraznění3 2 5 2" xfId="478" xr:uid="{A8CC5070-442D-4409-BE5A-65480743708D}"/>
    <cellStyle name="40 % – Zvýraznění3 2 6" xfId="355" xr:uid="{1A1030C9-5BF4-4B43-A150-0700F8FC3131}"/>
    <cellStyle name="40 % – Zvýraznění3 3" xfId="104" xr:uid="{C6496634-24CF-43D6-BE36-09F2E827C068}"/>
    <cellStyle name="40 % – Zvýraznění3 3 2" xfId="230" xr:uid="{E3792B26-4874-4E32-AF44-DE36F3FAC20F}"/>
    <cellStyle name="40 % – Zvýraznění3 3 2 2" xfId="489" xr:uid="{8366F761-B37F-4BF7-9C80-DE676C049169}"/>
    <cellStyle name="40 % – Zvýraznění3 3 3" xfId="366" xr:uid="{0F9447F1-6236-466F-9B70-3073E92579F5}"/>
    <cellStyle name="40 % – Zvýraznění3 4" xfId="134" xr:uid="{C12FB2E3-8752-4820-8868-BDDB0468ED20}"/>
    <cellStyle name="40 % – Zvýraznění3 4 2" xfId="260" xr:uid="{7C90A29B-ABDB-45CD-9BF3-DEE3C4A33F29}"/>
    <cellStyle name="40 % – Zvýraznění3 4 2 2" xfId="519" xr:uid="{AA2A4710-41D0-499E-9244-344B9D835906}"/>
    <cellStyle name="40 % – Zvýraznění3 4 3" xfId="396" xr:uid="{D00C790F-1883-4D9B-8E03-36D5B826B975}"/>
    <cellStyle name="40 % – Zvýraznění3 5" xfId="164" xr:uid="{2B819E78-E0FA-4BDB-B91E-C3ECDBDB4FF9}"/>
    <cellStyle name="40 % – Zvýraznění3 5 2" xfId="290" xr:uid="{366128A2-CB8A-4727-A06D-2B79628C1078}"/>
    <cellStyle name="40 % – Zvýraznění3 5 2 2" xfId="549" xr:uid="{64A8C4B7-ADB6-4E57-8C36-FCC037DBE4A7}"/>
    <cellStyle name="40 % – Zvýraznění3 5 3" xfId="426" xr:uid="{9276C5F9-BD16-4A10-B0F8-002C70ABFAD2}"/>
    <cellStyle name="40 % – Zvýraznění3 6" xfId="200" xr:uid="{B59E2E3D-C5C5-4277-8B2A-5AC181D7E144}"/>
    <cellStyle name="40 % – Zvýraznění3 6 2" xfId="459" xr:uid="{D1B06310-5101-49DC-AF11-5A3F6E19FA61}"/>
    <cellStyle name="40 % – Zvýraznění3 7" xfId="336" xr:uid="{F4A52F09-C4DE-420F-B8F6-501560147F80}"/>
    <cellStyle name="40 % – Zvýraznění4 2" xfId="93" xr:uid="{3848DCA5-6FB0-4A46-BC4E-580CFA8046B8}"/>
    <cellStyle name="40 % – Zvýraznění4 2 2" xfId="124" xr:uid="{BB0A2DCF-41C7-4AB8-9D5E-B34D1B89BAFD}"/>
    <cellStyle name="40 % – Zvýraznění4 2 2 2" xfId="250" xr:uid="{BE037651-C1BC-45AC-BF8C-C8526CE9FD07}"/>
    <cellStyle name="40 % – Zvýraznění4 2 2 2 2" xfId="509" xr:uid="{D60AE5F4-E933-42DF-9266-08AB46A16AE1}"/>
    <cellStyle name="40 % – Zvýraznění4 2 2 3" xfId="386" xr:uid="{70F235E3-DC24-4401-8AE5-87052505C629}"/>
    <cellStyle name="40 % – Zvýraznění4 2 3" xfId="154" xr:uid="{0A5A0774-6EEE-4E2D-8F15-57FB7378209F}"/>
    <cellStyle name="40 % – Zvýraznění4 2 3 2" xfId="280" xr:uid="{3AFFD93B-430F-42F0-B999-240780697DC4}"/>
    <cellStyle name="40 % – Zvýraznění4 2 3 2 2" xfId="539" xr:uid="{9369F84F-2363-4936-AEB1-5B1B92B40C0A}"/>
    <cellStyle name="40 % – Zvýraznění4 2 3 3" xfId="416" xr:uid="{99B486A1-3658-407F-807E-EC4B46E2BBC5}"/>
    <cellStyle name="40 % – Zvýraznění4 2 4" xfId="184" xr:uid="{216A3C85-7BE5-433D-B083-A3669ABB9E07}"/>
    <cellStyle name="40 % – Zvýraznění4 2 4 2" xfId="310" xr:uid="{3F0657AA-1909-489A-B674-7F4047750271}"/>
    <cellStyle name="40 % – Zvýraznění4 2 4 2 2" xfId="569" xr:uid="{09FC5F8A-50BE-40DE-8D81-14D6A7B8FD39}"/>
    <cellStyle name="40 % – Zvýraznění4 2 4 3" xfId="446" xr:uid="{37BB7289-50E2-4F2F-9CB6-B0D2E53E09B0}"/>
    <cellStyle name="40 % – Zvýraznění4 2 5" xfId="220" xr:uid="{A86B1277-054A-454C-AB63-8791599F4BCC}"/>
    <cellStyle name="40 % – Zvýraznění4 2 5 2" xfId="479" xr:uid="{CB08E923-480B-4928-A3FB-E7AF126BF73B}"/>
    <cellStyle name="40 % – Zvýraznění4 2 6" xfId="356" xr:uid="{B2DBC0B5-91A8-4F73-8312-25FEDE4E39CE}"/>
    <cellStyle name="40 % – Zvýraznění4 3" xfId="106" xr:uid="{49B8308F-D7A4-4AC7-8D70-35F3228C1A96}"/>
    <cellStyle name="40 % – Zvýraznění4 3 2" xfId="232" xr:uid="{D6BE041D-D579-42F3-978B-0C3291A61345}"/>
    <cellStyle name="40 % – Zvýraznění4 3 2 2" xfId="491" xr:uid="{507F664F-CDAE-47DF-9AFF-00747E7934EC}"/>
    <cellStyle name="40 % – Zvýraznění4 3 3" xfId="368" xr:uid="{5A495E54-1984-4A2C-8D6B-09435A35032A}"/>
    <cellStyle name="40 % – Zvýraznění4 4" xfId="136" xr:uid="{CF32AAA6-9ECF-4B23-90EE-BE0AC53DF5E1}"/>
    <cellStyle name="40 % – Zvýraznění4 4 2" xfId="262" xr:uid="{CE3BEAF3-A80E-48C9-983B-15D71CE8BE8F}"/>
    <cellStyle name="40 % – Zvýraznění4 4 2 2" xfId="521" xr:uid="{DC26DF8C-8310-4EC8-B888-C1FDE10044C7}"/>
    <cellStyle name="40 % – Zvýraznění4 4 3" xfId="398" xr:uid="{DBE412DD-D903-432F-B100-110E61E482A1}"/>
    <cellStyle name="40 % – Zvýraznění4 5" xfId="166" xr:uid="{9955EEEE-7312-436A-A071-870345827980}"/>
    <cellStyle name="40 % – Zvýraznění4 5 2" xfId="292" xr:uid="{576F4AF9-4D74-4C84-8F99-D29E724F5A25}"/>
    <cellStyle name="40 % – Zvýraznění4 5 2 2" xfId="551" xr:uid="{8F8AF4F4-185C-475E-9E55-9BF7935F8B3C}"/>
    <cellStyle name="40 % – Zvýraznění4 5 3" xfId="428" xr:uid="{32956724-3663-47D5-90B9-4DE4A6823B9C}"/>
    <cellStyle name="40 % – Zvýraznění4 6" xfId="202" xr:uid="{693A8E1F-6F1D-42EB-974E-8F799FC3685B}"/>
    <cellStyle name="40 % – Zvýraznění4 6 2" xfId="461" xr:uid="{A6B0B309-9051-49E0-B902-09E1B393DE1C}"/>
    <cellStyle name="40 % – Zvýraznění4 7" xfId="338" xr:uid="{85B69928-CF9E-43BE-BFF8-80FC3ECFC4BE}"/>
    <cellStyle name="40 % – Zvýraznění5 2" xfId="94" xr:uid="{5B7C4F91-D321-4A04-B6D7-9FE06847E3B9}"/>
    <cellStyle name="40 % – Zvýraznění5 2 2" xfId="125" xr:uid="{B6AA521B-F79A-4483-A0D8-3FA0C14D8379}"/>
    <cellStyle name="40 % – Zvýraznění5 2 2 2" xfId="251" xr:uid="{E3D92BF0-7FF7-4BBB-9924-9C309644AD91}"/>
    <cellStyle name="40 % – Zvýraznění5 2 2 2 2" xfId="510" xr:uid="{DF6D894A-1E66-42AA-94DA-996985BDF690}"/>
    <cellStyle name="40 % – Zvýraznění5 2 2 3" xfId="387" xr:uid="{25859610-E4FC-4F63-81EF-8074F106CD9B}"/>
    <cellStyle name="40 % – Zvýraznění5 2 3" xfId="155" xr:uid="{D22075B9-8E0E-4142-929D-21FD829CBE1D}"/>
    <cellStyle name="40 % – Zvýraznění5 2 3 2" xfId="281" xr:uid="{064EC758-E05D-4F6D-9B66-35C12DDA58C5}"/>
    <cellStyle name="40 % – Zvýraznění5 2 3 2 2" xfId="540" xr:uid="{BFBC3F75-7460-4642-8AE8-29D4577D957F}"/>
    <cellStyle name="40 % – Zvýraznění5 2 3 3" xfId="417" xr:uid="{BEA48B5C-0602-4AB0-B648-0CC61CCCE5B9}"/>
    <cellStyle name="40 % – Zvýraznění5 2 4" xfId="185" xr:uid="{7BB71004-3232-4F0E-9AD1-95BE2ADB5426}"/>
    <cellStyle name="40 % – Zvýraznění5 2 4 2" xfId="311" xr:uid="{53C83955-8F20-4202-A059-C13AABFC6323}"/>
    <cellStyle name="40 % – Zvýraznění5 2 4 2 2" xfId="570" xr:uid="{530C8011-1036-4746-A825-3275E909BA2D}"/>
    <cellStyle name="40 % – Zvýraznění5 2 4 3" xfId="447" xr:uid="{D3092C7E-0939-467D-8F97-582A45218D26}"/>
    <cellStyle name="40 % – Zvýraznění5 2 5" xfId="221" xr:uid="{B28CAE52-A4A9-4AC9-A00F-3C935B921B9B}"/>
    <cellStyle name="40 % – Zvýraznění5 2 5 2" xfId="480" xr:uid="{3D47E164-FFA8-4BA1-9274-2FA3AA98F5BC}"/>
    <cellStyle name="40 % – Zvýraznění5 2 6" xfId="357" xr:uid="{D7FAA2B9-42FA-4928-B03A-C79D6C9C908B}"/>
    <cellStyle name="40 % – Zvýraznění5 3" xfId="108" xr:uid="{FB861949-3617-4F4C-96D9-52C0A5E67E29}"/>
    <cellStyle name="40 % – Zvýraznění5 3 2" xfId="234" xr:uid="{E72D0BDE-DCD0-4110-A0EA-5134D85B6E8B}"/>
    <cellStyle name="40 % – Zvýraznění5 3 2 2" xfId="493" xr:uid="{6B4AD82C-9B51-4C5A-ACE6-66A2D8C146EC}"/>
    <cellStyle name="40 % – Zvýraznění5 3 3" xfId="370" xr:uid="{8B1A3320-2F27-407E-B45A-12F8AE39937E}"/>
    <cellStyle name="40 % – Zvýraznění5 4" xfId="138" xr:uid="{26692915-C33F-4A5D-B6A5-B734ED23B2D3}"/>
    <cellStyle name="40 % – Zvýraznění5 4 2" xfId="264" xr:uid="{0D35CA04-A367-4C77-B57D-2319A0FB3DCC}"/>
    <cellStyle name="40 % – Zvýraznění5 4 2 2" xfId="523" xr:uid="{E7879C4D-E7E2-4CDB-ABB6-2B1355DF6F87}"/>
    <cellStyle name="40 % – Zvýraznění5 4 3" xfId="400" xr:uid="{5001C940-B0F5-4483-BABC-3350171CA802}"/>
    <cellStyle name="40 % – Zvýraznění5 5" xfId="168" xr:uid="{225D89F0-4558-4964-9C11-D2B72C9905EE}"/>
    <cellStyle name="40 % – Zvýraznění5 5 2" xfId="294" xr:uid="{22C399D9-EAA1-43F1-A08B-A91431FD7242}"/>
    <cellStyle name="40 % – Zvýraznění5 5 2 2" xfId="553" xr:uid="{238FEEDB-BD9F-4FC0-80BA-910FF965FA72}"/>
    <cellStyle name="40 % – Zvýraznění5 5 3" xfId="430" xr:uid="{8A83DE72-DE10-432D-B854-AD518AD5675C}"/>
    <cellStyle name="40 % – Zvýraznění5 6" xfId="204" xr:uid="{7C86D8D3-0837-4722-B0E7-E5B9527E111C}"/>
    <cellStyle name="40 % – Zvýraznění5 6 2" xfId="463" xr:uid="{C326714E-0829-46FF-9E33-279B36A57769}"/>
    <cellStyle name="40 % – Zvýraznění5 7" xfId="340" xr:uid="{46ABA89A-9A25-4AA9-89A9-66579931746A}"/>
    <cellStyle name="40 % – Zvýraznění6 2" xfId="95" xr:uid="{7B9DB774-4BC1-419B-8173-5D8E8F6676A2}"/>
    <cellStyle name="40 % – Zvýraznění6 2 2" xfId="126" xr:uid="{5F119A0F-D759-41E3-90E2-3A0459BA5AAC}"/>
    <cellStyle name="40 % – Zvýraznění6 2 2 2" xfId="252" xr:uid="{13D4FE56-E6ED-4D8F-9BF1-145D058A3532}"/>
    <cellStyle name="40 % – Zvýraznění6 2 2 2 2" xfId="511" xr:uid="{232A2E0A-95D8-470E-8553-29788F3BC444}"/>
    <cellStyle name="40 % – Zvýraznění6 2 2 3" xfId="388" xr:uid="{26CB4EF6-C288-45F9-8C25-AD96EFBF986B}"/>
    <cellStyle name="40 % – Zvýraznění6 2 3" xfId="156" xr:uid="{5A9936BD-C885-45C9-BDAB-4245426C5571}"/>
    <cellStyle name="40 % – Zvýraznění6 2 3 2" xfId="282" xr:uid="{A20F2DCF-493E-4EEF-83B5-E17A462C1169}"/>
    <cellStyle name="40 % – Zvýraznění6 2 3 2 2" xfId="541" xr:uid="{8DB00F05-7BE8-4439-A97B-FDEA8F414457}"/>
    <cellStyle name="40 % – Zvýraznění6 2 3 3" xfId="418" xr:uid="{1E6DB415-FB11-4D96-A1C5-4E08F0F8CE59}"/>
    <cellStyle name="40 % – Zvýraznění6 2 4" xfId="186" xr:uid="{E21EE9F0-DBFB-4021-8B8F-F98001DADA03}"/>
    <cellStyle name="40 % – Zvýraznění6 2 4 2" xfId="312" xr:uid="{029246B9-5EAF-4DFF-A9D0-096C71C274B2}"/>
    <cellStyle name="40 % – Zvýraznění6 2 4 2 2" xfId="571" xr:uid="{7030C27C-FF36-4395-97E4-9EF376FEC7B3}"/>
    <cellStyle name="40 % – Zvýraznění6 2 4 3" xfId="448" xr:uid="{0FE86ACF-60E2-4385-986F-ACFAC482746F}"/>
    <cellStyle name="40 % – Zvýraznění6 2 5" xfId="222" xr:uid="{8BDB6043-F2CE-428D-9F12-911DAB04D7BF}"/>
    <cellStyle name="40 % – Zvýraznění6 2 5 2" xfId="481" xr:uid="{5791F949-9DBA-4E37-8F40-6A9D170A1237}"/>
    <cellStyle name="40 % – Zvýraznění6 2 6" xfId="358" xr:uid="{38572E57-635B-484C-94F7-8069318D5B29}"/>
    <cellStyle name="40 % – Zvýraznění6 3" xfId="110" xr:uid="{2BEF679F-F7C7-4551-8B16-8CE36FFE19BC}"/>
    <cellStyle name="40 % – Zvýraznění6 3 2" xfId="236" xr:uid="{19BB9DED-3878-4A4E-93E7-E982A2E8478B}"/>
    <cellStyle name="40 % – Zvýraznění6 3 2 2" xfId="495" xr:uid="{EBA64ADC-058D-49FC-A903-380CC4A9133E}"/>
    <cellStyle name="40 % – Zvýraznění6 3 3" xfId="372" xr:uid="{E2956EE2-E9A5-4424-A36C-2C813F5754AC}"/>
    <cellStyle name="40 % – Zvýraznění6 4" xfId="140" xr:uid="{0D3F20D5-AB9B-4FDB-95C9-11F374313E12}"/>
    <cellStyle name="40 % – Zvýraznění6 4 2" xfId="266" xr:uid="{0471E3C5-6380-42F0-A19E-F817F9B258A4}"/>
    <cellStyle name="40 % – Zvýraznění6 4 2 2" xfId="525" xr:uid="{F82E16CF-C78E-4D9D-A0B7-81581C09D5DA}"/>
    <cellStyle name="40 % – Zvýraznění6 4 3" xfId="402" xr:uid="{E964B41A-3F80-42C8-B2A2-F33C33B31D93}"/>
    <cellStyle name="40 % – Zvýraznění6 5" xfId="170" xr:uid="{C980CA91-1116-457E-8B27-412432C61D84}"/>
    <cellStyle name="40 % – Zvýraznění6 5 2" xfId="296" xr:uid="{ACE8CDD9-EC20-4EE0-9993-ED78743F2841}"/>
    <cellStyle name="40 % – Zvýraznění6 5 2 2" xfId="555" xr:uid="{8F4D7ADC-80C5-4B77-8001-AA40BCEFE8EC}"/>
    <cellStyle name="40 % – Zvýraznění6 5 3" xfId="432" xr:uid="{8BED8F75-B47D-4238-A67B-C8F86D1A4370}"/>
    <cellStyle name="40 % – Zvýraznění6 6" xfId="206" xr:uid="{83754930-B8C7-466B-AE98-D4F08453457C}"/>
    <cellStyle name="40 % – Zvýraznění6 6 2" xfId="465" xr:uid="{F043F3FD-C3EA-435C-9CE4-681DE1E0044E}"/>
    <cellStyle name="40 % – Zvýraznění6 7" xfId="342" xr:uid="{A1E28AF9-17DE-4E5B-90AA-18A01734619A}"/>
    <cellStyle name="60 % – Zvýraznění 1 2" xfId="69" xr:uid="{312FB8A1-58EC-4F90-9168-5E4086F10F4B}"/>
    <cellStyle name="60 % – Zvýraznění 2 2" xfId="70" xr:uid="{15BF388B-AB97-4A79-B32E-18BD97167262}"/>
    <cellStyle name="60 % – Zvýraznění 3 2" xfId="71" xr:uid="{B6FCE3CD-CF3A-4DBB-8C37-631BFC480022}"/>
    <cellStyle name="60 % – Zvýraznění 4 2" xfId="72" xr:uid="{A1FC82AE-2065-4AF5-AAD9-C6A8AD8AA35E}"/>
    <cellStyle name="60 % – Zvýraznění 5 2" xfId="73" xr:uid="{FB0861DD-A359-4289-BA3E-517B2E4E4E1E}"/>
    <cellStyle name="60 % – Zvýraznění 6 2" xfId="74" xr:uid="{3DEB808B-020A-445C-BCFA-66D9DC1AE02E}"/>
    <cellStyle name="Celkem" xfId="21" builtinId="25" customBuiltin="1"/>
    <cellStyle name="čárky 2" xfId="62" xr:uid="{FBE67E66-9CA8-49DE-80B2-412B17941D94}"/>
    <cellStyle name="Dezimal [0]_Tabelle1" xfId="40" xr:uid="{C074ED1E-3829-4189-BEBC-A40A83311EDE}"/>
    <cellStyle name="Dezimal_Tabelle1" xfId="41" xr:uid="{B3EC2553-7C47-4B81-BE0E-D1A6F56CB698}"/>
    <cellStyle name="Euro" xfId="79" xr:uid="{1DF7120C-BEDB-4837-8BE9-0A54DCF4ED00}"/>
    <cellStyle name="Firma" xfId="42" xr:uid="{72E3675D-E5D3-4EA8-B0B9-D911CCE1E8BD}"/>
    <cellStyle name="Firma 2" xfId="319" xr:uid="{BD1C8EFE-CAD7-46AF-9F6E-767075E57EF8}"/>
    <cellStyle name="Hlavní nadpis" xfId="43" xr:uid="{ADF904E6-028F-429D-8558-D648AB792EA0}"/>
    <cellStyle name="Kontrolní buňka" xfId="18" builtinId="23" customBuiltin="1"/>
    <cellStyle name="Měna 2" xfId="578" xr:uid="{321ABC49-1FB7-4E92-B373-F3BE7BEC2578}"/>
    <cellStyle name="měny 2" xfId="64" xr:uid="{A8C26C43-9909-425E-BE3B-17C648424878}"/>
    <cellStyle name="měny 2 2" xfId="75" xr:uid="{A4E09DD0-AD51-4B5C-BA72-3A140D3DA682}"/>
    <cellStyle name="měny 3" xfId="63" xr:uid="{1B3BA312-A511-4248-A48F-0F4FD156198B}"/>
    <cellStyle name="měny 3 2" xfId="81" xr:uid="{A6D94E53-54CB-4536-A7B7-8D0A6EEBE6DB}"/>
    <cellStyle name="měny 3 2 2" xfId="208" xr:uid="{1CCE4CE6-15EB-4346-A8C6-FB490BF23D29}"/>
    <cellStyle name="měny 3 2 2 2" xfId="467" xr:uid="{24198CEC-D14B-4F5F-8E95-5CD86658E0DA}"/>
    <cellStyle name="měny 3 2 3" xfId="344" xr:uid="{644DF07E-1314-4685-8BEA-B7F76A41E045}"/>
    <cellStyle name="měny 3 3" xfId="112" xr:uid="{D38B89B1-A408-4DF3-8F44-53F6180E14EB}"/>
    <cellStyle name="měny 3 3 2" xfId="238" xr:uid="{1B862F12-E5DA-4514-B5DB-E13277FB5FB0}"/>
    <cellStyle name="měny 3 3 2 2" xfId="497" xr:uid="{E43F14EA-19A1-4CF7-8589-1B787DBE0493}"/>
    <cellStyle name="měny 3 3 3" xfId="374" xr:uid="{B875DC8A-2081-4A65-BBBF-769B9BFFAE60}"/>
    <cellStyle name="měny 3 4" xfId="142" xr:uid="{418B0A8A-B769-47E8-8FD4-389523001D71}"/>
    <cellStyle name="měny 3 4 2" xfId="268" xr:uid="{AE856BF7-3774-4B5C-9DA4-5CC3D75A3D94}"/>
    <cellStyle name="měny 3 4 2 2" xfId="527" xr:uid="{F6252876-8C10-4D6A-AEBA-8A0C385E2CE6}"/>
    <cellStyle name="měny 3 4 3" xfId="404" xr:uid="{5CCB6598-A97E-4511-B121-0E87388584C6}"/>
    <cellStyle name="měny 3 5" xfId="172" xr:uid="{56B412C7-1511-41FF-8C26-DA2190877F38}"/>
    <cellStyle name="měny 3 5 2" xfId="298" xr:uid="{53D340E2-423E-4918-9CB7-8C0DFF2B275E}"/>
    <cellStyle name="měny 3 5 2 2" xfId="557" xr:uid="{F796D7F2-6A13-48D0-8E1C-1110AC7B0B4C}"/>
    <cellStyle name="měny 3 5 3" xfId="434" xr:uid="{484388B4-54E6-4F97-BDBA-CB34E3C475D2}"/>
    <cellStyle name="měny 4" xfId="96" xr:uid="{23C2780F-571A-4EA7-9E96-9AB61C9BC84B}"/>
    <cellStyle name="měny 4 2" xfId="127" xr:uid="{7821867E-712C-4873-9989-B2187023AE63}"/>
    <cellStyle name="měny 4 2 2" xfId="253" xr:uid="{FCE9C8B5-13C5-4242-8049-2D30F428B34F}"/>
    <cellStyle name="měny 4 2 2 2" xfId="512" xr:uid="{3A6D91D4-89B1-4DD2-9F57-42CA82D75B4A}"/>
    <cellStyle name="měny 4 2 3" xfId="389" xr:uid="{951A0CEB-5F54-4CAD-9D89-D8391B58631F}"/>
    <cellStyle name="měny 4 3" xfId="157" xr:uid="{6D2C58FA-8A8A-49D9-AF5E-034498C20F0F}"/>
    <cellStyle name="měny 4 3 2" xfId="283" xr:uid="{A8CC60A6-3AFF-4A41-8018-CC77585664BA}"/>
    <cellStyle name="měny 4 3 2 2" xfId="542" xr:uid="{70266355-6B53-4D74-9AFD-084984051EA3}"/>
    <cellStyle name="měny 4 3 3" xfId="419" xr:uid="{8598BCC5-3055-4673-987C-324192788867}"/>
    <cellStyle name="měny 4 4" xfId="187" xr:uid="{45A4F5A2-DF4E-4BBA-A3C9-521EB0138851}"/>
    <cellStyle name="měny 4 4 2" xfId="313" xr:uid="{8C6F4D73-8F54-4D61-8244-0A0AFDCA3F0B}"/>
    <cellStyle name="měny 4 4 2 2" xfId="572" xr:uid="{47B5F024-CDFC-474E-9950-20F03B526CF8}"/>
    <cellStyle name="měny 4 4 3" xfId="449" xr:uid="{70B9E67A-DF1E-429A-94C6-97EE6AFDDACB}"/>
    <cellStyle name="měny 4 5" xfId="223" xr:uid="{384B6B1B-B043-4633-8A59-3BA824116CE5}"/>
    <cellStyle name="měny 4 5 2" xfId="482" xr:uid="{51085464-B760-4EA5-AE78-9BEE50723E3B}"/>
    <cellStyle name="měny 4 6" xfId="359" xr:uid="{506C40D3-0ACF-4220-AF56-7403CDC3157E}"/>
    <cellStyle name="měny 5" xfId="577" xr:uid="{98D7E358-F3BC-476A-952E-EB3C5152A9A6}"/>
    <cellStyle name="Nadpis 1" xfId="8" builtinId="16" customBuiltin="1"/>
    <cellStyle name="Nadpis 2" xfId="9" builtinId="17" customBuiltin="1"/>
    <cellStyle name="Nadpis 3" xfId="10" builtinId="18" customBuiltin="1"/>
    <cellStyle name="Nadpis 4" xfId="11" builtinId="19" customBuiltin="1"/>
    <cellStyle name="Název 2" xfId="67" xr:uid="{DF363BEB-DD2C-4ABB-8149-7D2D4E255377}"/>
    <cellStyle name="Neutrální 2" xfId="68" xr:uid="{40E489C3-FD86-473B-B2BE-B53AAD5470BB}"/>
    <cellStyle name="normálne 2" xfId="579" xr:uid="{752BE843-021D-41EE-B5B4-423BC40C0B86}"/>
    <cellStyle name="normálne 2 2" xfId="580" xr:uid="{84B7EB6A-AA82-49DC-A65B-5C354D94803E}"/>
    <cellStyle name="Normální" xfId="0" builtinId="0"/>
    <cellStyle name="Normální 2" xfId="1" xr:uid="{D85673F1-C61C-460E-8B9D-C53E912B2CEF}"/>
    <cellStyle name="normální 2 2" xfId="45" xr:uid="{31B6685D-386D-4F5D-AA09-D60D60EB3F3D}"/>
    <cellStyle name="normální 2 2 2" xfId="189" xr:uid="{F72DCF55-2C3F-408A-97A3-400F34AB530A}"/>
    <cellStyle name="normální 2 3" xfId="46" xr:uid="{A8302D7C-586B-40D7-ABF4-0CC894E45B4B}"/>
    <cellStyle name="normální 2 3 2" xfId="190" xr:uid="{15092545-6F0A-4501-A42C-FE54849FDF71}"/>
    <cellStyle name="normální 2 4" xfId="47" xr:uid="{2CAAF97C-D36F-46DB-8CB8-9E0160423CF3}"/>
    <cellStyle name="normální 2 4 2" xfId="191" xr:uid="{B8575C34-C725-4154-B951-5F8949683E8D}"/>
    <cellStyle name="normální 2 5" xfId="65" xr:uid="{944EE740-8C1E-4D48-8239-D872820FFA77}"/>
    <cellStyle name="normální 2 6" xfId="44" xr:uid="{8DCE2E4E-7D12-4DD9-8728-BFB5F4CA02C7}"/>
    <cellStyle name="Normální 3" xfId="2" xr:uid="{6F7C7D1B-29EA-4F41-A507-C7AF30028724}"/>
    <cellStyle name="normální 3 2" xfId="78" xr:uid="{31AC1E3B-C2AB-413A-B0F9-EDE6CF5D9F18}"/>
    <cellStyle name="normální 3 3" xfId="80" xr:uid="{F9E1269C-314C-41A0-91D2-2015641B497A}"/>
    <cellStyle name="normální 3 3 2" xfId="111" xr:uid="{7B603EC2-F20A-4DB9-87EA-C11EA7FBC134}"/>
    <cellStyle name="normální 3 3 2 2" xfId="237" xr:uid="{52A85570-5D87-4CFA-94FC-C3ED07E24A65}"/>
    <cellStyle name="normální 3 3 2 2 2" xfId="496" xr:uid="{8BDDA495-BDD2-4AB6-8949-881FD78D89D6}"/>
    <cellStyle name="normální 3 3 2 3" xfId="373" xr:uid="{DAC5B685-BBD1-4C34-8B35-ED7E3CDB5710}"/>
    <cellStyle name="normální 3 3 3" xfId="141" xr:uid="{9172F57B-DD19-4475-BDFB-5087230E487D}"/>
    <cellStyle name="normální 3 3 3 2" xfId="267" xr:uid="{0CA509D7-7847-4BEB-9750-ED6856070F3C}"/>
    <cellStyle name="normální 3 3 3 2 2" xfId="526" xr:uid="{E60F60F7-19AE-4179-937B-CB1B7E3AE8D9}"/>
    <cellStyle name="normální 3 3 3 3" xfId="403" xr:uid="{DB3D2EC1-49AE-40F9-BE5A-8FBBDC9844A7}"/>
    <cellStyle name="normální 3 3 4" xfId="171" xr:uid="{C67D202F-3BDC-4E4D-98E7-D75B27A03AEA}"/>
    <cellStyle name="normální 3 3 4 2" xfId="297" xr:uid="{99D67FBC-99A0-40B1-95FC-7EBBACB782E0}"/>
    <cellStyle name="normální 3 3 4 2 2" xfId="556" xr:uid="{07FAAF03-0CF6-445F-BD45-51840C31D04D}"/>
    <cellStyle name="normální 3 3 4 3" xfId="433" xr:uid="{0F9C0C78-9697-4C3B-917F-B1C2BA3055EA}"/>
    <cellStyle name="normální 3 3 5" xfId="207" xr:uid="{F69F4C40-2FD3-4F76-B2EF-FD75A15D52D4}"/>
    <cellStyle name="normální 3 3 5 2" xfId="466" xr:uid="{804B891D-9AD8-43D9-93CE-9457284EB31B}"/>
    <cellStyle name="normální 3 3 6" xfId="343" xr:uid="{4FEFDD5F-2377-4B44-9F80-70DE9EEC5EF1}"/>
    <cellStyle name="normální 3 4" xfId="76" xr:uid="{9267913E-E680-4FC6-B70E-B33918134CCC}"/>
    <cellStyle name="normální 3 5" xfId="61" xr:uid="{472681F4-7FB8-45B5-9E96-1F1B87E390EE}"/>
    <cellStyle name="Normální 4" xfId="4" xr:uid="{059E6B55-31BB-42F6-9509-2D8061F02B60}"/>
    <cellStyle name="normální 4 10" xfId="83" xr:uid="{E4F00DA8-72A8-4A35-8920-7E8B94206C6B}"/>
    <cellStyle name="normální 4 2" xfId="48" xr:uid="{C8C35A6A-AD2A-4C72-AD86-415975999D28}"/>
    <cellStyle name="normální 4 2 2" xfId="192" xr:uid="{A8A6F4E3-4C3B-47DC-9B19-E38371EF3E09}"/>
    <cellStyle name="normální 4 2 2 2" xfId="451" xr:uid="{21246DB8-4A42-44BB-9DC0-C88B88E644C2}"/>
    <cellStyle name="normální 4 2 3" xfId="320" xr:uid="{62BB35C1-DE13-4882-BEF9-A7B42D296831}"/>
    <cellStyle name="normální 4 2 4" xfId="328" xr:uid="{2659CF6A-8F3C-480D-BF7D-D34E7BD9AC52}"/>
    <cellStyle name="normální 4 2 5" xfId="582" xr:uid="{8BE3531B-A2A4-45EF-BB9F-98EFA9EB0F9B}"/>
    <cellStyle name="normální 4 3" xfId="49" xr:uid="{FD4213A3-BFCA-490B-AFC0-3E97EB904985}"/>
    <cellStyle name="normální 4 3 2" xfId="193" xr:uid="{CB427E45-2274-41C4-96DA-CE242AB6F416}"/>
    <cellStyle name="normální 4 3 2 2" xfId="452" xr:uid="{E09927E2-224B-4E95-A3A5-E01ECB94A70B}"/>
    <cellStyle name="normální 4 3 3" xfId="321" xr:uid="{9BF5EC48-4938-4285-B78B-F90FB405FD9A}"/>
    <cellStyle name="normální 4 3 4" xfId="329" xr:uid="{6ED8FC8B-CDEE-44BD-AC94-903E8641A0D0}"/>
    <cellStyle name="normální 4 3 5" xfId="583" xr:uid="{A8AB8D1E-4B67-4CBA-A911-DAB940ABB7A4}"/>
    <cellStyle name="normální 4 4" xfId="50" xr:uid="{1040A82D-2056-4257-BBDF-FB7D6013CDA8}"/>
    <cellStyle name="normální 4 4 2" xfId="194" xr:uid="{EEDDE2F0-C22C-4866-A3D2-B15B9B757A5C}"/>
    <cellStyle name="normální 4 4 2 2" xfId="453" xr:uid="{0B75C805-B9B5-442D-902D-FEB50A9FACE6}"/>
    <cellStyle name="normální 4 4 3" xfId="322" xr:uid="{0F5A5A61-C7B2-4352-B653-6E4EBEE47974}"/>
    <cellStyle name="normální 4 4 4" xfId="330" xr:uid="{7D043922-78D4-4CBB-9709-0B8B03510628}"/>
    <cellStyle name="normální 4 4 5" xfId="584" xr:uid="{DDF99709-13E0-40A4-B4C3-E1A5FCF7B5E7}"/>
    <cellStyle name="normální 4 5" xfId="114" xr:uid="{DFB5987D-73F8-47A7-941D-A383F29EFC10}"/>
    <cellStyle name="normální 4 5 2" xfId="240" xr:uid="{FE7CAED7-A2B4-403F-B11F-59FF3BE3BEE8}"/>
    <cellStyle name="normální 4 5 2 2" xfId="499" xr:uid="{A3123528-99BA-4B63-B79D-1BB7AE91EF67}"/>
    <cellStyle name="normální 4 5 3" xfId="376" xr:uid="{73E2E09C-42B7-4138-A204-EB5E648AF765}"/>
    <cellStyle name="normální 4 6" xfId="144" xr:uid="{37A60152-1E1C-4679-8D72-997B9C960965}"/>
    <cellStyle name="normální 4 6 2" xfId="270" xr:uid="{F0EC900A-3F01-4B2B-B25A-7B3C52AA8C74}"/>
    <cellStyle name="normální 4 6 2 2" xfId="529" xr:uid="{EEB0776B-BA6C-4E0D-B8BE-5716183CA95B}"/>
    <cellStyle name="normální 4 6 3" xfId="406" xr:uid="{64476D16-8EA5-4151-9FC7-9CBFDA0A24F7}"/>
    <cellStyle name="normální 4 7" xfId="174" xr:uid="{77728A9C-8F56-477A-A78D-13E5303F7247}"/>
    <cellStyle name="normální 4 7 2" xfId="300" xr:uid="{29C9D39F-8EBF-4722-9D18-A873603213B3}"/>
    <cellStyle name="normální 4 7 2 2" xfId="559" xr:uid="{17245F47-903A-476D-A502-1ABD0BB0C4C0}"/>
    <cellStyle name="normální 4 7 3" xfId="436" xr:uid="{A84FC2C7-3A89-4C64-AD3F-9CC91EB335A9}"/>
    <cellStyle name="normální 4 8" xfId="210" xr:uid="{226AE642-5A16-49B8-970D-01A931D099AD}"/>
    <cellStyle name="normální 4 8 2" xfId="469" xr:uid="{99EB3182-55E5-4E18-AAA8-83166A8198FA}"/>
    <cellStyle name="normální 4 9" xfId="346" xr:uid="{E1B13D96-DF6D-4BBA-8B7A-3F3626387B4C}"/>
    <cellStyle name="normální 5" xfId="315" xr:uid="{05CA432A-F5CC-419B-9B42-281383B0658D}"/>
    <cellStyle name="normální 5 2" xfId="574" xr:uid="{C7D31A4A-9D46-46CE-8C5E-A631042AFC78}"/>
    <cellStyle name="normální 6" xfId="575" xr:uid="{F6B2E87C-6EBF-48FD-BCAD-466B195BB505}"/>
    <cellStyle name="normální_PŘELOŽKY VO" xfId="7" xr:uid="{7689718E-83CD-494B-995C-7825FB44A454}"/>
    <cellStyle name="normální_Rozpočet investičních nákladů platí 16,+ specifikace" xfId="3" xr:uid="{4D9E9C44-F48D-44D4-80A6-5C15A63D5F80}"/>
    <cellStyle name="normální_ROZVODY VO (2)" xfId="6" xr:uid="{622877B9-47DB-4BFF-9086-BCB0938F04E1}"/>
    <cellStyle name="normální_Zadávací podklad pro profese" xfId="5" xr:uid="{8CF4AE7C-3E58-4053-B3BE-528986B780D4}"/>
    <cellStyle name="Podnadpis" xfId="51" xr:uid="{1B972AEA-06F7-4E80-94A0-CDA575EF13B1}"/>
    <cellStyle name="Poznámka 2" xfId="82" xr:uid="{A31745D9-8BEA-437E-AB59-AB1E3CEE1BD9}"/>
    <cellStyle name="Poznámka 2 2" xfId="113" xr:uid="{C5AD7838-FF27-4F58-93C4-8E0740A4E2BC}"/>
    <cellStyle name="Poznámka 2 2 2" xfId="239" xr:uid="{60A78E45-4EFA-484E-97E3-79FB0ABD98CE}"/>
    <cellStyle name="Poznámka 2 2 2 2" xfId="498" xr:uid="{658F8439-1CAF-450F-B49D-C026949FC967}"/>
    <cellStyle name="Poznámka 2 2 3" xfId="375" xr:uid="{48853BAA-6362-46FE-9A07-6A216F0AB4A5}"/>
    <cellStyle name="Poznámka 2 3" xfId="143" xr:uid="{6E2E3C72-FA3A-4B53-87CB-E305E3D7FE18}"/>
    <cellStyle name="Poznámka 2 3 2" xfId="269" xr:uid="{BD399F69-7D9B-44AC-B39F-AD6B010EF37D}"/>
    <cellStyle name="Poznámka 2 3 2 2" xfId="528" xr:uid="{2889B6EA-AF92-4B27-A095-2348E7340E05}"/>
    <cellStyle name="Poznámka 2 3 3" xfId="405" xr:uid="{D1BD9F6C-8865-4EC0-9E47-9C9404D5712C}"/>
    <cellStyle name="Poznámka 2 4" xfId="173" xr:uid="{196CD7E8-199A-44BC-AE93-6E136D56CB12}"/>
    <cellStyle name="Poznámka 2 4 2" xfId="299" xr:uid="{E7F57E54-13FA-4720-92B6-DA2854EC38AD}"/>
    <cellStyle name="Poznámka 2 4 2 2" xfId="558" xr:uid="{2EFDF57F-5DD1-49F2-97BD-0478277D6C1B}"/>
    <cellStyle name="Poznámka 2 4 3" xfId="435" xr:uid="{B03051CD-E0BB-4D5F-A547-76AA9E260640}"/>
    <cellStyle name="Poznámka 2 5" xfId="209" xr:uid="{D85E9583-22EF-4ECF-918D-7F2821077047}"/>
    <cellStyle name="Poznámka 2 5 2" xfId="468" xr:uid="{B7C27D13-520D-4C8D-BC82-B4B6B791EFB6}"/>
    <cellStyle name="Poznámka 2 6" xfId="345" xr:uid="{346B8710-D942-4721-991F-6F18CAA9398A}"/>
    <cellStyle name="Poznámka 3" xfId="97" xr:uid="{6CFDEA30-4428-4BDD-B099-D6F9A41C3D11}"/>
    <cellStyle name="Poznámka 3 2" xfId="128" xr:uid="{9EBBEC9B-BC2C-4AC8-94BE-24F511D812C5}"/>
    <cellStyle name="Poznámka 3 2 2" xfId="254" xr:uid="{9B0FA69B-3D01-44AF-95C5-D0235BB3623E}"/>
    <cellStyle name="Poznámka 3 2 2 2" xfId="513" xr:uid="{B026EC28-D8EB-4AA7-81A3-0BCC3A60310A}"/>
    <cellStyle name="Poznámka 3 2 3" xfId="390" xr:uid="{FD2B0116-2CF8-4971-9D50-BE89EEDB78ED}"/>
    <cellStyle name="Poznámka 3 3" xfId="158" xr:uid="{A8213DFA-C4C7-42B9-9A29-79BDB93E1379}"/>
    <cellStyle name="Poznámka 3 3 2" xfId="284" xr:uid="{20A80208-921F-4171-B387-B065CE144449}"/>
    <cellStyle name="Poznámka 3 3 2 2" xfId="543" xr:uid="{2F4D5316-1A20-4056-B53D-3D6F47CC103C}"/>
    <cellStyle name="Poznámka 3 3 3" xfId="420" xr:uid="{42B4A394-5474-4B15-9036-051A11347DD0}"/>
    <cellStyle name="Poznámka 3 4" xfId="188" xr:uid="{4213B375-B320-4BDA-B29B-2F18DFD480D0}"/>
    <cellStyle name="Poznámka 3 4 2" xfId="314" xr:uid="{909680F4-E287-4BE9-95E6-D7E560740490}"/>
    <cellStyle name="Poznámka 3 4 2 2" xfId="573" xr:uid="{1BC85BC3-20B4-47F1-B3A0-16EB708062BB}"/>
    <cellStyle name="Poznámka 3 4 3" xfId="450" xr:uid="{022C0A48-C0B7-405C-9A8C-F085DF3780D4}"/>
    <cellStyle name="Poznámka 3 5" xfId="224" xr:uid="{C5797A20-3C17-426C-8EDF-E418F3BF15F8}"/>
    <cellStyle name="Poznámka 3 5 2" xfId="483" xr:uid="{D07D1621-244C-4EA3-9729-5D9FA0C5DFCD}"/>
    <cellStyle name="Poznámka 3 6" xfId="360" xr:uid="{58913836-0260-4C6F-A92A-10C78434431E}"/>
    <cellStyle name="procent 2" xfId="77" xr:uid="{C44CB4A8-8078-445E-9843-C837440C10B3}"/>
    <cellStyle name="Procenta 2" xfId="581" xr:uid="{AB92C2D9-BFC4-477B-952C-A506C52A8B08}"/>
    <cellStyle name="Propojená buňka" xfId="17" builtinId="24" customBuiltin="1"/>
    <cellStyle name="R_cert" xfId="317" xr:uid="{C8C2D3BC-7C58-43C6-8A78-0E046FDB2717}"/>
    <cellStyle name="R_price" xfId="318" xr:uid="{3A5427D7-1993-406A-BD21-DE0F8AAB9908}"/>
    <cellStyle name="R_text" xfId="66" xr:uid="{097624F7-BAFB-489D-ACE7-D9EC7EE426A1}"/>
    <cellStyle name="R_type" xfId="98" xr:uid="{A3C3A5BE-535D-4AFC-BE27-B63F7563F4BF}"/>
    <cellStyle name="Správně" xfId="12" builtinId="26" customBuiltin="1"/>
    <cellStyle name="Standard_Tabelle1" xfId="52" xr:uid="{E3AE6BD7-FBCB-4F7C-AA73-6AE191157515}"/>
    <cellStyle name="Stín+tučně" xfId="53" xr:uid="{5B90D5F9-66F5-4ED8-BD18-0BB961A752AA}"/>
    <cellStyle name="Stín+tučně 2" xfId="323" xr:uid="{8A98DDD9-A845-4F9B-8716-8BD60424D6D9}"/>
    <cellStyle name="Stín+tučně+velké písmo" xfId="54" xr:uid="{1A752AFC-234A-4463-BC70-53A7506162D3}"/>
    <cellStyle name="Stín+tučně+velké písmo 2" xfId="324" xr:uid="{46111FDB-DA45-4F3F-A6A4-7EEFD9E819DC}"/>
    <cellStyle name="Styl 1" xfId="55" xr:uid="{A4C7C2F6-251E-4DAD-91E9-FFAC47013728}"/>
    <cellStyle name="Styl 1 2" xfId="316" xr:uid="{E79BC2C7-C93D-4988-A016-9FC164D053C5}"/>
    <cellStyle name="Styl 1 3" xfId="325" xr:uid="{1D6C793E-3CB0-405D-A3F7-A02BE82FA676}"/>
    <cellStyle name="Styl 1 3 2" xfId="576" xr:uid="{3E359308-19D2-439C-B60C-3255AB6D460F}"/>
    <cellStyle name="Špatně" xfId="13" builtinId="27" customBuiltin="1"/>
    <cellStyle name="Text upozornění" xfId="19" builtinId="11" customBuiltin="1"/>
    <cellStyle name="Tučně" xfId="56" xr:uid="{89C1232E-EF9C-4780-B549-165FE2717DBF}"/>
    <cellStyle name="Tučně 2" xfId="326" xr:uid="{C5080D9B-9698-4ACE-A724-E83870765ED7}"/>
    <cellStyle name="TYP ŘÁDKU_4(sloupceJ-L)" xfId="57" xr:uid="{A22D6EBC-92D8-48FB-9C0B-D17DCDD916CF}"/>
    <cellStyle name="Vstup" xfId="14" builtinId="20" customBuiltin="1"/>
    <cellStyle name="Výpočet" xfId="16" builtinId="22" customBuiltin="1"/>
    <cellStyle name="Výstup" xfId="15" builtinId="21" customBuiltin="1"/>
    <cellStyle name="Vysvětlující text" xfId="20" builtinId="53" customBuiltin="1"/>
    <cellStyle name="Währung [0]_Tabelle1" xfId="58" xr:uid="{E36CEB0A-5ADB-44E2-9458-2257770B0A9F}"/>
    <cellStyle name="Währung_Tabelle1" xfId="59" xr:uid="{E8C5D383-0D0D-4621-B82C-43BAFA0E3DED}"/>
    <cellStyle name="základní" xfId="60" xr:uid="{219FACD0-493A-4A55-9387-DB6BFB25A512}"/>
    <cellStyle name="základní 2" xfId="327" xr:uid="{69326273-EF01-4A3A-A222-C26BEA2D2919}"/>
    <cellStyle name="Zvýraznění 1" xfId="22" builtinId="29" customBuiltin="1"/>
    <cellStyle name="Zvýraznění 2" xfId="25" builtinId="33" customBuiltin="1"/>
    <cellStyle name="Zvýraznění 3" xfId="28" builtinId="37" customBuiltin="1"/>
    <cellStyle name="Zvýraznění 4" xfId="31" builtinId="41" customBuiltin="1"/>
    <cellStyle name="Zvýraznění 5" xfId="34" builtinId="45" customBuiltin="1"/>
    <cellStyle name="Zvýraznění 6" xfId="37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389185D-D38C-40A2-8818-0C673B7B71C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21A2F89-D70E-41DE-92DB-8BE8B997914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eny\Bettermann%20OBO\OBO%20Bettermann01_2012z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dpovaova-my.sharepoint.com/personal/i_kosubova_dpova_cz/Documents/Akce/170055_tram_most_plzenska_pres_vyskovickou/rozpocty/KOMPLET%20-%20AKTUALIZACE%2011_2021/Most%20na%20ul%20Plze&#328;sk&#225;%20p&#345;es%20V&#253;&#353;kovickou%20-%20Rozpo&#269;ty/SO602%20-%20V&#253;kaz%20v&#253;m&#283;r.xlsx?48807757" TargetMode="External"/><Relationship Id="rId1" Type="http://schemas.openxmlformats.org/officeDocument/2006/relationships/externalLinkPath" Target="file:///\\48807757\SO602%20-%20V&#253;kaz%20v&#253;m&#28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602 - Tramvajové trole..."/>
    </sheetNames>
    <sheetDataSet>
      <sheetData sheetId="0" refreshError="1">
        <row r="6">
          <cell r="K6" t="str">
            <v>Rekonstrukce tramvajového mostu na ulici Plzeňská přes Výškovickou</v>
          </cell>
        </row>
        <row r="8">
          <cell r="AN8" t="str">
            <v>23. 11. 2017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05CEE-B7DD-4929-A97C-F92B766665FE}">
  <dimension ref="B2:D13"/>
  <sheetViews>
    <sheetView showGridLines="0" tabSelected="1" workbookViewId="0">
      <selection activeCell="D21" sqref="D21"/>
    </sheetView>
  </sheetViews>
  <sheetFormatPr defaultRowHeight="15" x14ac:dyDescent="0.25"/>
  <cols>
    <col min="2" max="2" width="9.140625" style="346"/>
    <col min="3" max="3" width="42.7109375" customWidth="1"/>
    <col min="4" max="4" width="17.85546875" customWidth="1"/>
  </cols>
  <sheetData>
    <row r="2" spans="2:4" ht="21" x14ac:dyDescent="0.35">
      <c r="B2" s="364" t="s">
        <v>1697</v>
      </c>
    </row>
    <row r="3" spans="2:4" ht="12" customHeight="1" thickBot="1" x14ac:dyDescent="0.35">
      <c r="B3" s="347"/>
    </row>
    <row r="4" spans="2:4" ht="15.75" thickBot="1" x14ac:dyDescent="0.3">
      <c r="B4" s="360" t="s">
        <v>1710</v>
      </c>
      <c r="C4" s="361" t="s">
        <v>1711</v>
      </c>
      <c r="D4" s="362" t="s">
        <v>1713</v>
      </c>
    </row>
    <row r="5" spans="2:4" x14ac:dyDescent="0.25">
      <c r="B5" s="365" t="s">
        <v>1696</v>
      </c>
      <c r="C5" s="405" t="s">
        <v>1705</v>
      </c>
      <c r="D5" s="351">
        <f>+SO201a!J30</f>
        <v>0</v>
      </c>
    </row>
    <row r="6" spans="2:4" x14ac:dyDescent="0.25">
      <c r="B6" s="366" t="s">
        <v>1698</v>
      </c>
      <c r="C6" s="406"/>
      <c r="D6" s="349">
        <f>+SO201b!J30</f>
        <v>0</v>
      </c>
    </row>
    <row r="7" spans="2:4" x14ac:dyDescent="0.25">
      <c r="B7" s="366" t="s">
        <v>1699</v>
      </c>
      <c r="C7" s="406" t="s">
        <v>1706</v>
      </c>
      <c r="D7" s="350">
        <f>+'SO202.1'!H108</f>
        <v>0</v>
      </c>
    </row>
    <row r="8" spans="2:4" x14ac:dyDescent="0.25">
      <c r="B8" s="366" t="s">
        <v>1700</v>
      </c>
      <c r="C8" s="406"/>
      <c r="D8" s="350">
        <f>+'SO202.2'!H38</f>
        <v>0</v>
      </c>
    </row>
    <row r="9" spans="2:4" x14ac:dyDescent="0.25">
      <c r="B9" s="366" t="s">
        <v>1701</v>
      </c>
      <c r="C9" s="348" t="s">
        <v>1709</v>
      </c>
      <c r="D9" s="350">
        <f>+'SO401'!G3</f>
        <v>0</v>
      </c>
    </row>
    <row r="10" spans="2:4" x14ac:dyDescent="0.25">
      <c r="B10" s="366" t="s">
        <v>1702</v>
      </c>
      <c r="C10" s="348" t="s">
        <v>1707</v>
      </c>
      <c r="D10" s="350">
        <f>+'SO402'!G50</f>
        <v>0</v>
      </c>
    </row>
    <row r="11" spans="2:4" x14ac:dyDescent="0.25">
      <c r="B11" s="366" t="s">
        <v>1703</v>
      </c>
      <c r="C11" s="348" t="s">
        <v>1708</v>
      </c>
      <c r="D11" s="350">
        <f>+'SO601'!H111</f>
        <v>0</v>
      </c>
    </row>
    <row r="12" spans="2:4" ht="15.75" thickBot="1" x14ac:dyDescent="0.3">
      <c r="B12" s="367" t="s">
        <v>1704</v>
      </c>
      <c r="C12" s="352" t="s">
        <v>1504</v>
      </c>
      <c r="D12" s="353">
        <f>+'SO602'!J30</f>
        <v>0</v>
      </c>
    </row>
    <row r="13" spans="2:4" ht="15.75" thickBot="1" x14ac:dyDescent="0.3">
      <c r="B13" s="407" t="s">
        <v>1712</v>
      </c>
      <c r="C13" s="408"/>
      <c r="D13" s="363">
        <f>+SUM(D5:D12)</f>
        <v>0</v>
      </c>
    </row>
  </sheetData>
  <mergeCells count="3">
    <mergeCell ref="C5:C6"/>
    <mergeCell ref="C7:C8"/>
    <mergeCell ref="B13:C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3856D-B774-4268-A4D6-6F538A845901}">
  <sheetPr>
    <pageSetUpPr fitToPage="1"/>
  </sheetPr>
  <dimension ref="B2:BM657"/>
  <sheetViews>
    <sheetView showGridLines="0" workbookViewId="0">
      <selection activeCell="F33" sqref="F33"/>
    </sheetView>
  </sheetViews>
  <sheetFormatPr defaultRowHeight="11.25" x14ac:dyDescent="0.2"/>
  <cols>
    <col min="1" max="1" width="7.140625" style="356" customWidth="1"/>
    <col min="2" max="2" width="1.42578125" style="356" customWidth="1"/>
    <col min="3" max="3" width="3.5703125" style="356" customWidth="1"/>
    <col min="4" max="4" width="3.7109375" style="356" customWidth="1"/>
    <col min="5" max="5" width="14.7109375" style="356" customWidth="1"/>
    <col min="6" max="6" width="86.42578125" style="356" customWidth="1"/>
    <col min="7" max="7" width="7.42578125" style="356" customWidth="1"/>
    <col min="8" max="8" width="9.5703125" style="356" customWidth="1"/>
    <col min="9" max="9" width="12.140625" style="368" customWidth="1"/>
    <col min="10" max="10" width="20.140625" style="356" customWidth="1"/>
    <col min="11" max="11" width="13.28515625" style="356" customWidth="1"/>
    <col min="12" max="12" width="8" style="356" customWidth="1"/>
    <col min="13" max="13" width="9.28515625" style="356" hidden="1" customWidth="1"/>
    <col min="14" max="14" width="9.140625" style="356"/>
    <col min="15" max="20" width="12.140625" style="356" hidden="1" customWidth="1"/>
    <col min="21" max="21" width="14" style="356" hidden="1" customWidth="1"/>
    <col min="22" max="22" width="10.5703125" style="356" customWidth="1"/>
    <col min="23" max="23" width="14" style="356" customWidth="1"/>
    <col min="24" max="24" width="10.5703125" style="356" customWidth="1"/>
    <col min="25" max="25" width="12.85546875" style="356" customWidth="1"/>
    <col min="26" max="26" width="9.42578125" style="356" customWidth="1"/>
    <col min="27" max="27" width="12.85546875" style="356" customWidth="1"/>
    <col min="28" max="28" width="14" style="356" customWidth="1"/>
    <col min="29" max="29" width="9.42578125" style="356" customWidth="1"/>
    <col min="30" max="30" width="12.85546875" style="356" customWidth="1"/>
    <col min="31" max="31" width="14" style="356" customWidth="1"/>
    <col min="32" max="16384" width="9.140625" style="356"/>
  </cols>
  <sheetData>
    <row r="2" spans="2:56" ht="36.950000000000003" customHeight="1" x14ac:dyDescent="0.2"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359" t="s">
        <v>0</v>
      </c>
      <c r="AZ2" s="1" t="s">
        <v>1</v>
      </c>
      <c r="BA2" s="1" t="s">
        <v>2</v>
      </c>
      <c r="BB2" s="1" t="s">
        <v>2</v>
      </c>
      <c r="BC2" s="1" t="s">
        <v>3</v>
      </c>
      <c r="BD2" s="1" t="s">
        <v>4</v>
      </c>
    </row>
    <row r="3" spans="2:56" ht="6.95" customHeight="1" x14ac:dyDescent="0.2">
      <c r="B3" s="2"/>
      <c r="C3" s="3"/>
      <c r="D3" s="3"/>
      <c r="E3" s="3"/>
      <c r="F3" s="3"/>
      <c r="G3" s="3"/>
      <c r="H3" s="3"/>
      <c r="I3" s="369"/>
      <c r="J3" s="3"/>
      <c r="K3" s="3"/>
      <c r="L3" s="4"/>
      <c r="AT3" s="359" t="s">
        <v>4</v>
      </c>
      <c r="AZ3" s="1" t="s">
        <v>5</v>
      </c>
      <c r="BA3" s="1" t="s">
        <v>2</v>
      </c>
      <c r="BB3" s="1" t="s">
        <v>2</v>
      </c>
      <c r="BC3" s="1" t="s">
        <v>6</v>
      </c>
      <c r="BD3" s="1" t="s">
        <v>4</v>
      </c>
    </row>
    <row r="4" spans="2:56" ht="24.95" customHeight="1" x14ac:dyDescent="0.2">
      <c r="B4" s="4"/>
      <c r="D4" s="5" t="s">
        <v>7</v>
      </c>
      <c r="L4" s="4"/>
      <c r="M4" s="6" t="s">
        <v>8</v>
      </c>
      <c r="AT4" s="359" t="s">
        <v>9</v>
      </c>
      <c r="AZ4" s="1" t="s">
        <v>10</v>
      </c>
      <c r="BA4" s="1" t="s">
        <v>2</v>
      </c>
      <c r="BB4" s="1" t="s">
        <v>2</v>
      </c>
      <c r="BC4" s="1" t="s">
        <v>11</v>
      </c>
      <c r="BD4" s="1" t="s">
        <v>4</v>
      </c>
    </row>
    <row r="5" spans="2:56" ht="6.95" customHeight="1" x14ac:dyDescent="0.2">
      <c r="B5" s="4"/>
      <c r="L5" s="4"/>
      <c r="AZ5" s="1" t="s">
        <v>12</v>
      </c>
      <c r="BA5" s="1" t="s">
        <v>2</v>
      </c>
      <c r="BB5" s="1" t="s">
        <v>2</v>
      </c>
      <c r="BC5" s="1" t="s">
        <v>13</v>
      </c>
      <c r="BD5" s="1" t="s">
        <v>4</v>
      </c>
    </row>
    <row r="6" spans="2:56" ht="12" customHeight="1" x14ac:dyDescent="0.2">
      <c r="B6" s="4"/>
      <c r="D6" s="357" t="s">
        <v>14</v>
      </c>
      <c r="L6" s="4"/>
      <c r="AZ6" s="1" t="s">
        <v>15</v>
      </c>
      <c r="BA6" s="1" t="s">
        <v>2</v>
      </c>
      <c r="BB6" s="1" t="s">
        <v>2</v>
      </c>
      <c r="BC6" s="1" t="s">
        <v>16</v>
      </c>
      <c r="BD6" s="1" t="s">
        <v>4</v>
      </c>
    </row>
    <row r="7" spans="2:56" ht="16.5" customHeight="1" x14ac:dyDescent="0.2">
      <c r="B7" s="4"/>
      <c r="E7" s="414" t="e">
        <f>#REF!</f>
        <v>#REF!</v>
      </c>
      <c r="F7" s="415"/>
      <c r="G7" s="415"/>
      <c r="H7" s="415"/>
      <c r="L7" s="4"/>
      <c r="AZ7" s="1" t="s">
        <v>17</v>
      </c>
      <c r="BA7" s="1" t="s">
        <v>2</v>
      </c>
      <c r="BB7" s="1" t="s">
        <v>2</v>
      </c>
      <c r="BC7" s="1" t="s">
        <v>18</v>
      </c>
      <c r="BD7" s="1" t="s">
        <v>4</v>
      </c>
    </row>
    <row r="8" spans="2:56" s="358" customFormat="1" ht="12" customHeight="1" x14ac:dyDescent="0.25">
      <c r="B8" s="7"/>
      <c r="D8" s="357" t="s">
        <v>19</v>
      </c>
      <c r="I8" s="370"/>
      <c r="L8" s="7"/>
      <c r="AZ8" s="1" t="s">
        <v>20</v>
      </c>
      <c r="BA8" s="1" t="s">
        <v>2</v>
      </c>
      <c r="BB8" s="1" t="s">
        <v>2</v>
      </c>
      <c r="BC8" s="1" t="s">
        <v>21</v>
      </c>
      <c r="BD8" s="1" t="s">
        <v>4</v>
      </c>
    </row>
    <row r="9" spans="2:56" s="358" customFormat="1" ht="36.950000000000003" customHeight="1" x14ac:dyDescent="0.25">
      <c r="B9" s="7"/>
      <c r="E9" s="416" t="s">
        <v>22</v>
      </c>
      <c r="F9" s="417"/>
      <c r="G9" s="417"/>
      <c r="H9" s="417"/>
      <c r="I9" s="370"/>
      <c r="L9" s="7"/>
      <c r="AZ9" s="1" t="s">
        <v>23</v>
      </c>
      <c r="BA9" s="1" t="s">
        <v>2</v>
      </c>
      <c r="BB9" s="1" t="s">
        <v>2</v>
      </c>
      <c r="BC9" s="1" t="s">
        <v>24</v>
      </c>
      <c r="BD9" s="1" t="s">
        <v>4</v>
      </c>
    </row>
    <row r="10" spans="2:56" s="358" customFormat="1" x14ac:dyDescent="0.25">
      <c r="B10" s="7"/>
      <c r="I10" s="370"/>
      <c r="L10" s="7"/>
    </row>
    <row r="11" spans="2:56" s="358" customFormat="1" ht="12" customHeight="1" x14ac:dyDescent="0.25">
      <c r="B11" s="7"/>
      <c r="D11" s="357" t="s">
        <v>25</v>
      </c>
      <c r="F11" s="359" t="s">
        <v>26</v>
      </c>
      <c r="I11" s="371" t="s">
        <v>27</v>
      </c>
      <c r="J11" s="359" t="s">
        <v>2</v>
      </c>
      <c r="L11" s="7"/>
    </row>
    <row r="12" spans="2:56" s="358" customFormat="1" ht="12" customHeight="1" x14ac:dyDescent="0.25">
      <c r="B12" s="7"/>
      <c r="D12" s="357" t="s">
        <v>28</v>
      </c>
      <c r="F12" s="359" t="s">
        <v>29</v>
      </c>
      <c r="I12" s="371" t="s">
        <v>30</v>
      </c>
      <c r="J12" s="8" t="e">
        <f>#REF!</f>
        <v>#REF!</v>
      </c>
      <c r="L12" s="7"/>
    </row>
    <row r="13" spans="2:56" s="358" customFormat="1" ht="10.9" customHeight="1" x14ac:dyDescent="0.25">
      <c r="B13" s="7"/>
      <c r="I13" s="370"/>
      <c r="L13" s="7"/>
    </row>
    <row r="14" spans="2:56" s="358" customFormat="1" ht="12" customHeight="1" x14ac:dyDescent="0.25">
      <c r="B14" s="7"/>
      <c r="D14" s="357" t="s">
        <v>31</v>
      </c>
      <c r="I14" s="371" t="s">
        <v>32</v>
      </c>
      <c r="J14" s="359" t="s">
        <v>2</v>
      </c>
      <c r="L14" s="7"/>
    </row>
    <row r="15" spans="2:56" s="358" customFormat="1" ht="18" customHeight="1" x14ac:dyDescent="0.25">
      <c r="B15" s="7"/>
      <c r="E15" s="359" t="s">
        <v>33</v>
      </c>
      <c r="I15" s="371" t="s">
        <v>34</v>
      </c>
      <c r="J15" s="359" t="s">
        <v>2</v>
      </c>
      <c r="L15" s="7"/>
    </row>
    <row r="16" spans="2:56" s="358" customFormat="1" ht="6.95" customHeight="1" x14ac:dyDescent="0.25">
      <c r="B16" s="7"/>
      <c r="I16" s="370"/>
      <c r="L16" s="7"/>
    </row>
    <row r="17" spans="2:12" s="358" customFormat="1" ht="12" customHeight="1" x14ac:dyDescent="0.25">
      <c r="B17" s="7"/>
      <c r="D17" s="357" t="s">
        <v>35</v>
      </c>
      <c r="I17" s="371" t="s">
        <v>32</v>
      </c>
      <c r="J17" s="372" t="e">
        <f>#REF!</f>
        <v>#REF!</v>
      </c>
      <c r="L17" s="7"/>
    </row>
    <row r="18" spans="2:12" s="358" customFormat="1" ht="18" customHeight="1" x14ac:dyDescent="0.25">
      <c r="B18" s="7"/>
      <c r="E18" s="418" t="e">
        <f>#REF!</f>
        <v>#REF!</v>
      </c>
      <c r="F18" s="419"/>
      <c r="G18" s="419"/>
      <c r="H18" s="419"/>
      <c r="I18" s="371" t="s">
        <v>34</v>
      </c>
      <c r="J18" s="372" t="e">
        <f>#REF!</f>
        <v>#REF!</v>
      </c>
      <c r="L18" s="7"/>
    </row>
    <row r="19" spans="2:12" s="358" customFormat="1" ht="6.95" customHeight="1" x14ac:dyDescent="0.25">
      <c r="B19" s="7"/>
      <c r="I19" s="370"/>
      <c r="L19" s="7"/>
    </row>
    <row r="20" spans="2:12" s="358" customFormat="1" ht="12" customHeight="1" x14ac:dyDescent="0.25">
      <c r="B20" s="7"/>
      <c r="D20" s="357" t="s">
        <v>36</v>
      </c>
      <c r="I20" s="371" t="s">
        <v>32</v>
      </c>
      <c r="J20" s="359" t="s">
        <v>2</v>
      </c>
      <c r="L20" s="7"/>
    </row>
    <row r="21" spans="2:12" s="358" customFormat="1" ht="18" customHeight="1" x14ac:dyDescent="0.25">
      <c r="B21" s="7"/>
      <c r="E21" s="359" t="s">
        <v>37</v>
      </c>
      <c r="I21" s="371" t="s">
        <v>34</v>
      </c>
      <c r="J21" s="359" t="s">
        <v>2</v>
      </c>
      <c r="L21" s="7"/>
    </row>
    <row r="22" spans="2:12" s="358" customFormat="1" ht="6.95" customHeight="1" x14ac:dyDescent="0.25">
      <c r="B22" s="7"/>
      <c r="I22" s="370"/>
      <c r="L22" s="7"/>
    </row>
    <row r="23" spans="2:12" s="358" customFormat="1" ht="12" customHeight="1" x14ac:dyDescent="0.25">
      <c r="B23" s="7"/>
      <c r="D23" s="357" t="s">
        <v>38</v>
      </c>
      <c r="I23" s="371" t="s">
        <v>32</v>
      </c>
      <c r="J23" s="359" t="e">
        <f>IF(#REF!="","",#REF!)</f>
        <v>#REF!</v>
      </c>
      <c r="L23" s="7"/>
    </row>
    <row r="24" spans="2:12" s="358" customFormat="1" ht="18" customHeight="1" x14ac:dyDescent="0.25">
      <c r="B24" s="7"/>
      <c r="E24" s="359" t="e">
        <f>IF(#REF!="","",#REF!)</f>
        <v>#REF!</v>
      </c>
      <c r="I24" s="371" t="s">
        <v>34</v>
      </c>
      <c r="J24" s="359" t="e">
        <f>IF(#REF!="","",#REF!)</f>
        <v>#REF!</v>
      </c>
      <c r="L24" s="7"/>
    </row>
    <row r="25" spans="2:12" s="358" customFormat="1" ht="6.95" customHeight="1" x14ac:dyDescent="0.25">
      <c r="B25" s="7"/>
      <c r="I25" s="370"/>
      <c r="L25" s="7"/>
    </row>
    <row r="26" spans="2:12" s="358" customFormat="1" ht="12" customHeight="1" x14ac:dyDescent="0.25">
      <c r="B26" s="7"/>
      <c r="D26" s="357" t="s">
        <v>39</v>
      </c>
      <c r="I26" s="370"/>
      <c r="L26" s="7"/>
    </row>
    <row r="27" spans="2:12" s="10" customFormat="1" ht="16.5" customHeight="1" x14ac:dyDescent="0.25">
      <c r="B27" s="9"/>
      <c r="E27" s="420" t="s">
        <v>2</v>
      </c>
      <c r="F27" s="420"/>
      <c r="G27" s="420"/>
      <c r="H27" s="420"/>
      <c r="I27" s="373"/>
      <c r="L27" s="9"/>
    </row>
    <row r="28" spans="2:12" s="358" customFormat="1" ht="6.95" customHeight="1" x14ac:dyDescent="0.25">
      <c r="B28" s="7"/>
      <c r="I28" s="370"/>
      <c r="L28" s="7"/>
    </row>
    <row r="29" spans="2:12" s="358" customFormat="1" ht="6.95" customHeight="1" x14ac:dyDescent="0.25">
      <c r="B29" s="7"/>
      <c r="D29" s="11"/>
      <c r="E29" s="11"/>
      <c r="F29" s="11"/>
      <c r="G29" s="11"/>
      <c r="H29" s="11"/>
      <c r="I29" s="374"/>
      <c r="J29" s="11"/>
      <c r="K29" s="11"/>
      <c r="L29" s="7"/>
    </row>
    <row r="30" spans="2:12" s="358" customFormat="1" ht="25.35" customHeight="1" x14ac:dyDescent="0.25">
      <c r="B30" s="7"/>
      <c r="D30" s="12" t="s">
        <v>40</v>
      </c>
      <c r="I30" s="370"/>
      <c r="J30" s="13">
        <f>ROUND(J93, 2)</f>
        <v>0</v>
      </c>
      <c r="L30" s="7"/>
    </row>
    <row r="31" spans="2:12" s="358" customFormat="1" ht="6.95" customHeight="1" x14ac:dyDescent="0.25">
      <c r="B31" s="7"/>
      <c r="D31" s="11"/>
      <c r="E31" s="11"/>
      <c r="F31" s="11"/>
      <c r="G31" s="11"/>
      <c r="H31" s="11"/>
      <c r="I31" s="374"/>
      <c r="J31" s="11"/>
      <c r="K31" s="11"/>
      <c r="L31" s="7"/>
    </row>
    <row r="32" spans="2:12" s="358" customFormat="1" ht="14.45" customHeight="1" x14ac:dyDescent="0.25">
      <c r="B32" s="7"/>
      <c r="F32" s="14" t="s">
        <v>41</v>
      </c>
      <c r="I32" s="375" t="s">
        <v>42</v>
      </c>
      <c r="J32" s="14" t="s">
        <v>43</v>
      </c>
      <c r="L32" s="7"/>
    </row>
    <row r="33" spans="2:12" s="358" customFormat="1" ht="14.45" customHeight="1" x14ac:dyDescent="0.25">
      <c r="B33" s="7"/>
      <c r="D33" s="357" t="s">
        <v>44</v>
      </c>
      <c r="E33" s="357" t="s">
        <v>45</v>
      </c>
      <c r="F33" s="15">
        <f>ROUND((SUM(BE93:BE656)),  2)</f>
        <v>0</v>
      </c>
      <c r="I33" s="376">
        <v>0.21</v>
      </c>
      <c r="J33" s="15">
        <f>ROUND(((SUM(BE93:BE656))*I33),  2)</f>
        <v>0</v>
      </c>
      <c r="L33" s="7"/>
    </row>
    <row r="34" spans="2:12" s="358" customFormat="1" ht="14.45" customHeight="1" x14ac:dyDescent="0.25">
      <c r="B34" s="7"/>
      <c r="E34" s="357" t="s">
        <v>46</v>
      </c>
      <c r="F34" s="15">
        <f>ROUND((SUM(BF93:BF656)),  2)</f>
        <v>0</v>
      </c>
      <c r="I34" s="376">
        <v>0.15</v>
      </c>
      <c r="J34" s="15">
        <f>ROUND(((SUM(BF93:BF656))*I34),  2)</f>
        <v>0</v>
      </c>
      <c r="L34" s="7"/>
    </row>
    <row r="35" spans="2:12" s="358" customFormat="1" ht="14.45" hidden="1" customHeight="1" x14ac:dyDescent="0.25">
      <c r="B35" s="7"/>
      <c r="E35" s="357" t="s">
        <v>47</v>
      </c>
      <c r="F35" s="15">
        <f>ROUND((SUM(BG93:BG656)),  2)</f>
        <v>0</v>
      </c>
      <c r="I35" s="376">
        <v>0.21</v>
      </c>
      <c r="J35" s="15">
        <f>0</f>
        <v>0</v>
      </c>
      <c r="L35" s="7"/>
    </row>
    <row r="36" spans="2:12" s="358" customFormat="1" ht="14.45" hidden="1" customHeight="1" x14ac:dyDescent="0.25">
      <c r="B36" s="7"/>
      <c r="E36" s="357" t="s">
        <v>48</v>
      </c>
      <c r="F36" s="15">
        <f>ROUND((SUM(BH93:BH656)),  2)</f>
        <v>0</v>
      </c>
      <c r="I36" s="376">
        <v>0.15</v>
      </c>
      <c r="J36" s="15">
        <f>0</f>
        <v>0</v>
      </c>
      <c r="L36" s="7"/>
    </row>
    <row r="37" spans="2:12" s="358" customFormat="1" ht="14.45" hidden="1" customHeight="1" x14ac:dyDescent="0.25">
      <c r="B37" s="7"/>
      <c r="E37" s="357" t="s">
        <v>49</v>
      </c>
      <c r="F37" s="15">
        <f>ROUND((SUM(BI93:BI656)),  2)</f>
        <v>0</v>
      </c>
      <c r="I37" s="376">
        <v>0</v>
      </c>
      <c r="J37" s="15">
        <f>0</f>
        <v>0</v>
      </c>
      <c r="L37" s="7"/>
    </row>
    <row r="38" spans="2:12" s="358" customFormat="1" ht="6.95" customHeight="1" x14ac:dyDescent="0.25">
      <c r="B38" s="7"/>
      <c r="I38" s="370"/>
      <c r="L38" s="7"/>
    </row>
    <row r="39" spans="2:12" s="358" customFormat="1" ht="25.35" customHeight="1" x14ac:dyDescent="0.25">
      <c r="B39" s="7"/>
      <c r="C39" s="16"/>
      <c r="D39" s="17" t="s">
        <v>50</v>
      </c>
      <c r="E39" s="18"/>
      <c r="F39" s="18"/>
      <c r="G39" s="19" t="s">
        <v>51</v>
      </c>
      <c r="H39" s="20" t="s">
        <v>52</v>
      </c>
      <c r="I39" s="377"/>
      <c r="J39" s="21">
        <f>SUM(J30:J37)</f>
        <v>0</v>
      </c>
      <c r="K39" s="22"/>
      <c r="L39" s="7"/>
    </row>
    <row r="40" spans="2:12" s="358" customFormat="1" ht="14.45" customHeight="1" x14ac:dyDescent="0.25">
      <c r="B40" s="23"/>
      <c r="C40" s="24"/>
      <c r="D40" s="24"/>
      <c r="E40" s="24"/>
      <c r="F40" s="24"/>
      <c r="G40" s="24"/>
      <c r="H40" s="24"/>
      <c r="I40" s="378"/>
      <c r="J40" s="24"/>
      <c r="K40" s="24"/>
      <c r="L40" s="7"/>
    </row>
    <row r="44" spans="2:12" s="358" customFormat="1" ht="6.95" customHeight="1" x14ac:dyDescent="0.25">
      <c r="B44" s="25"/>
      <c r="C44" s="26"/>
      <c r="D44" s="26"/>
      <c r="E44" s="26"/>
      <c r="F44" s="26"/>
      <c r="G44" s="26"/>
      <c r="H44" s="26"/>
      <c r="I44" s="379"/>
      <c r="J44" s="26"/>
      <c r="K44" s="26"/>
      <c r="L44" s="7"/>
    </row>
    <row r="45" spans="2:12" s="358" customFormat="1" ht="24.95" customHeight="1" x14ac:dyDescent="0.25">
      <c r="B45" s="27"/>
      <c r="C45" s="28" t="s">
        <v>53</v>
      </c>
      <c r="D45" s="355"/>
      <c r="E45" s="355"/>
      <c r="F45" s="355"/>
      <c r="G45" s="355"/>
      <c r="H45" s="355"/>
      <c r="I45" s="370"/>
      <c r="J45" s="355"/>
      <c r="K45" s="355"/>
      <c r="L45" s="7"/>
    </row>
    <row r="46" spans="2:12" s="358" customFormat="1" ht="6.95" customHeight="1" x14ac:dyDescent="0.25">
      <c r="B46" s="27"/>
      <c r="C46" s="355"/>
      <c r="D46" s="355"/>
      <c r="E46" s="355"/>
      <c r="F46" s="355"/>
      <c r="G46" s="355"/>
      <c r="H46" s="355"/>
      <c r="I46" s="370"/>
      <c r="J46" s="355"/>
      <c r="K46" s="355"/>
      <c r="L46" s="7"/>
    </row>
    <row r="47" spans="2:12" s="358" customFormat="1" ht="12" customHeight="1" x14ac:dyDescent="0.25">
      <c r="B47" s="27"/>
      <c r="C47" s="354" t="s">
        <v>14</v>
      </c>
      <c r="D47" s="355"/>
      <c r="E47" s="355"/>
      <c r="F47" s="355"/>
      <c r="G47" s="355"/>
      <c r="H47" s="355"/>
      <c r="I47" s="370"/>
      <c r="J47" s="355"/>
      <c r="K47" s="355"/>
      <c r="L47" s="7"/>
    </row>
    <row r="48" spans="2:12" s="358" customFormat="1" ht="16.5" customHeight="1" x14ac:dyDescent="0.25">
      <c r="B48" s="27"/>
      <c r="C48" s="355"/>
      <c r="D48" s="355"/>
      <c r="E48" s="411" t="e">
        <f>E7</f>
        <v>#REF!</v>
      </c>
      <c r="F48" s="412"/>
      <c r="G48" s="412"/>
      <c r="H48" s="412"/>
      <c r="I48" s="370"/>
      <c r="J48" s="355"/>
      <c r="K48" s="355"/>
      <c r="L48" s="7"/>
    </row>
    <row r="49" spans="2:47" s="358" customFormat="1" ht="12" customHeight="1" x14ac:dyDescent="0.25">
      <c r="B49" s="27"/>
      <c r="C49" s="354" t="s">
        <v>19</v>
      </c>
      <c r="D49" s="355"/>
      <c r="E49" s="355"/>
      <c r="F49" s="355"/>
      <c r="G49" s="355"/>
      <c r="H49" s="355"/>
      <c r="I49" s="370"/>
      <c r="J49" s="355"/>
      <c r="K49" s="355"/>
      <c r="L49" s="7"/>
    </row>
    <row r="50" spans="2:47" s="358" customFormat="1" ht="16.5" customHeight="1" x14ac:dyDescent="0.25">
      <c r="B50" s="27"/>
      <c r="C50" s="355"/>
      <c r="D50" s="355"/>
      <c r="E50" s="409" t="str">
        <f>E9</f>
        <v>SO201.a - Rekonstrukce tramvajového mostu</v>
      </c>
      <c r="F50" s="410"/>
      <c r="G50" s="410"/>
      <c r="H50" s="410"/>
      <c r="I50" s="370"/>
      <c r="J50" s="355"/>
      <c r="K50" s="355"/>
      <c r="L50" s="7"/>
    </row>
    <row r="51" spans="2:47" s="358" customFormat="1" ht="6.95" customHeight="1" x14ac:dyDescent="0.25">
      <c r="B51" s="27"/>
      <c r="C51" s="355"/>
      <c r="D51" s="355"/>
      <c r="E51" s="355"/>
      <c r="F51" s="355"/>
      <c r="G51" s="355"/>
      <c r="H51" s="355"/>
      <c r="I51" s="370"/>
      <c r="J51" s="355"/>
      <c r="K51" s="355"/>
      <c r="L51" s="7"/>
    </row>
    <row r="52" spans="2:47" s="358" customFormat="1" ht="12" customHeight="1" x14ac:dyDescent="0.25">
      <c r="B52" s="27"/>
      <c r="C52" s="354" t="s">
        <v>28</v>
      </c>
      <c r="D52" s="355"/>
      <c r="E52" s="355"/>
      <c r="F52" s="29" t="str">
        <f>F12</f>
        <v>Zábřeh nad Odrou</v>
      </c>
      <c r="G52" s="355"/>
      <c r="H52" s="355"/>
      <c r="I52" s="371" t="s">
        <v>30</v>
      </c>
      <c r="J52" s="30" t="e">
        <f>IF(J12="","",J12)</f>
        <v>#REF!</v>
      </c>
      <c r="K52" s="355"/>
      <c r="L52" s="7"/>
    </row>
    <row r="53" spans="2:47" s="358" customFormat="1" ht="6.95" customHeight="1" x14ac:dyDescent="0.25">
      <c r="B53" s="27"/>
      <c r="C53" s="355"/>
      <c r="D53" s="355"/>
      <c r="E53" s="355"/>
      <c r="F53" s="355"/>
      <c r="G53" s="355"/>
      <c r="H53" s="355"/>
      <c r="I53" s="370"/>
      <c r="J53" s="355"/>
      <c r="K53" s="355"/>
      <c r="L53" s="7"/>
    </row>
    <row r="54" spans="2:47" s="358" customFormat="1" ht="24.95" customHeight="1" x14ac:dyDescent="0.25">
      <c r="B54" s="27"/>
      <c r="C54" s="354" t="s">
        <v>31</v>
      </c>
      <c r="D54" s="355"/>
      <c r="E54" s="355"/>
      <c r="F54" s="29" t="str">
        <f>E15</f>
        <v>Dopravní podnik Ostrava a.s.</v>
      </c>
      <c r="G54" s="355"/>
      <c r="H54" s="355"/>
      <c r="I54" s="371" t="s">
        <v>36</v>
      </c>
      <c r="J54" s="31" t="str">
        <f>E21</f>
        <v>Dopravoprojekt Ostrava a.s.</v>
      </c>
      <c r="K54" s="355"/>
      <c r="L54" s="7"/>
    </row>
    <row r="55" spans="2:47" s="358" customFormat="1" ht="13.7" customHeight="1" x14ac:dyDescent="0.25">
      <c r="B55" s="27"/>
      <c r="C55" s="354" t="s">
        <v>35</v>
      </c>
      <c r="D55" s="355"/>
      <c r="E55" s="355"/>
      <c r="F55" s="29" t="e">
        <f>IF(E18="","",E18)</f>
        <v>#REF!</v>
      </c>
      <c r="G55" s="355"/>
      <c r="H55" s="355"/>
      <c r="I55" s="371" t="s">
        <v>38</v>
      </c>
      <c r="J55" s="31" t="e">
        <f>E24</f>
        <v>#REF!</v>
      </c>
      <c r="K55" s="355"/>
      <c r="L55" s="7"/>
    </row>
    <row r="56" spans="2:47" s="358" customFormat="1" ht="10.35" customHeight="1" x14ac:dyDescent="0.25">
      <c r="B56" s="27"/>
      <c r="C56" s="355"/>
      <c r="D56" s="355"/>
      <c r="E56" s="355"/>
      <c r="F56" s="355"/>
      <c r="G56" s="355"/>
      <c r="H56" s="355"/>
      <c r="I56" s="370"/>
      <c r="J56" s="355"/>
      <c r="K56" s="355"/>
      <c r="L56" s="7"/>
    </row>
    <row r="57" spans="2:47" s="358" customFormat="1" ht="29.25" customHeight="1" x14ac:dyDescent="0.25">
      <c r="B57" s="27"/>
      <c r="C57" s="32" t="s">
        <v>54</v>
      </c>
      <c r="D57" s="33"/>
      <c r="E57" s="33"/>
      <c r="F57" s="33"/>
      <c r="G57" s="33"/>
      <c r="H57" s="33"/>
      <c r="I57" s="380"/>
      <c r="J57" s="34" t="s">
        <v>55</v>
      </c>
      <c r="K57" s="33"/>
      <c r="L57" s="7"/>
    </row>
    <row r="58" spans="2:47" s="358" customFormat="1" ht="10.35" customHeight="1" x14ac:dyDescent="0.25">
      <c r="B58" s="27"/>
      <c r="C58" s="355"/>
      <c r="D58" s="355"/>
      <c r="E58" s="355"/>
      <c r="F58" s="355"/>
      <c r="G58" s="355"/>
      <c r="H58" s="355"/>
      <c r="I58" s="370"/>
      <c r="J58" s="355"/>
      <c r="K58" s="355"/>
      <c r="L58" s="7"/>
    </row>
    <row r="59" spans="2:47" s="358" customFormat="1" ht="22.9" customHeight="1" x14ac:dyDescent="0.25">
      <c r="B59" s="27"/>
      <c r="C59" s="35" t="s">
        <v>56</v>
      </c>
      <c r="D59" s="355"/>
      <c r="E59" s="355"/>
      <c r="F59" s="355"/>
      <c r="G59" s="355"/>
      <c r="H59" s="355"/>
      <c r="I59" s="370"/>
      <c r="J59" s="36">
        <f>J93</f>
        <v>0</v>
      </c>
      <c r="K59" s="355"/>
      <c r="L59" s="7"/>
      <c r="AU59" s="359" t="s">
        <v>57</v>
      </c>
    </row>
    <row r="60" spans="2:47" s="43" customFormat="1" ht="24.95" customHeight="1" x14ac:dyDescent="0.25">
      <c r="B60" s="37"/>
      <c r="C60" s="38"/>
      <c r="D60" s="39" t="s">
        <v>58</v>
      </c>
      <c r="E60" s="40"/>
      <c r="F60" s="40"/>
      <c r="G60" s="40"/>
      <c r="H60" s="40"/>
      <c r="I60" s="381"/>
      <c r="J60" s="41">
        <f>J94</f>
        <v>0</v>
      </c>
      <c r="K60" s="38"/>
      <c r="L60" s="42"/>
    </row>
    <row r="61" spans="2:47" s="50" customFormat="1" ht="19.899999999999999" customHeight="1" x14ac:dyDescent="0.25">
      <c r="B61" s="44"/>
      <c r="C61" s="45"/>
      <c r="D61" s="46" t="s">
        <v>59</v>
      </c>
      <c r="E61" s="47"/>
      <c r="F61" s="47"/>
      <c r="G61" s="47"/>
      <c r="H61" s="47"/>
      <c r="I61" s="382"/>
      <c r="J61" s="48">
        <f>J95</f>
        <v>0</v>
      </c>
      <c r="K61" s="45"/>
      <c r="L61" s="49"/>
    </row>
    <row r="62" spans="2:47" s="50" customFormat="1" ht="19.899999999999999" customHeight="1" x14ac:dyDescent="0.25">
      <c r="B62" s="44"/>
      <c r="C62" s="45"/>
      <c r="D62" s="46" t="s">
        <v>60</v>
      </c>
      <c r="E62" s="47"/>
      <c r="F62" s="47"/>
      <c r="G62" s="47"/>
      <c r="H62" s="47"/>
      <c r="I62" s="382"/>
      <c r="J62" s="48">
        <f>J171</f>
        <v>0</v>
      </c>
      <c r="K62" s="45"/>
      <c r="L62" s="49"/>
    </row>
    <row r="63" spans="2:47" s="50" customFormat="1" ht="19.899999999999999" customHeight="1" x14ac:dyDescent="0.25">
      <c r="B63" s="44"/>
      <c r="C63" s="45"/>
      <c r="D63" s="46" t="s">
        <v>61</v>
      </c>
      <c r="E63" s="47"/>
      <c r="F63" s="47"/>
      <c r="G63" s="47"/>
      <c r="H63" s="47"/>
      <c r="I63" s="382"/>
      <c r="J63" s="48">
        <f>J201</f>
        <v>0</v>
      </c>
      <c r="K63" s="45"/>
      <c r="L63" s="49"/>
    </row>
    <row r="64" spans="2:47" s="50" customFormat="1" ht="19.899999999999999" customHeight="1" x14ac:dyDescent="0.25">
      <c r="B64" s="44"/>
      <c r="C64" s="45"/>
      <c r="D64" s="46" t="s">
        <v>62</v>
      </c>
      <c r="E64" s="47"/>
      <c r="F64" s="47"/>
      <c r="G64" s="47"/>
      <c r="H64" s="47"/>
      <c r="I64" s="382"/>
      <c r="J64" s="48">
        <f>J252</f>
        <v>0</v>
      </c>
      <c r="K64" s="45"/>
      <c r="L64" s="49"/>
    </row>
    <row r="65" spans="2:12" s="50" customFormat="1" ht="19.899999999999999" customHeight="1" x14ac:dyDescent="0.25">
      <c r="B65" s="44"/>
      <c r="C65" s="45"/>
      <c r="D65" s="46" t="s">
        <v>63</v>
      </c>
      <c r="E65" s="47"/>
      <c r="F65" s="47"/>
      <c r="G65" s="47"/>
      <c r="H65" s="47"/>
      <c r="I65" s="382"/>
      <c r="J65" s="48">
        <f>J355</f>
        <v>0</v>
      </c>
      <c r="K65" s="45"/>
      <c r="L65" s="49"/>
    </row>
    <row r="66" spans="2:12" s="50" customFormat="1" ht="19.899999999999999" customHeight="1" x14ac:dyDescent="0.25">
      <c r="B66" s="44"/>
      <c r="C66" s="45"/>
      <c r="D66" s="46" t="s">
        <v>64</v>
      </c>
      <c r="E66" s="47"/>
      <c r="F66" s="47"/>
      <c r="G66" s="47"/>
      <c r="H66" s="47"/>
      <c r="I66" s="382"/>
      <c r="J66" s="48">
        <f>J373</f>
        <v>0</v>
      </c>
      <c r="K66" s="45"/>
      <c r="L66" s="49"/>
    </row>
    <row r="67" spans="2:12" s="50" customFormat="1" ht="19.899999999999999" customHeight="1" x14ac:dyDescent="0.25">
      <c r="B67" s="44"/>
      <c r="C67" s="45"/>
      <c r="D67" s="46" t="s">
        <v>65</v>
      </c>
      <c r="E67" s="47"/>
      <c r="F67" s="47"/>
      <c r="G67" s="47"/>
      <c r="H67" s="47"/>
      <c r="I67" s="382"/>
      <c r="J67" s="48">
        <f>J384</f>
        <v>0</v>
      </c>
      <c r="K67" s="45"/>
      <c r="L67" s="49"/>
    </row>
    <row r="68" spans="2:12" s="50" customFormat="1" ht="19.899999999999999" customHeight="1" x14ac:dyDescent="0.25">
      <c r="B68" s="44"/>
      <c r="C68" s="45"/>
      <c r="D68" s="46" t="s">
        <v>66</v>
      </c>
      <c r="E68" s="47"/>
      <c r="F68" s="47"/>
      <c r="G68" s="47"/>
      <c r="H68" s="47"/>
      <c r="I68" s="382"/>
      <c r="J68" s="48">
        <f>J393</f>
        <v>0</v>
      </c>
      <c r="K68" s="45"/>
      <c r="L68" s="49"/>
    </row>
    <row r="69" spans="2:12" s="50" customFormat="1" ht="19.899999999999999" customHeight="1" x14ac:dyDescent="0.25">
      <c r="B69" s="44"/>
      <c r="C69" s="45"/>
      <c r="D69" s="46" t="s">
        <v>67</v>
      </c>
      <c r="E69" s="47"/>
      <c r="F69" s="47"/>
      <c r="G69" s="47"/>
      <c r="H69" s="47"/>
      <c r="I69" s="382"/>
      <c r="J69" s="48">
        <f>J584</f>
        <v>0</v>
      </c>
      <c r="K69" s="45"/>
      <c r="L69" s="49"/>
    </row>
    <row r="70" spans="2:12" s="50" customFormat="1" ht="19.899999999999999" customHeight="1" x14ac:dyDescent="0.25">
      <c r="B70" s="44"/>
      <c r="C70" s="45"/>
      <c r="D70" s="46" t="s">
        <v>68</v>
      </c>
      <c r="E70" s="47"/>
      <c r="F70" s="47"/>
      <c r="G70" s="47"/>
      <c r="H70" s="47"/>
      <c r="I70" s="382"/>
      <c r="J70" s="48">
        <f>J609</f>
        <v>0</v>
      </c>
      <c r="K70" s="45"/>
      <c r="L70" s="49"/>
    </row>
    <row r="71" spans="2:12" s="43" customFormat="1" ht="24.95" customHeight="1" x14ac:dyDescent="0.25">
      <c r="B71" s="37"/>
      <c r="C71" s="38"/>
      <c r="D71" s="39" t="s">
        <v>69</v>
      </c>
      <c r="E71" s="40"/>
      <c r="F71" s="40"/>
      <c r="G71" s="40"/>
      <c r="H71" s="40"/>
      <c r="I71" s="381"/>
      <c r="J71" s="41">
        <f>J612</f>
        <v>0</v>
      </c>
      <c r="K71" s="38"/>
      <c r="L71" s="42"/>
    </row>
    <row r="72" spans="2:12" s="50" customFormat="1" ht="19.899999999999999" customHeight="1" x14ac:dyDescent="0.25">
      <c r="B72" s="44"/>
      <c r="C72" s="45"/>
      <c r="D72" s="46" t="s">
        <v>70</v>
      </c>
      <c r="E72" s="47"/>
      <c r="F72" s="47"/>
      <c r="G72" s="47"/>
      <c r="H72" s="47"/>
      <c r="I72" s="382"/>
      <c r="J72" s="48">
        <f>J613</f>
        <v>0</v>
      </c>
      <c r="K72" s="45"/>
      <c r="L72" s="49"/>
    </row>
    <row r="73" spans="2:12" s="50" customFormat="1" ht="19.899999999999999" customHeight="1" x14ac:dyDescent="0.25">
      <c r="B73" s="44"/>
      <c r="C73" s="45"/>
      <c r="D73" s="46" t="s">
        <v>71</v>
      </c>
      <c r="E73" s="47"/>
      <c r="F73" s="47"/>
      <c r="G73" s="47"/>
      <c r="H73" s="47"/>
      <c r="I73" s="382"/>
      <c r="J73" s="48">
        <f>J650</f>
        <v>0</v>
      </c>
      <c r="K73" s="45"/>
      <c r="L73" s="49"/>
    </row>
    <row r="74" spans="2:12" s="358" customFormat="1" ht="21.75" customHeight="1" x14ac:dyDescent="0.25">
      <c r="B74" s="27"/>
      <c r="C74" s="355"/>
      <c r="D74" s="355"/>
      <c r="E74" s="355"/>
      <c r="F74" s="355"/>
      <c r="G74" s="355"/>
      <c r="H74" s="355"/>
      <c r="I74" s="370"/>
      <c r="J74" s="355"/>
      <c r="K74" s="355"/>
      <c r="L74" s="7"/>
    </row>
    <row r="75" spans="2:12" s="358" customFormat="1" ht="6.95" customHeight="1" x14ac:dyDescent="0.25">
      <c r="B75" s="51"/>
      <c r="C75" s="52"/>
      <c r="D75" s="52"/>
      <c r="E75" s="52"/>
      <c r="F75" s="52"/>
      <c r="G75" s="52"/>
      <c r="H75" s="52"/>
      <c r="I75" s="378"/>
      <c r="J75" s="52"/>
      <c r="K75" s="52"/>
      <c r="L75" s="7"/>
    </row>
    <row r="79" spans="2:12" s="358" customFormat="1" ht="6.95" customHeight="1" x14ac:dyDescent="0.25">
      <c r="B79" s="53"/>
      <c r="C79" s="54"/>
      <c r="D79" s="54"/>
      <c r="E79" s="54"/>
      <c r="F79" s="54"/>
      <c r="G79" s="54"/>
      <c r="H79" s="54"/>
      <c r="I79" s="379"/>
      <c r="J79" s="54"/>
      <c r="K79" s="54"/>
      <c r="L79" s="7"/>
    </row>
    <row r="80" spans="2:12" s="358" customFormat="1" ht="24.95" customHeight="1" x14ac:dyDescent="0.25">
      <c r="B80" s="27"/>
      <c r="C80" s="28" t="s">
        <v>72</v>
      </c>
      <c r="D80" s="355"/>
      <c r="E80" s="355"/>
      <c r="F80" s="355"/>
      <c r="G80" s="355"/>
      <c r="H80" s="355"/>
      <c r="I80" s="370"/>
      <c r="J80" s="355"/>
      <c r="K80" s="355"/>
      <c r="L80" s="7"/>
    </row>
    <row r="81" spans="2:65" s="358" customFormat="1" ht="6.95" customHeight="1" x14ac:dyDescent="0.25">
      <c r="B81" s="27"/>
      <c r="C81" s="355"/>
      <c r="D81" s="355"/>
      <c r="E81" s="355"/>
      <c r="F81" s="355"/>
      <c r="G81" s="355"/>
      <c r="H81" s="355"/>
      <c r="I81" s="370"/>
      <c r="J81" s="355"/>
      <c r="K81" s="355"/>
      <c r="L81" s="7"/>
    </row>
    <row r="82" spans="2:65" s="358" customFormat="1" ht="12" customHeight="1" x14ac:dyDescent="0.25">
      <c r="B82" s="27"/>
      <c r="C82" s="354" t="s">
        <v>14</v>
      </c>
      <c r="D82" s="355"/>
      <c r="E82" s="355"/>
      <c r="F82" s="355"/>
      <c r="G82" s="355"/>
      <c r="H82" s="355"/>
      <c r="I82" s="370"/>
      <c r="J82" s="355"/>
      <c r="K82" s="355"/>
      <c r="L82" s="7"/>
    </row>
    <row r="83" spans="2:65" s="358" customFormat="1" ht="16.5" customHeight="1" x14ac:dyDescent="0.25">
      <c r="B83" s="27"/>
      <c r="C83" s="355"/>
      <c r="D83" s="355"/>
      <c r="E83" s="411" t="e">
        <f>E7</f>
        <v>#REF!</v>
      </c>
      <c r="F83" s="412"/>
      <c r="G83" s="412"/>
      <c r="H83" s="412"/>
      <c r="I83" s="370"/>
      <c r="J83" s="355"/>
      <c r="K83" s="355"/>
      <c r="L83" s="7"/>
    </row>
    <row r="84" spans="2:65" s="358" customFormat="1" ht="12" customHeight="1" x14ac:dyDescent="0.25">
      <c r="B84" s="27"/>
      <c r="C84" s="354" t="s">
        <v>19</v>
      </c>
      <c r="D84" s="355"/>
      <c r="E84" s="355"/>
      <c r="F84" s="355"/>
      <c r="G84" s="355"/>
      <c r="H84" s="355"/>
      <c r="I84" s="370"/>
      <c r="J84" s="355"/>
      <c r="K84" s="355"/>
      <c r="L84" s="7"/>
    </row>
    <row r="85" spans="2:65" s="358" customFormat="1" ht="16.5" customHeight="1" x14ac:dyDescent="0.25">
      <c r="B85" s="27"/>
      <c r="C85" s="355"/>
      <c r="D85" s="355"/>
      <c r="E85" s="409" t="str">
        <f>E9</f>
        <v>SO201.a - Rekonstrukce tramvajového mostu</v>
      </c>
      <c r="F85" s="410"/>
      <c r="G85" s="410"/>
      <c r="H85" s="410"/>
      <c r="I85" s="370"/>
      <c r="J85" s="355"/>
      <c r="K85" s="355"/>
      <c r="L85" s="7"/>
    </row>
    <row r="86" spans="2:65" s="358" customFormat="1" ht="6.95" customHeight="1" x14ac:dyDescent="0.25">
      <c r="B86" s="27"/>
      <c r="C86" s="355"/>
      <c r="D86" s="355"/>
      <c r="E86" s="355"/>
      <c r="F86" s="355"/>
      <c r="G86" s="355"/>
      <c r="H86" s="355"/>
      <c r="I86" s="370"/>
      <c r="J86" s="355"/>
      <c r="K86" s="355"/>
      <c r="L86" s="7"/>
    </row>
    <row r="87" spans="2:65" s="358" customFormat="1" ht="12" customHeight="1" x14ac:dyDescent="0.25">
      <c r="B87" s="27"/>
      <c r="C87" s="354" t="s">
        <v>28</v>
      </c>
      <c r="D87" s="355"/>
      <c r="E87" s="355"/>
      <c r="F87" s="29" t="str">
        <f>F12</f>
        <v>Zábřeh nad Odrou</v>
      </c>
      <c r="G87" s="355"/>
      <c r="H87" s="355"/>
      <c r="I87" s="371" t="s">
        <v>30</v>
      </c>
      <c r="J87" s="30" t="e">
        <f>IF(J12="","",J12)</f>
        <v>#REF!</v>
      </c>
      <c r="K87" s="355"/>
      <c r="L87" s="7"/>
    </row>
    <row r="88" spans="2:65" s="358" customFormat="1" ht="6.95" customHeight="1" x14ac:dyDescent="0.25">
      <c r="B88" s="27"/>
      <c r="C88" s="355"/>
      <c r="D88" s="355"/>
      <c r="E88" s="355"/>
      <c r="F88" s="355"/>
      <c r="G88" s="355"/>
      <c r="H88" s="355"/>
      <c r="I88" s="370"/>
      <c r="J88" s="355"/>
      <c r="K88" s="355"/>
      <c r="L88" s="7"/>
    </row>
    <row r="89" spans="2:65" s="358" customFormat="1" ht="24.95" customHeight="1" x14ac:dyDescent="0.25">
      <c r="B89" s="27"/>
      <c r="C89" s="354" t="s">
        <v>31</v>
      </c>
      <c r="D89" s="355"/>
      <c r="E89" s="355"/>
      <c r="F89" s="29" t="str">
        <f>E15</f>
        <v>Dopravní podnik Ostrava a.s.</v>
      </c>
      <c r="G89" s="355"/>
      <c r="H89" s="355"/>
      <c r="I89" s="371" t="s">
        <v>36</v>
      </c>
      <c r="J89" s="31" t="str">
        <f>E21</f>
        <v>Dopravoprojekt Ostrava a.s.</v>
      </c>
      <c r="K89" s="355"/>
      <c r="L89" s="7"/>
    </row>
    <row r="90" spans="2:65" s="358" customFormat="1" ht="13.7" customHeight="1" x14ac:dyDescent="0.25">
      <c r="B90" s="27"/>
      <c r="C90" s="354" t="s">
        <v>35</v>
      </c>
      <c r="D90" s="355"/>
      <c r="E90" s="355"/>
      <c r="F90" s="29" t="e">
        <f>IF(E18="","",E18)</f>
        <v>#REF!</v>
      </c>
      <c r="G90" s="355"/>
      <c r="H90" s="355"/>
      <c r="I90" s="371" t="s">
        <v>38</v>
      </c>
      <c r="J90" s="31" t="e">
        <f>E24</f>
        <v>#REF!</v>
      </c>
      <c r="K90" s="355"/>
      <c r="L90" s="7"/>
    </row>
    <row r="91" spans="2:65" s="358" customFormat="1" ht="10.35" customHeight="1" x14ac:dyDescent="0.25">
      <c r="B91" s="27"/>
      <c r="C91" s="355"/>
      <c r="D91" s="355"/>
      <c r="E91" s="355"/>
      <c r="F91" s="355"/>
      <c r="G91" s="355"/>
      <c r="H91" s="355"/>
      <c r="I91" s="370"/>
      <c r="J91" s="355"/>
      <c r="K91" s="355"/>
      <c r="L91" s="7"/>
    </row>
    <row r="92" spans="2:65" s="63" customFormat="1" ht="29.25" customHeight="1" x14ac:dyDescent="0.25">
      <c r="B92" s="55"/>
      <c r="C92" s="56" t="s">
        <v>73</v>
      </c>
      <c r="D92" s="57" t="s">
        <v>74</v>
      </c>
      <c r="E92" s="57" t="s">
        <v>75</v>
      </c>
      <c r="F92" s="57" t="s">
        <v>76</v>
      </c>
      <c r="G92" s="57" t="s">
        <v>77</v>
      </c>
      <c r="H92" s="57" t="s">
        <v>78</v>
      </c>
      <c r="I92" s="383" t="s">
        <v>79</v>
      </c>
      <c r="J92" s="57" t="s">
        <v>55</v>
      </c>
      <c r="K92" s="58" t="s">
        <v>80</v>
      </c>
      <c r="L92" s="59"/>
      <c r="M92" s="60" t="s">
        <v>2</v>
      </c>
      <c r="N92" s="61" t="s">
        <v>44</v>
      </c>
      <c r="O92" s="61" t="s">
        <v>81</v>
      </c>
      <c r="P92" s="61" t="s">
        <v>82</v>
      </c>
      <c r="Q92" s="61" t="s">
        <v>83</v>
      </c>
      <c r="R92" s="61" t="s">
        <v>84</v>
      </c>
      <c r="S92" s="61" t="s">
        <v>85</v>
      </c>
      <c r="T92" s="62" t="s">
        <v>86</v>
      </c>
    </row>
    <row r="93" spans="2:65" s="358" customFormat="1" ht="22.9" customHeight="1" x14ac:dyDescent="0.25">
      <c r="B93" s="27"/>
      <c r="C93" s="64" t="s">
        <v>87</v>
      </c>
      <c r="D93" s="355"/>
      <c r="E93" s="355"/>
      <c r="F93" s="355"/>
      <c r="G93" s="355"/>
      <c r="H93" s="355"/>
      <c r="I93" s="370"/>
      <c r="J93" s="65">
        <f>BK93</f>
        <v>0</v>
      </c>
      <c r="K93" s="355"/>
      <c r="L93" s="7"/>
      <c r="M93" s="66"/>
      <c r="N93" s="67"/>
      <c r="O93" s="67"/>
      <c r="P93" s="68">
        <f>P94+P612</f>
        <v>0</v>
      </c>
      <c r="Q93" s="67"/>
      <c r="R93" s="68">
        <f>R94+R612</f>
        <v>619.05853904859509</v>
      </c>
      <c r="S93" s="67"/>
      <c r="T93" s="69">
        <f>T94+T612</f>
        <v>1243.0111160000001</v>
      </c>
      <c r="AT93" s="359" t="s">
        <v>88</v>
      </c>
      <c r="AU93" s="359" t="s">
        <v>57</v>
      </c>
      <c r="BK93" s="70">
        <f>BK94+BK612</f>
        <v>0</v>
      </c>
    </row>
    <row r="94" spans="2:65" s="81" customFormat="1" ht="25.9" customHeight="1" x14ac:dyDescent="0.2">
      <c r="B94" s="71"/>
      <c r="C94" s="72"/>
      <c r="D94" s="73" t="s">
        <v>88</v>
      </c>
      <c r="E94" s="74" t="s">
        <v>89</v>
      </c>
      <c r="F94" s="74" t="s">
        <v>90</v>
      </c>
      <c r="G94" s="72"/>
      <c r="H94" s="72"/>
      <c r="I94" s="384"/>
      <c r="J94" s="75">
        <f>BK94</f>
        <v>0</v>
      </c>
      <c r="K94" s="72"/>
      <c r="L94" s="76"/>
      <c r="M94" s="77"/>
      <c r="N94" s="78"/>
      <c r="O94" s="78"/>
      <c r="P94" s="79">
        <f>P95+P171+P201+P252+P355+P373+P384+P393+P584+P609</f>
        <v>0</v>
      </c>
      <c r="Q94" s="78"/>
      <c r="R94" s="79">
        <f>R95+R171+R201+R252+R355+R373+R384+R393+R584+R609</f>
        <v>618.85606334859506</v>
      </c>
      <c r="S94" s="78"/>
      <c r="T94" s="80">
        <f>T95+T171+T201+T252+T355+T373+T384+T393+T584+T609</f>
        <v>1239.9838360000001</v>
      </c>
      <c r="AR94" s="82" t="s">
        <v>91</v>
      </c>
      <c r="AT94" s="83" t="s">
        <v>88</v>
      </c>
      <c r="AU94" s="83" t="s">
        <v>92</v>
      </c>
      <c r="AY94" s="82" t="s">
        <v>93</v>
      </c>
      <c r="BK94" s="84">
        <f>BK95+BK171+BK201+BK252+BK355+BK373+BK384+BK393+BK584+BK609</f>
        <v>0</v>
      </c>
    </row>
    <row r="95" spans="2:65" s="81" customFormat="1" ht="22.9" customHeight="1" x14ac:dyDescent="0.2">
      <c r="B95" s="71"/>
      <c r="C95" s="72"/>
      <c r="D95" s="73" t="s">
        <v>88</v>
      </c>
      <c r="E95" s="85" t="s">
        <v>91</v>
      </c>
      <c r="F95" s="85" t="s">
        <v>94</v>
      </c>
      <c r="G95" s="72"/>
      <c r="H95" s="72"/>
      <c r="I95" s="384"/>
      <c r="J95" s="86">
        <f>BK95</f>
        <v>0</v>
      </c>
      <c r="K95" s="72"/>
      <c r="L95" s="76"/>
      <c r="M95" s="77"/>
      <c r="N95" s="78"/>
      <c r="O95" s="78"/>
      <c r="P95" s="79">
        <f>SUM(P96:P170)</f>
        <v>0</v>
      </c>
      <c r="Q95" s="78"/>
      <c r="R95" s="79">
        <f>SUM(R96:R170)</f>
        <v>1.2600000000000001E-3</v>
      </c>
      <c r="S95" s="78"/>
      <c r="T95" s="80">
        <f>SUM(T96:T170)</f>
        <v>53.509996000000001</v>
      </c>
      <c r="AR95" s="82" t="s">
        <v>91</v>
      </c>
      <c r="AT95" s="83" t="s">
        <v>88</v>
      </c>
      <c r="AU95" s="83" t="s">
        <v>91</v>
      </c>
      <c r="AY95" s="82" t="s">
        <v>93</v>
      </c>
      <c r="BK95" s="84">
        <f>SUM(BK96:BK170)</f>
        <v>0</v>
      </c>
    </row>
    <row r="96" spans="2:65" s="358" customFormat="1" ht="16.5" customHeight="1" x14ac:dyDescent="0.25">
      <c r="B96" s="27"/>
      <c r="C96" s="87" t="s">
        <v>91</v>
      </c>
      <c r="D96" s="87" t="s">
        <v>95</v>
      </c>
      <c r="E96" s="88" t="s">
        <v>96</v>
      </c>
      <c r="F96" s="89" t="s">
        <v>97</v>
      </c>
      <c r="G96" s="90" t="s">
        <v>98</v>
      </c>
      <c r="H96" s="91">
        <v>50.4</v>
      </c>
      <c r="I96" s="385"/>
      <c r="J96" s="92">
        <f>ROUND(I96*H96,2)</f>
        <v>0</v>
      </c>
      <c r="K96" s="89" t="s">
        <v>99</v>
      </c>
      <c r="L96" s="7"/>
      <c r="M96" s="386" t="s">
        <v>2</v>
      </c>
      <c r="N96" s="93" t="s">
        <v>45</v>
      </c>
      <c r="O96" s="100"/>
      <c r="P96" s="94">
        <f>O96*H96</f>
        <v>0</v>
      </c>
      <c r="Q96" s="94">
        <v>0</v>
      </c>
      <c r="R96" s="94">
        <f>Q96*H96</f>
        <v>0</v>
      </c>
      <c r="S96" s="94">
        <v>0</v>
      </c>
      <c r="T96" s="95">
        <f>S96*H96</f>
        <v>0</v>
      </c>
      <c r="AR96" s="359" t="s">
        <v>100</v>
      </c>
      <c r="AT96" s="359" t="s">
        <v>95</v>
      </c>
      <c r="AU96" s="359" t="s">
        <v>4</v>
      </c>
      <c r="AY96" s="359" t="s">
        <v>93</v>
      </c>
      <c r="BE96" s="96">
        <f>IF(N96="základní",J96,0)</f>
        <v>0</v>
      </c>
      <c r="BF96" s="96">
        <f>IF(N96="snížená",J96,0)</f>
        <v>0</v>
      </c>
      <c r="BG96" s="96">
        <f>IF(N96="zákl. přenesená",J96,0)</f>
        <v>0</v>
      </c>
      <c r="BH96" s="96">
        <f>IF(N96="sníž. přenesená",J96,0)</f>
        <v>0</v>
      </c>
      <c r="BI96" s="96">
        <f>IF(N96="nulová",J96,0)</f>
        <v>0</v>
      </c>
      <c r="BJ96" s="359" t="s">
        <v>91</v>
      </c>
      <c r="BK96" s="96">
        <f>ROUND(I96*H96,2)</f>
        <v>0</v>
      </c>
      <c r="BL96" s="359" t="s">
        <v>100</v>
      </c>
      <c r="BM96" s="359" t="s">
        <v>101</v>
      </c>
    </row>
    <row r="97" spans="2:65" s="358" customFormat="1" x14ac:dyDescent="0.25">
      <c r="B97" s="27"/>
      <c r="C97" s="355"/>
      <c r="D97" s="97" t="s">
        <v>102</v>
      </c>
      <c r="E97" s="355"/>
      <c r="F97" s="98" t="s">
        <v>103</v>
      </c>
      <c r="G97" s="355"/>
      <c r="H97" s="355"/>
      <c r="I97" s="370"/>
      <c r="J97" s="355"/>
      <c r="K97" s="355"/>
      <c r="L97" s="7"/>
      <c r="M97" s="99"/>
      <c r="N97" s="100"/>
      <c r="O97" s="100"/>
      <c r="P97" s="100"/>
      <c r="Q97" s="100"/>
      <c r="R97" s="100"/>
      <c r="S97" s="100"/>
      <c r="T97" s="101"/>
      <c r="AT97" s="359" t="s">
        <v>102</v>
      </c>
      <c r="AU97" s="359" t="s">
        <v>4</v>
      </c>
    </row>
    <row r="98" spans="2:65" s="110" customFormat="1" x14ac:dyDescent="0.25">
      <c r="B98" s="102"/>
      <c r="C98" s="103"/>
      <c r="D98" s="97" t="s">
        <v>104</v>
      </c>
      <c r="E98" s="104" t="s">
        <v>2</v>
      </c>
      <c r="F98" s="105" t="s">
        <v>105</v>
      </c>
      <c r="G98" s="103"/>
      <c r="H98" s="104" t="s">
        <v>2</v>
      </c>
      <c r="I98" s="387"/>
      <c r="J98" s="103"/>
      <c r="K98" s="103"/>
      <c r="L98" s="106"/>
      <c r="M98" s="107"/>
      <c r="N98" s="108"/>
      <c r="O98" s="108"/>
      <c r="P98" s="108"/>
      <c r="Q98" s="108"/>
      <c r="R98" s="108"/>
      <c r="S98" s="108"/>
      <c r="T98" s="109"/>
      <c r="AT98" s="111" t="s">
        <v>104</v>
      </c>
      <c r="AU98" s="111" t="s">
        <v>4</v>
      </c>
      <c r="AV98" s="110" t="s">
        <v>91</v>
      </c>
      <c r="AW98" s="110" t="s">
        <v>106</v>
      </c>
      <c r="AX98" s="110" t="s">
        <v>92</v>
      </c>
      <c r="AY98" s="111" t="s">
        <v>93</v>
      </c>
    </row>
    <row r="99" spans="2:65" s="121" customFormat="1" x14ac:dyDescent="0.25">
      <c r="B99" s="112"/>
      <c r="C99" s="113"/>
      <c r="D99" s="97" t="s">
        <v>104</v>
      </c>
      <c r="E99" s="114" t="s">
        <v>2</v>
      </c>
      <c r="F99" s="115" t="s">
        <v>107</v>
      </c>
      <c r="G99" s="113"/>
      <c r="H99" s="116">
        <v>50.4</v>
      </c>
      <c r="I99" s="388"/>
      <c r="J99" s="113"/>
      <c r="K99" s="113"/>
      <c r="L99" s="117"/>
      <c r="M99" s="118"/>
      <c r="N99" s="119"/>
      <c r="O99" s="119"/>
      <c r="P99" s="119"/>
      <c r="Q99" s="119"/>
      <c r="R99" s="119"/>
      <c r="S99" s="119"/>
      <c r="T99" s="120"/>
      <c r="AT99" s="122" t="s">
        <v>104</v>
      </c>
      <c r="AU99" s="122" t="s">
        <v>4</v>
      </c>
      <c r="AV99" s="121" t="s">
        <v>4</v>
      </c>
      <c r="AW99" s="121" t="s">
        <v>106</v>
      </c>
      <c r="AX99" s="121" t="s">
        <v>92</v>
      </c>
      <c r="AY99" s="122" t="s">
        <v>93</v>
      </c>
    </row>
    <row r="100" spans="2:65" s="132" customFormat="1" x14ac:dyDescent="0.25">
      <c r="B100" s="123"/>
      <c r="C100" s="124"/>
      <c r="D100" s="97" t="s">
        <v>104</v>
      </c>
      <c r="E100" s="125" t="s">
        <v>1</v>
      </c>
      <c r="F100" s="126" t="s">
        <v>108</v>
      </c>
      <c r="G100" s="124"/>
      <c r="H100" s="127">
        <v>50.4</v>
      </c>
      <c r="I100" s="389"/>
      <c r="J100" s="124"/>
      <c r="K100" s="124"/>
      <c r="L100" s="128"/>
      <c r="M100" s="129"/>
      <c r="N100" s="130"/>
      <c r="O100" s="130"/>
      <c r="P100" s="130"/>
      <c r="Q100" s="130"/>
      <c r="R100" s="130"/>
      <c r="S100" s="130"/>
      <c r="T100" s="131"/>
      <c r="AT100" s="133" t="s">
        <v>104</v>
      </c>
      <c r="AU100" s="133" t="s">
        <v>4</v>
      </c>
      <c r="AV100" s="132" t="s">
        <v>100</v>
      </c>
      <c r="AW100" s="132" t="s">
        <v>106</v>
      </c>
      <c r="AX100" s="132" t="s">
        <v>91</v>
      </c>
      <c r="AY100" s="133" t="s">
        <v>93</v>
      </c>
    </row>
    <row r="101" spans="2:65" s="358" customFormat="1" ht="16.5" customHeight="1" x14ac:dyDescent="0.25">
      <c r="B101" s="27"/>
      <c r="C101" s="87" t="s">
        <v>4</v>
      </c>
      <c r="D101" s="87" t="s">
        <v>95</v>
      </c>
      <c r="E101" s="88" t="s">
        <v>109</v>
      </c>
      <c r="F101" s="89" t="s">
        <v>110</v>
      </c>
      <c r="G101" s="90" t="s">
        <v>98</v>
      </c>
      <c r="H101" s="91">
        <v>217.602</v>
      </c>
      <c r="I101" s="385"/>
      <c r="J101" s="92">
        <f>ROUND(I101*H101,2)</f>
        <v>0</v>
      </c>
      <c r="K101" s="89" t="s">
        <v>99</v>
      </c>
      <c r="L101" s="7"/>
      <c r="M101" s="386" t="s">
        <v>2</v>
      </c>
      <c r="N101" s="93" t="s">
        <v>45</v>
      </c>
      <c r="O101" s="100"/>
      <c r="P101" s="94">
        <f>O101*H101</f>
        <v>0</v>
      </c>
      <c r="Q101" s="94">
        <v>0</v>
      </c>
      <c r="R101" s="94">
        <f>Q101*H101</f>
        <v>0</v>
      </c>
      <c r="S101" s="94">
        <v>9.8000000000000004E-2</v>
      </c>
      <c r="T101" s="95">
        <f>S101*H101</f>
        <v>21.324996000000002</v>
      </c>
      <c r="AR101" s="359" t="s">
        <v>100</v>
      </c>
      <c r="AT101" s="359" t="s">
        <v>95</v>
      </c>
      <c r="AU101" s="359" t="s">
        <v>4</v>
      </c>
      <c r="AY101" s="359" t="s">
        <v>93</v>
      </c>
      <c r="BE101" s="96">
        <f>IF(N101="základní",J101,0)</f>
        <v>0</v>
      </c>
      <c r="BF101" s="96">
        <f>IF(N101="snížená",J101,0)</f>
        <v>0</v>
      </c>
      <c r="BG101" s="96">
        <f>IF(N101="zákl. přenesená",J101,0)</f>
        <v>0</v>
      </c>
      <c r="BH101" s="96">
        <f>IF(N101="sníž. přenesená",J101,0)</f>
        <v>0</v>
      </c>
      <c r="BI101" s="96">
        <f>IF(N101="nulová",J101,0)</f>
        <v>0</v>
      </c>
      <c r="BJ101" s="359" t="s">
        <v>91</v>
      </c>
      <c r="BK101" s="96">
        <f>ROUND(I101*H101,2)</f>
        <v>0</v>
      </c>
      <c r="BL101" s="359" t="s">
        <v>100</v>
      </c>
      <c r="BM101" s="359" t="s">
        <v>111</v>
      </c>
    </row>
    <row r="102" spans="2:65" s="358" customFormat="1" ht="19.5" x14ac:dyDescent="0.25">
      <c r="B102" s="27"/>
      <c r="C102" s="355"/>
      <c r="D102" s="97" t="s">
        <v>102</v>
      </c>
      <c r="E102" s="355"/>
      <c r="F102" s="98" t="s">
        <v>112</v>
      </c>
      <c r="G102" s="355"/>
      <c r="H102" s="355"/>
      <c r="I102" s="370"/>
      <c r="J102" s="355"/>
      <c r="K102" s="355"/>
      <c r="L102" s="7"/>
      <c r="M102" s="99"/>
      <c r="N102" s="100"/>
      <c r="O102" s="100"/>
      <c r="P102" s="100"/>
      <c r="Q102" s="100"/>
      <c r="R102" s="100"/>
      <c r="S102" s="100"/>
      <c r="T102" s="101"/>
      <c r="AT102" s="359" t="s">
        <v>102</v>
      </c>
      <c r="AU102" s="359" t="s">
        <v>4</v>
      </c>
    </row>
    <row r="103" spans="2:65" s="110" customFormat="1" x14ac:dyDescent="0.25">
      <c r="B103" s="102"/>
      <c r="C103" s="103"/>
      <c r="D103" s="97" t="s">
        <v>104</v>
      </c>
      <c r="E103" s="104" t="s">
        <v>2</v>
      </c>
      <c r="F103" s="105" t="s">
        <v>113</v>
      </c>
      <c r="G103" s="103"/>
      <c r="H103" s="104" t="s">
        <v>2</v>
      </c>
      <c r="I103" s="387"/>
      <c r="J103" s="103"/>
      <c r="K103" s="103"/>
      <c r="L103" s="106"/>
      <c r="M103" s="107"/>
      <c r="N103" s="108"/>
      <c r="O103" s="108"/>
      <c r="P103" s="108"/>
      <c r="Q103" s="108"/>
      <c r="R103" s="108"/>
      <c r="S103" s="108"/>
      <c r="T103" s="109"/>
      <c r="AT103" s="111" t="s">
        <v>104</v>
      </c>
      <c r="AU103" s="111" t="s">
        <v>4</v>
      </c>
      <c r="AV103" s="110" t="s">
        <v>91</v>
      </c>
      <c r="AW103" s="110" t="s">
        <v>106</v>
      </c>
      <c r="AX103" s="110" t="s">
        <v>92</v>
      </c>
      <c r="AY103" s="111" t="s">
        <v>93</v>
      </c>
    </row>
    <row r="104" spans="2:65" s="121" customFormat="1" x14ac:dyDescent="0.25">
      <c r="B104" s="112"/>
      <c r="C104" s="113"/>
      <c r="D104" s="97" t="s">
        <v>104</v>
      </c>
      <c r="E104" s="114" t="s">
        <v>2</v>
      </c>
      <c r="F104" s="115" t="s">
        <v>114</v>
      </c>
      <c r="G104" s="113"/>
      <c r="H104" s="116">
        <v>217.602</v>
      </c>
      <c r="I104" s="388"/>
      <c r="J104" s="113"/>
      <c r="K104" s="113"/>
      <c r="L104" s="117"/>
      <c r="M104" s="118"/>
      <c r="N104" s="119"/>
      <c r="O104" s="119"/>
      <c r="P104" s="119"/>
      <c r="Q104" s="119"/>
      <c r="R104" s="119"/>
      <c r="S104" s="119"/>
      <c r="T104" s="120"/>
      <c r="AT104" s="122" t="s">
        <v>104</v>
      </c>
      <c r="AU104" s="122" t="s">
        <v>4</v>
      </c>
      <c r="AV104" s="121" t="s">
        <v>4</v>
      </c>
      <c r="AW104" s="121" t="s">
        <v>106</v>
      </c>
      <c r="AX104" s="121" t="s">
        <v>91</v>
      </c>
      <c r="AY104" s="122" t="s">
        <v>93</v>
      </c>
    </row>
    <row r="105" spans="2:65" s="358" customFormat="1" ht="16.5" customHeight="1" x14ac:dyDescent="0.25">
      <c r="B105" s="27"/>
      <c r="C105" s="87" t="s">
        <v>115</v>
      </c>
      <c r="D105" s="87" t="s">
        <v>95</v>
      </c>
      <c r="E105" s="88" t="s">
        <v>116</v>
      </c>
      <c r="F105" s="89" t="s">
        <v>117</v>
      </c>
      <c r="G105" s="90" t="s">
        <v>118</v>
      </c>
      <c r="H105" s="91">
        <v>157</v>
      </c>
      <c r="I105" s="385"/>
      <c r="J105" s="92">
        <f>ROUND(I105*H105,2)</f>
        <v>0</v>
      </c>
      <c r="K105" s="89" t="s">
        <v>99</v>
      </c>
      <c r="L105" s="7"/>
      <c r="M105" s="386" t="s">
        <v>2</v>
      </c>
      <c r="N105" s="93" t="s">
        <v>45</v>
      </c>
      <c r="O105" s="100"/>
      <c r="P105" s="94">
        <f>O105*H105</f>
        <v>0</v>
      </c>
      <c r="Q105" s="94">
        <v>0</v>
      </c>
      <c r="R105" s="94">
        <f>Q105*H105</f>
        <v>0</v>
      </c>
      <c r="S105" s="94">
        <v>0.20499999999999999</v>
      </c>
      <c r="T105" s="95">
        <f>S105*H105</f>
        <v>32.184999999999995</v>
      </c>
      <c r="AR105" s="359" t="s">
        <v>100</v>
      </c>
      <c r="AT105" s="359" t="s">
        <v>95</v>
      </c>
      <c r="AU105" s="359" t="s">
        <v>4</v>
      </c>
      <c r="AY105" s="359" t="s">
        <v>93</v>
      </c>
      <c r="BE105" s="96">
        <f>IF(N105="základní",J105,0)</f>
        <v>0</v>
      </c>
      <c r="BF105" s="96">
        <f>IF(N105="snížená",J105,0)</f>
        <v>0</v>
      </c>
      <c r="BG105" s="96">
        <f>IF(N105="zákl. přenesená",J105,0)</f>
        <v>0</v>
      </c>
      <c r="BH105" s="96">
        <f>IF(N105="sníž. přenesená",J105,0)</f>
        <v>0</v>
      </c>
      <c r="BI105" s="96">
        <f>IF(N105="nulová",J105,0)</f>
        <v>0</v>
      </c>
      <c r="BJ105" s="359" t="s">
        <v>91</v>
      </c>
      <c r="BK105" s="96">
        <f>ROUND(I105*H105,2)</f>
        <v>0</v>
      </c>
      <c r="BL105" s="359" t="s">
        <v>100</v>
      </c>
      <c r="BM105" s="359" t="s">
        <v>119</v>
      </c>
    </row>
    <row r="106" spans="2:65" s="358" customFormat="1" ht="19.5" x14ac:dyDescent="0.25">
      <c r="B106" s="27"/>
      <c r="C106" s="355"/>
      <c r="D106" s="97" t="s">
        <v>102</v>
      </c>
      <c r="E106" s="355"/>
      <c r="F106" s="98" t="s">
        <v>120</v>
      </c>
      <c r="G106" s="355"/>
      <c r="H106" s="355"/>
      <c r="I106" s="370"/>
      <c r="J106" s="355"/>
      <c r="K106" s="355"/>
      <c r="L106" s="7"/>
      <c r="M106" s="99"/>
      <c r="N106" s="100"/>
      <c r="O106" s="100"/>
      <c r="P106" s="100"/>
      <c r="Q106" s="100"/>
      <c r="R106" s="100"/>
      <c r="S106" s="100"/>
      <c r="T106" s="101"/>
      <c r="AT106" s="359" t="s">
        <v>102</v>
      </c>
      <c r="AU106" s="359" t="s">
        <v>4</v>
      </c>
    </row>
    <row r="107" spans="2:65" s="110" customFormat="1" x14ac:dyDescent="0.25">
      <c r="B107" s="102"/>
      <c r="C107" s="103"/>
      <c r="D107" s="97" t="s">
        <v>104</v>
      </c>
      <c r="E107" s="104" t="s">
        <v>2</v>
      </c>
      <c r="F107" s="105" t="s">
        <v>121</v>
      </c>
      <c r="G107" s="103"/>
      <c r="H107" s="104" t="s">
        <v>2</v>
      </c>
      <c r="I107" s="387"/>
      <c r="J107" s="103"/>
      <c r="K107" s="103"/>
      <c r="L107" s="106"/>
      <c r="M107" s="107"/>
      <c r="N107" s="108"/>
      <c r="O107" s="108"/>
      <c r="P107" s="108"/>
      <c r="Q107" s="108"/>
      <c r="R107" s="108"/>
      <c r="S107" s="108"/>
      <c r="T107" s="109"/>
      <c r="AT107" s="111" t="s">
        <v>104</v>
      </c>
      <c r="AU107" s="111" t="s">
        <v>4</v>
      </c>
      <c r="AV107" s="110" t="s">
        <v>91</v>
      </c>
      <c r="AW107" s="110" t="s">
        <v>106</v>
      </c>
      <c r="AX107" s="110" t="s">
        <v>92</v>
      </c>
      <c r="AY107" s="111" t="s">
        <v>93</v>
      </c>
    </row>
    <row r="108" spans="2:65" s="121" customFormat="1" x14ac:dyDescent="0.25">
      <c r="B108" s="112"/>
      <c r="C108" s="113"/>
      <c r="D108" s="97" t="s">
        <v>104</v>
      </c>
      <c r="E108" s="114" t="s">
        <v>2</v>
      </c>
      <c r="F108" s="115" t="s">
        <v>122</v>
      </c>
      <c r="G108" s="113"/>
      <c r="H108" s="116">
        <v>157</v>
      </c>
      <c r="I108" s="388"/>
      <c r="J108" s="113"/>
      <c r="K108" s="113"/>
      <c r="L108" s="117"/>
      <c r="M108" s="118"/>
      <c r="N108" s="119"/>
      <c r="O108" s="119"/>
      <c r="P108" s="119"/>
      <c r="Q108" s="119"/>
      <c r="R108" s="119"/>
      <c r="S108" s="119"/>
      <c r="T108" s="120"/>
      <c r="AT108" s="122" t="s">
        <v>104</v>
      </c>
      <c r="AU108" s="122" t="s">
        <v>4</v>
      </c>
      <c r="AV108" s="121" t="s">
        <v>4</v>
      </c>
      <c r="AW108" s="121" t="s">
        <v>106</v>
      </c>
      <c r="AX108" s="121" t="s">
        <v>91</v>
      </c>
      <c r="AY108" s="122" t="s">
        <v>93</v>
      </c>
    </row>
    <row r="109" spans="2:65" s="358" customFormat="1" ht="16.5" customHeight="1" x14ac:dyDescent="0.25">
      <c r="B109" s="27"/>
      <c r="C109" s="87" t="s">
        <v>100</v>
      </c>
      <c r="D109" s="87" t="s">
        <v>95</v>
      </c>
      <c r="E109" s="88" t="s">
        <v>123</v>
      </c>
      <c r="F109" s="89" t="s">
        <v>124</v>
      </c>
      <c r="G109" s="90" t="s">
        <v>125</v>
      </c>
      <c r="H109" s="91">
        <v>200</v>
      </c>
      <c r="I109" s="385"/>
      <c r="J109" s="92">
        <f>ROUND(I109*H109,2)</f>
        <v>0</v>
      </c>
      <c r="K109" s="89" t="s">
        <v>99</v>
      </c>
      <c r="L109" s="7"/>
      <c r="M109" s="386" t="s">
        <v>2</v>
      </c>
      <c r="N109" s="93" t="s">
        <v>45</v>
      </c>
      <c r="O109" s="100"/>
      <c r="P109" s="94">
        <f>O109*H109</f>
        <v>0</v>
      </c>
      <c r="Q109" s="94">
        <v>0</v>
      </c>
      <c r="R109" s="94">
        <f>Q109*H109</f>
        <v>0</v>
      </c>
      <c r="S109" s="94">
        <v>0</v>
      </c>
      <c r="T109" s="95">
        <f>S109*H109</f>
        <v>0</v>
      </c>
      <c r="AR109" s="359" t="s">
        <v>100</v>
      </c>
      <c r="AT109" s="359" t="s">
        <v>95</v>
      </c>
      <c r="AU109" s="359" t="s">
        <v>4</v>
      </c>
      <c r="AY109" s="359" t="s">
        <v>93</v>
      </c>
      <c r="BE109" s="96">
        <f>IF(N109="základní",J109,0)</f>
        <v>0</v>
      </c>
      <c r="BF109" s="96">
        <f>IF(N109="snížená",J109,0)</f>
        <v>0</v>
      </c>
      <c r="BG109" s="96">
        <f>IF(N109="zákl. přenesená",J109,0)</f>
        <v>0</v>
      </c>
      <c r="BH109" s="96">
        <f>IF(N109="sníž. přenesená",J109,0)</f>
        <v>0</v>
      </c>
      <c r="BI109" s="96">
        <f>IF(N109="nulová",J109,0)</f>
        <v>0</v>
      </c>
      <c r="BJ109" s="359" t="s">
        <v>91</v>
      </c>
      <c r="BK109" s="96">
        <f>ROUND(I109*H109,2)</f>
        <v>0</v>
      </c>
      <c r="BL109" s="359" t="s">
        <v>100</v>
      </c>
      <c r="BM109" s="359" t="s">
        <v>126</v>
      </c>
    </row>
    <row r="110" spans="2:65" s="358" customFormat="1" x14ac:dyDescent="0.25">
      <c r="B110" s="27"/>
      <c r="C110" s="355"/>
      <c r="D110" s="97" t="s">
        <v>102</v>
      </c>
      <c r="E110" s="355"/>
      <c r="F110" s="98" t="s">
        <v>127</v>
      </c>
      <c r="G110" s="355"/>
      <c r="H110" s="355"/>
      <c r="I110" s="370"/>
      <c r="J110" s="355"/>
      <c r="K110" s="355"/>
      <c r="L110" s="7"/>
      <c r="M110" s="99"/>
      <c r="N110" s="100"/>
      <c r="O110" s="100"/>
      <c r="P110" s="100"/>
      <c r="Q110" s="100"/>
      <c r="R110" s="100"/>
      <c r="S110" s="100"/>
      <c r="T110" s="101"/>
      <c r="AT110" s="359" t="s">
        <v>102</v>
      </c>
      <c r="AU110" s="359" t="s">
        <v>4</v>
      </c>
    </row>
    <row r="111" spans="2:65" s="358" customFormat="1" ht="16.5" customHeight="1" x14ac:dyDescent="0.25">
      <c r="B111" s="27"/>
      <c r="C111" s="87" t="s">
        <v>128</v>
      </c>
      <c r="D111" s="87" t="s">
        <v>95</v>
      </c>
      <c r="E111" s="88" t="s">
        <v>129</v>
      </c>
      <c r="F111" s="89" t="s">
        <v>130</v>
      </c>
      <c r="G111" s="90" t="s">
        <v>131</v>
      </c>
      <c r="H111" s="91">
        <v>15</v>
      </c>
      <c r="I111" s="385"/>
      <c r="J111" s="92">
        <f>ROUND(I111*H111,2)</f>
        <v>0</v>
      </c>
      <c r="K111" s="89" t="s">
        <v>99</v>
      </c>
      <c r="L111" s="7"/>
      <c r="M111" s="386" t="s">
        <v>2</v>
      </c>
      <c r="N111" s="93" t="s">
        <v>45</v>
      </c>
      <c r="O111" s="100"/>
      <c r="P111" s="94">
        <f>O111*H111</f>
        <v>0</v>
      </c>
      <c r="Q111" s="94">
        <v>0</v>
      </c>
      <c r="R111" s="94">
        <f>Q111*H111</f>
        <v>0</v>
      </c>
      <c r="S111" s="94">
        <v>0</v>
      </c>
      <c r="T111" s="95">
        <f>S111*H111</f>
        <v>0</v>
      </c>
      <c r="AR111" s="359" t="s">
        <v>100</v>
      </c>
      <c r="AT111" s="359" t="s">
        <v>95</v>
      </c>
      <c r="AU111" s="359" t="s">
        <v>4</v>
      </c>
      <c r="AY111" s="359" t="s">
        <v>93</v>
      </c>
      <c r="BE111" s="96">
        <f>IF(N111="základní",J111,0)</f>
        <v>0</v>
      </c>
      <c r="BF111" s="96">
        <f>IF(N111="snížená",J111,0)</f>
        <v>0</v>
      </c>
      <c r="BG111" s="96">
        <f>IF(N111="zákl. přenesená",J111,0)</f>
        <v>0</v>
      </c>
      <c r="BH111" s="96">
        <f>IF(N111="sníž. přenesená",J111,0)</f>
        <v>0</v>
      </c>
      <c r="BI111" s="96">
        <f>IF(N111="nulová",J111,0)</f>
        <v>0</v>
      </c>
      <c r="BJ111" s="359" t="s">
        <v>91</v>
      </c>
      <c r="BK111" s="96">
        <f>ROUND(I111*H111,2)</f>
        <v>0</v>
      </c>
      <c r="BL111" s="359" t="s">
        <v>100</v>
      </c>
      <c r="BM111" s="359" t="s">
        <v>132</v>
      </c>
    </row>
    <row r="112" spans="2:65" s="358" customFormat="1" x14ac:dyDescent="0.25">
      <c r="B112" s="27"/>
      <c r="C112" s="355"/>
      <c r="D112" s="97" t="s">
        <v>102</v>
      </c>
      <c r="E112" s="355"/>
      <c r="F112" s="98" t="s">
        <v>133</v>
      </c>
      <c r="G112" s="355"/>
      <c r="H112" s="355"/>
      <c r="I112" s="370"/>
      <c r="J112" s="355"/>
      <c r="K112" s="355"/>
      <c r="L112" s="7"/>
      <c r="M112" s="99"/>
      <c r="N112" s="100"/>
      <c r="O112" s="100"/>
      <c r="P112" s="100"/>
      <c r="Q112" s="100"/>
      <c r="R112" s="100"/>
      <c r="S112" s="100"/>
      <c r="T112" s="101"/>
      <c r="AT112" s="359" t="s">
        <v>102</v>
      </c>
      <c r="AU112" s="359" t="s">
        <v>4</v>
      </c>
    </row>
    <row r="113" spans="2:65" s="358" customFormat="1" ht="16.5" customHeight="1" x14ac:dyDescent="0.25">
      <c r="B113" s="27"/>
      <c r="C113" s="87" t="s">
        <v>134</v>
      </c>
      <c r="D113" s="87" t="s">
        <v>95</v>
      </c>
      <c r="E113" s="88" t="s">
        <v>135</v>
      </c>
      <c r="F113" s="89" t="s">
        <v>136</v>
      </c>
      <c r="G113" s="90" t="s">
        <v>137</v>
      </c>
      <c r="H113" s="91">
        <v>7.56</v>
      </c>
      <c r="I113" s="385"/>
      <c r="J113" s="92">
        <f>ROUND(I113*H113,2)</f>
        <v>0</v>
      </c>
      <c r="K113" s="89" t="s">
        <v>138</v>
      </c>
      <c r="L113" s="7"/>
      <c r="M113" s="386" t="s">
        <v>2</v>
      </c>
      <c r="N113" s="93" t="s">
        <v>45</v>
      </c>
      <c r="O113" s="100"/>
      <c r="P113" s="94">
        <f>O113*H113</f>
        <v>0</v>
      </c>
      <c r="Q113" s="94">
        <v>0</v>
      </c>
      <c r="R113" s="94">
        <f>Q113*H113</f>
        <v>0</v>
      </c>
      <c r="S113" s="94">
        <v>0</v>
      </c>
      <c r="T113" s="95">
        <f>S113*H113</f>
        <v>0</v>
      </c>
      <c r="AR113" s="359" t="s">
        <v>100</v>
      </c>
      <c r="AT113" s="359" t="s">
        <v>95</v>
      </c>
      <c r="AU113" s="359" t="s">
        <v>4</v>
      </c>
      <c r="AY113" s="359" t="s">
        <v>93</v>
      </c>
      <c r="BE113" s="96">
        <f>IF(N113="základní",J113,0)</f>
        <v>0</v>
      </c>
      <c r="BF113" s="96">
        <f>IF(N113="snížená",J113,0)</f>
        <v>0</v>
      </c>
      <c r="BG113" s="96">
        <f>IF(N113="zákl. přenesená",J113,0)</f>
        <v>0</v>
      </c>
      <c r="BH113" s="96">
        <f>IF(N113="sníž. přenesená",J113,0)</f>
        <v>0</v>
      </c>
      <c r="BI113" s="96">
        <f>IF(N113="nulová",J113,0)</f>
        <v>0</v>
      </c>
      <c r="BJ113" s="359" t="s">
        <v>91</v>
      </c>
      <c r="BK113" s="96">
        <f>ROUND(I113*H113,2)</f>
        <v>0</v>
      </c>
      <c r="BL113" s="359" t="s">
        <v>100</v>
      </c>
      <c r="BM113" s="359" t="s">
        <v>139</v>
      </c>
    </row>
    <row r="114" spans="2:65" s="358" customFormat="1" x14ac:dyDescent="0.25">
      <c r="B114" s="27"/>
      <c r="C114" s="355"/>
      <c r="D114" s="97" t="s">
        <v>102</v>
      </c>
      <c r="E114" s="355"/>
      <c r="F114" s="98" t="s">
        <v>140</v>
      </c>
      <c r="G114" s="355"/>
      <c r="H114" s="355"/>
      <c r="I114" s="370"/>
      <c r="J114" s="355"/>
      <c r="K114" s="355"/>
      <c r="L114" s="7"/>
      <c r="M114" s="99"/>
      <c r="N114" s="100"/>
      <c r="O114" s="100"/>
      <c r="P114" s="100"/>
      <c r="Q114" s="100"/>
      <c r="R114" s="100"/>
      <c r="S114" s="100"/>
      <c r="T114" s="101"/>
      <c r="AT114" s="359" t="s">
        <v>102</v>
      </c>
      <c r="AU114" s="359" t="s">
        <v>4</v>
      </c>
    </row>
    <row r="115" spans="2:65" s="110" customFormat="1" x14ac:dyDescent="0.25">
      <c r="B115" s="102"/>
      <c r="C115" s="103"/>
      <c r="D115" s="97" t="s">
        <v>104</v>
      </c>
      <c r="E115" s="104" t="s">
        <v>2</v>
      </c>
      <c r="F115" s="105" t="s">
        <v>141</v>
      </c>
      <c r="G115" s="103"/>
      <c r="H115" s="104" t="s">
        <v>2</v>
      </c>
      <c r="I115" s="387"/>
      <c r="J115" s="103"/>
      <c r="K115" s="103"/>
      <c r="L115" s="106"/>
      <c r="M115" s="107"/>
      <c r="N115" s="108"/>
      <c r="O115" s="108"/>
      <c r="P115" s="108"/>
      <c r="Q115" s="108"/>
      <c r="R115" s="108"/>
      <c r="S115" s="108"/>
      <c r="T115" s="109"/>
      <c r="AT115" s="111" t="s">
        <v>104</v>
      </c>
      <c r="AU115" s="111" t="s">
        <v>4</v>
      </c>
      <c r="AV115" s="110" t="s">
        <v>91</v>
      </c>
      <c r="AW115" s="110" t="s">
        <v>106</v>
      </c>
      <c r="AX115" s="110" t="s">
        <v>92</v>
      </c>
      <c r="AY115" s="111" t="s">
        <v>93</v>
      </c>
    </row>
    <row r="116" spans="2:65" s="121" customFormat="1" x14ac:dyDescent="0.25">
      <c r="B116" s="112"/>
      <c r="C116" s="113"/>
      <c r="D116" s="97" t="s">
        <v>104</v>
      </c>
      <c r="E116" s="114" t="s">
        <v>2</v>
      </c>
      <c r="F116" s="115" t="s">
        <v>142</v>
      </c>
      <c r="G116" s="113"/>
      <c r="H116" s="116">
        <v>7.56</v>
      </c>
      <c r="I116" s="388"/>
      <c r="J116" s="113"/>
      <c r="K116" s="113"/>
      <c r="L116" s="117"/>
      <c r="M116" s="118"/>
      <c r="N116" s="119"/>
      <c r="O116" s="119"/>
      <c r="P116" s="119"/>
      <c r="Q116" s="119"/>
      <c r="R116" s="119"/>
      <c r="S116" s="119"/>
      <c r="T116" s="120"/>
      <c r="AT116" s="122" t="s">
        <v>104</v>
      </c>
      <c r="AU116" s="122" t="s">
        <v>4</v>
      </c>
      <c r="AV116" s="121" t="s">
        <v>4</v>
      </c>
      <c r="AW116" s="121" t="s">
        <v>106</v>
      </c>
      <c r="AX116" s="121" t="s">
        <v>91</v>
      </c>
      <c r="AY116" s="122" t="s">
        <v>93</v>
      </c>
    </row>
    <row r="117" spans="2:65" s="358" customFormat="1" ht="16.5" customHeight="1" x14ac:dyDescent="0.25">
      <c r="B117" s="27"/>
      <c r="C117" s="87" t="s">
        <v>143</v>
      </c>
      <c r="D117" s="87" t="s">
        <v>95</v>
      </c>
      <c r="E117" s="88" t="s">
        <v>144</v>
      </c>
      <c r="F117" s="89" t="s">
        <v>145</v>
      </c>
      <c r="G117" s="90" t="s">
        <v>137</v>
      </c>
      <c r="H117" s="91">
        <v>148.24</v>
      </c>
      <c r="I117" s="385"/>
      <c r="J117" s="92">
        <f>ROUND(I117*H117,2)</f>
        <v>0</v>
      </c>
      <c r="K117" s="89" t="s">
        <v>138</v>
      </c>
      <c r="L117" s="7"/>
      <c r="M117" s="386" t="s">
        <v>2</v>
      </c>
      <c r="N117" s="93" t="s">
        <v>45</v>
      </c>
      <c r="O117" s="100"/>
      <c r="P117" s="94">
        <f>O117*H117</f>
        <v>0</v>
      </c>
      <c r="Q117" s="94">
        <v>0</v>
      </c>
      <c r="R117" s="94">
        <f>Q117*H117</f>
        <v>0</v>
      </c>
      <c r="S117" s="94">
        <v>0</v>
      </c>
      <c r="T117" s="95">
        <f>S117*H117</f>
        <v>0</v>
      </c>
      <c r="AR117" s="359" t="s">
        <v>100</v>
      </c>
      <c r="AT117" s="359" t="s">
        <v>95</v>
      </c>
      <c r="AU117" s="359" t="s">
        <v>4</v>
      </c>
      <c r="AY117" s="359" t="s">
        <v>93</v>
      </c>
      <c r="BE117" s="96">
        <f>IF(N117="základní",J117,0)</f>
        <v>0</v>
      </c>
      <c r="BF117" s="96">
        <f>IF(N117="snížená",J117,0)</f>
        <v>0</v>
      </c>
      <c r="BG117" s="96">
        <f>IF(N117="zákl. přenesená",J117,0)</f>
        <v>0</v>
      </c>
      <c r="BH117" s="96">
        <f>IF(N117="sníž. přenesená",J117,0)</f>
        <v>0</v>
      </c>
      <c r="BI117" s="96">
        <f>IF(N117="nulová",J117,0)</f>
        <v>0</v>
      </c>
      <c r="BJ117" s="359" t="s">
        <v>91</v>
      </c>
      <c r="BK117" s="96">
        <f>ROUND(I117*H117,2)</f>
        <v>0</v>
      </c>
      <c r="BL117" s="359" t="s">
        <v>100</v>
      </c>
      <c r="BM117" s="359" t="s">
        <v>146</v>
      </c>
    </row>
    <row r="118" spans="2:65" s="358" customFormat="1" x14ac:dyDescent="0.25">
      <c r="B118" s="27"/>
      <c r="C118" s="355"/>
      <c r="D118" s="97" t="s">
        <v>102</v>
      </c>
      <c r="E118" s="355"/>
      <c r="F118" s="98" t="s">
        <v>145</v>
      </c>
      <c r="G118" s="355"/>
      <c r="H118" s="355"/>
      <c r="I118" s="370"/>
      <c r="J118" s="355"/>
      <c r="K118" s="355"/>
      <c r="L118" s="7"/>
      <c r="M118" s="99"/>
      <c r="N118" s="100"/>
      <c r="O118" s="100"/>
      <c r="P118" s="100"/>
      <c r="Q118" s="100"/>
      <c r="R118" s="100"/>
      <c r="S118" s="100"/>
      <c r="T118" s="101"/>
      <c r="AT118" s="359" t="s">
        <v>102</v>
      </c>
      <c r="AU118" s="359" t="s">
        <v>4</v>
      </c>
    </row>
    <row r="119" spans="2:65" s="110" customFormat="1" x14ac:dyDescent="0.25">
      <c r="B119" s="102"/>
      <c r="C119" s="103"/>
      <c r="D119" s="97" t="s">
        <v>104</v>
      </c>
      <c r="E119" s="104" t="s">
        <v>2</v>
      </c>
      <c r="F119" s="105" t="s">
        <v>147</v>
      </c>
      <c r="G119" s="103"/>
      <c r="H119" s="104" t="s">
        <v>2</v>
      </c>
      <c r="I119" s="387"/>
      <c r="J119" s="103"/>
      <c r="K119" s="103"/>
      <c r="L119" s="106"/>
      <c r="M119" s="107"/>
      <c r="N119" s="108"/>
      <c r="O119" s="108"/>
      <c r="P119" s="108"/>
      <c r="Q119" s="108"/>
      <c r="R119" s="108"/>
      <c r="S119" s="108"/>
      <c r="T119" s="109"/>
      <c r="AT119" s="111" t="s">
        <v>104</v>
      </c>
      <c r="AU119" s="111" t="s">
        <v>4</v>
      </c>
      <c r="AV119" s="110" t="s">
        <v>91</v>
      </c>
      <c r="AW119" s="110" t="s">
        <v>106</v>
      </c>
      <c r="AX119" s="110" t="s">
        <v>92</v>
      </c>
      <c r="AY119" s="111" t="s">
        <v>93</v>
      </c>
    </row>
    <row r="120" spans="2:65" s="121" customFormat="1" x14ac:dyDescent="0.25">
      <c r="B120" s="112"/>
      <c r="C120" s="113"/>
      <c r="D120" s="97" t="s">
        <v>104</v>
      </c>
      <c r="E120" s="114" t="s">
        <v>2</v>
      </c>
      <c r="F120" s="115" t="s">
        <v>5</v>
      </c>
      <c r="G120" s="113"/>
      <c r="H120" s="116">
        <v>148.24</v>
      </c>
      <c r="I120" s="388"/>
      <c r="J120" s="113"/>
      <c r="K120" s="113"/>
      <c r="L120" s="117"/>
      <c r="M120" s="118"/>
      <c r="N120" s="119"/>
      <c r="O120" s="119"/>
      <c r="P120" s="119"/>
      <c r="Q120" s="119"/>
      <c r="R120" s="119"/>
      <c r="S120" s="119"/>
      <c r="T120" s="120"/>
      <c r="AT120" s="122" t="s">
        <v>104</v>
      </c>
      <c r="AU120" s="122" t="s">
        <v>4</v>
      </c>
      <c r="AV120" s="121" t="s">
        <v>4</v>
      </c>
      <c r="AW120" s="121" t="s">
        <v>106</v>
      </c>
      <c r="AX120" s="121" t="s">
        <v>91</v>
      </c>
      <c r="AY120" s="122" t="s">
        <v>93</v>
      </c>
    </row>
    <row r="121" spans="2:65" s="358" customFormat="1" ht="16.5" customHeight="1" x14ac:dyDescent="0.25">
      <c r="B121" s="27"/>
      <c r="C121" s="87" t="s">
        <v>148</v>
      </c>
      <c r="D121" s="87" t="s">
        <v>95</v>
      </c>
      <c r="E121" s="88" t="s">
        <v>149</v>
      </c>
      <c r="F121" s="89" t="s">
        <v>150</v>
      </c>
      <c r="G121" s="90" t="s">
        <v>137</v>
      </c>
      <c r="H121" s="91">
        <v>148.24</v>
      </c>
      <c r="I121" s="385"/>
      <c r="J121" s="92">
        <f>ROUND(I121*H121,2)</f>
        <v>0</v>
      </c>
      <c r="K121" s="89" t="s">
        <v>99</v>
      </c>
      <c r="L121" s="7"/>
      <c r="M121" s="386" t="s">
        <v>2</v>
      </c>
      <c r="N121" s="93" t="s">
        <v>45</v>
      </c>
      <c r="O121" s="100"/>
      <c r="P121" s="94">
        <f>O121*H121</f>
        <v>0</v>
      </c>
      <c r="Q121" s="94">
        <v>0</v>
      </c>
      <c r="R121" s="94">
        <f>Q121*H121</f>
        <v>0</v>
      </c>
      <c r="S121" s="94">
        <v>0</v>
      </c>
      <c r="T121" s="95">
        <f>S121*H121</f>
        <v>0</v>
      </c>
      <c r="AR121" s="359" t="s">
        <v>100</v>
      </c>
      <c r="AT121" s="359" t="s">
        <v>95</v>
      </c>
      <c r="AU121" s="359" t="s">
        <v>4</v>
      </c>
      <c r="AY121" s="359" t="s">
        <v>93</v>
      </c>
      <c r="BE121" s="96">
        <f>IF(N121="základní",J121,0)</f>
        <v>0</v>
      </c>
      <c r="BF121" s="96">
        <f>IF(N121="snížená",J121,0)</f>
        <v>0</v>
      </c>
      <c r="BG121" s="96">
        <f>IF(N121="zákl. přenesená",J121,0)</f>
        <v>0</v>
      </c>
      <c r="BH121" s="96">
        <f>IF(N121="sníž. přenesená",J121,0)</f>
        <v>0</v>
      </c>
      <c r="BI121" s="96">
        <f>IF(N121="nulová",J121,0)</f>
        <v>0</v>
      </c>
      <c r="BJ121" s="359" t="s">
        <v>91</v>
      </c>
      <c r="BK121" s="96">
        <f>ROUND(I121*H121,2)</f>
        <v>0</v>
      </c>
      <c r="BL121" s="359" t="s">
        <v>100</v>
      </c>
      <c r="BM121" s="359" t="s">
        <v>151</v>
      </c>
    </row>
    <row r="122" spans="2:65" s="358" customFormat="1" ht="19.5" x14ac:dyDescent="0.25">
      <c r="B122" s="27"/>
      <c r="C122" s="355"/>
      <c r="D122" s="97" t="s">
        <v>102</v>
      </c>
      <c r="E122" s="355"/>
      <c r="F122" s="98" t="s">
        <v>152</v>
      </c>
      <c r="G122" s="355"/>
      <c r="H122" s="355"/>
      <c r="I122" s="370"/>
      <c r="J122" s="355"/>
      <c r="K122" s="355"/>
      <c r="L122" s="7"/>
      <c r="M122" s="99"/>
      <c r="N122" s="100"/>
      <c r="O122" s="100"/>
      <c r="P122" s="100"/>
      <c r="Q122" s="100"/>
      <c r="R122" s="100"/>
      <c r="S122" s="100"/>
      <c r="T122" s="101"/>
      <c r="AT122" s="359" t="s">
        <v>102</v>
      </c>
      <c r="AU122" s="359" t="s">
        <v>4</v>
      </c>
    </row>
    <row r="123" spans="2:65" s="110" customFormat="1" x14ac:dyDescent="0.25">
      <c r="B123" s="102"/>
      <c r="C123" s="103"/>
      <c r="D123" s="97" t="s">
        <v>104</v>
      </c>
      <c r="E123" s="104" t="s">
        <v>2</v>
      </c>
      <c r="F123" s="105" t="s">
        <v>153</v>
      </c>
      <c r="G123" s="103"/>
      <c r="H123" s="104" t="s">
        <v>2</v>
      </c>
      <c r="I123" s="387"/>
      <c r="J123" s="103"/>
      <c r="K123" s="103"/>
      <c r="L123" s="106"/>
      <c r="M123" s="107"/>
      <c r="N123" s="108"/>
      <c r="O123" s="108"/>
      <c r="P123" s="108"/>
      <c r="Q123" s="108"/>
      <c r="R123" s="108"/>
      <c r="S123" s="108"/>
      <c r="T123" s="109"/>
      <c r="AT123" s="111" t="s">
        <v>104</v>
      </c>
      <c r="AU123" s="111" t="s">
        <v>4</v>
      </c>
      <c r="AV123" s="110" t="s">
        <v>91</v>
      </c>
      <c r="AW123" s="110" t="s">
        <v>106</v>
      </c>
      <c r="AX123" s="110" t="s">
        <v>92</v>
      </c>
      <c r="AY123" s="111" t="s">
        <v>93</v>
      </c>
    </row>
    <row r="124" spans="2:65" s="121" customFormat="1" x14ac:dyDescent="0.25">
      <c r="B124" s="112"/>
      <c r="C124" s="113"/>
      <c r="D124" s="97" t="s">
        <v>104</v>
      </c>
      <c r="E124" s="114" t="s">
        <v>2</v>
      </c>
      <c r="F124" s="115" t="s">
        <v>5</v>
      </c>
      <c r="G124" s="113"/>
      <c r="H124" s="116">
        <v>148.24</v>
      </c>
      <c r="I124" s="388"/>
      <c r="J124" s="113"/>
      <c r="K124" s="113"/>
      <c r="L124" s="117"/>
      <c r="M124" s="118"/>
      <c r="N124" s="119"/>
      <c r="O124" s="119"/>
      <c r="P124" s="119"/>
      <c r="Q124" s="119"/>
      <c r="R124" s="119"/>
      <c r="S124" s="119"/>
      <c r="T124" s="120"/>
      <c r="AT124" s="122" t="s">
        <v>104</v>
      </c>
      <c r="AU124" s="122" t="s">
        <v>4</v>
      </c>
      <c r="AV124" s="121" t="s">
        <v>4</v>
      </c>
      <c r="AW124" s="121" t="s">
        <v>106</v>
      </c>
      <c r="AX124" s="121" t="s">
        <v>91</v>
      </c>
      <c r="AY124" s="122" t="s">
        <v>93</v>
      </c>
    </row>
    <row r="125" spans="2:65" s="358" customFormat="1" ht="16.5" customHeight="1" x14ac:dyDescent="0.25">
      <c r="B125" s="27"/>
      <c r="C125" s="87" t="s">
        <v>154</v>
      </c>
      <c r="D125" s="87" t="s">
        <v>95</v>
      </c>
      <c r="E125" s="88" t="s">
        <v>155</v>
      </c>
      <c r="F125" s="89" t="s">
        <v>156</v>
      </c>
      <c r="G125" s="90" t="s">
        <v>137</v>
      </c>
      <c r="H125" s="91">
        <v>175.49</v>
      </c>
      <c r="I125" s="385"/>
      <c r="J125" s="92">
        <f>ROUND(I125*H125,2)</f>
        <v>0</v>
      </c>
      <c r="K125" s="89" t="s">
        <v>138</v>
      </c>
      <c r="L125" s="7"/>
      <c r="M125" s="386" t="s">
        <v>2</v>
      </c>
      <c r="N125" s="93" t="s">
        <v>45</v>
      </c>
      <c r="O125" s="100"/>
      <c r="P125" s="94">
        <f>O125*H125</f>
        <v>0</v>
      </c>
      <c r="Q125" s="94">
        <v>0</v>
      </c>
      <c r="R125" s="94">
        <f>Q125*H125</f>
        <v>0</v>
      </c>
      <c r="S125" s="94">
        <v>0</v>
      </c>
      <c r="T125" s="95">
        <f>S125*H125</f>
        <v>0</v>
      </c>
      <c r="AR125" s="359" t="s">
        <v>100</v>
      </c>
      <c r="AT125" s="359" t="s">
        <v>95</v>
      </c>
      <c r="AU125" s="359" t="s">
        <v>4</v>
      </c>
      <c r="AY125" s="359" t="s">
        <v>93</v>
      </c>
      <c r="BE125" s="96">
        <f>IF(N125="základní",J125,0)</f>
        <v>0</v>
      </c>
      <c r="BF125" s="96">
        <f>IF(N125="snížená",J125,0)</f>
        <v>0</v>
      </c>
      <c r="BG125" s="96">
        <f>IF(N125="zákl. přenesená",J125,0)</f>
        <v>0</v>
      </c>
      <c r="BH125" s="96">
        <f>IF(N125="sníž. přenesená",J125,0)</f>
        <v>0</v>
      </c>
      <c r="BI125" s="96">
        <f>IF(N125="nulová",J125,0)</f>
        <v>0</v>
      </c>
      <c r="BJ125" s="359" t="s">
        <v>91</v>
      </c>
      <c r="BK125" s="96">
        <f>ROUND(I125*H125,2)</f>
        <v>0</v>
      </c>
      <c r="BL125" s="359" t="s">
        <v>100</v>
      </c>
      <c r="BM125" s="359" t="s">
        <v>157</v>
      </c>
    </row>
    <row r="126" spans="2:65" s="358" customFormat="1" x14ac:dyDescent="0.25">
      <c r="B126" s="27"/>
      <c r="C126" s="355"/>
      <c r="D126" s="97" t="s">
        <v>102</v>
      </c>
      <c r="E126" s="355"/>
      <c r="F126" s="98" t="s">
        <v>158</v>
      </c>
      <c r="G126" s="355"/>
      <c r="H126" s="355"/>
      <c r="I126" s="370"/>
      <c r="J126" s="355"/>
      <c r="K126" s="355"/>
      <c r="L126" s="7"/>
      <c r="M126" s="99"/>
      <c r="N126" s="100"/>
      <c r="O126" s="100"/>
      <c r="P126" s="100"/>
      <c r="Q126" s="100"/>
      <c r="R126" s="100"/>
      <c r="S126" s="100"/>
      <c r="T126" s="101"/>
      <c r="AT126" s="359" t="s">
        <v>102</v>
      </c>
      <c r="AU126" s="359" t="s">
        <v>4</v>
      </c>
    </row>
    <row r="127" spans="2:65" s="110" customFormat="1" x14ac:dyDescent="0.25">
      <c r="B127" s="102"/>
      <c r="C127" s="103"/>
      <c r="D127" s="97" t="s">
        <v>104</v>
      </c>
      <c r="E127" s="104" t="s">
        <v>2</v>
      </c>
      <c r="F127" s="105" t="s">
        <v>159</v>
      </c>
      <c r="G127" s="103"/>
      <c r="H127" s="104" t="s">
        <v>2</v>
      </c>
      <c r="I127" s="387"/>
      <c r="J127" s="103"/>
      <c r="K127" s="103"/>
      <c r="L127" s="106"/>
      <c r="M127" s="107"/>
      <c r="N127" s="108"/>
      <c r="O127" s="108"/>
      <c r="P127" s="108"/>
      <c r="Q127" s="108"/>
      <c r="R127" s="108"/>
      <c r="S127" s="108"/>
      <c r="T127" s="109"/>
      <c r="AT127" s="111" t="s">
        <v>104</v>
      </c>
      <c r="AU127" s="111" t="s">
        <v>4</v>
      </c>
      <c r="AV127" s="110" t="s">
        <v>91</v>
      </c>
      <c r="AW127" s="110" t="s">
        <v>106</v>
      </c>
      <c r="AX127" s="110" t="s">
        <v>92</v>
      </c>
      <c r="AY127" s="111" t="s">
        <v>93</v>
      </c>
    </row>
    <row r="128" spans="2:65" s="110" customFormat="1" x14ac:dyDescent="0.25">
      <c r="B128" s="102"/>
      <c r="C128" s="103"/>
      <c r="D128" s="97" t="s">
        <v>104</v>
      </c>
      <c r="E128" s="104" t="s">
        <v>2</v>
      </c>
      <c r="F128" s="105" t="s">
        <v>160</v>
      </c>
      <c r="G128" s="103"/>
      <c r="H128" s="104" t="s">
        <v>2</v>
      </c>
      <c r="I128" s="387"/>
      <c r="J128" s="103"/>
      <c r="K128" s="103"/>
      <c r="L128" s="106"/>
      <c r="M128" s="107"/>
      <c r="N128" s="108"/>
      <c r="O128" s="108"/>
      <c r="P128" s="108"/>
      <c r="Q128" s="108"/>
      <c r="R128" s="108"/>
      <c r="S128" s="108"/>
      <c r="T128" s="109"/>
      <c r="AT128" s="111" t="s">
        <v>104</v>
      </c>
      <c r="AU128" s="111" t="s">
        <v>4</v>
      </c>
      <c r="AV128" s="110" t="s">
        <v>91</v>
      </c>
      <c r="AW128" s="110" t="s">
        <v>106</v>
      </c>
      <c r="AX128" s="110" t="s">
        <v>92</v>
      </c>
      <c r="AY128" s="111" t="s">
        <v>93</v>
      </c>
    </row>
    <row r="129" spans="2:65" s="121" customFormat="1" x14ac:dyDescent="0.25">
      <c r="B129" s="112"/>
      <c r="C129" s="113"/>
      <c r="D129" s="97" t="s">
        <v>104</v>
      </c>
      <c r="E129" s="114" t="s">
        <v>2</v>
      </c>
      <c r="F129" s="115" t="s">
        <v>161</v>
      </c>
      <c r="G129" s="113"/>
      <c r="H129" s="116">
        <v>74.12</v>
      </c>
      <c r="I129" s="388"/>
      <c r="J129" s="113"/>
      <c r="K129" s="113"/>
      <c r="L129" s="117"/>
      <c r="M129" s="118"/>
      <c r="N129" s="119"/>
      <c r="O129" s="119"/>
      <c r="P129" s="119"/>
      <c r="Q129" s="119"/>
      <c r="R129" s="119"/>
      <c r="S129" s="119"/>
      <c r="T129" s="120"/>
      <c r="AT129" s="122" t="s">
        <v>104</v>
      </c>
      <c r="AU129" s="122" t="s">
        <v>4</v>
      </c>
      <c r="AV129" s="121" t="s">
        <v>4</v>
      </c>
      <c r="AW129" s="121" t="s">
        <v>106</v>
      </c>
      <c r="AX129" s="121" t="s">
        <v>92</v>
      </c>
      <c r="AY129" s="122" t="s">
        <v>93</v>
      </c>
    </row>
    <row r="130" spans="2:65" s="121" customFormat="1" x14ac:dyDescent="0.25">
      <c r="B130" s="112"/>
      <c r="C130" s="113"/>
      <c r="D130" s="97" t="s">
        <v>104</v>
      </c>
      <c r="E130" s="114" t="s">
        <v>2</v>
      </c>
      <c r="F130" s="115" t="s">
        <v>162</v>
      </c>
      <c r="G130" s="113"/>
      <c r="H130" s="116">
        <v>101.37</v>
      </c>
      <c r="I130" s="388"/>
      <c r="J130" s="113"/>
      <c r="K130" s="113"/>
      <c r="L130" s="117"/>
      <c r="M130" s="118"/>
      <c r="N130" s="119"/>
      <c r="O130" s="119"/>
      <c r="P130" s="119"/>
      <c r="Q130" s="119"/>
      <c r="R130" s="119"/>
      <c r="S130" s="119"/>
      <c r="T130" s="120"/>
      <c r="AT130" s="122" t="s">
        <v>104</v>
      </c>
      <c r="AU130" s="122" t="s">
        <v>4</v>
      </c>
      <c r="AV130" s="121" t="s">
        <v>4</v>
      </c>
      <c r="AW130" s="121" t="s">
        <v>106</v>
      </c>
      <c r="AX130" s="121" t="s">
        <v>92</v>
      </c>
      <c r="AY130" s="122" t="s">
        <v>93</v>
      </c>
    </row>
    <row r="131" spans="2:65" s="132" customFormat="1" x14ac:dyDescent="0.25">
      <c r="B131" s="123"/>
      <c r="C131" s="124"/>
      <c r="D131" s="97" t="s">
        <v>104</v>
      </c>
      <c r="E131" s="125" t="s">
        <v>10</v>
      </c>
      <c r="F131" s="126" t="s">
        <v>108</v>
      </c>
      <c r="G131" s="124"/>
      <c r="H131" s="127">
        <v>175.49</v>
      </c>
      <c r="I131" s="389"/>
      <c r="J131" s="124"/>
      <c r="K131" s="124"/>
      <c r="L131" s="128"/>
      <c r="M131" s="129"/>
      <c r="N131" s="130"/>
      <c r="O131" s="130"/>
      <c r="P131" s="130"/>
      <c r="Q131" s="130"/>
      <c r="R131" s="130"/>
      <c r="S131" s="130"/>
      <c r="T131" s="131"/>
      <c r="AT131" s="133" t="s">
        <v>104</v>
      </c>
      <c r="AU131" s="133" t="s">
        <v>4</v>
      </c>
      <c r="AV131" s="132" t="s">
        <v>100</v>
      </c>
      <c r="AW131" s="132" t="s">
        <v>106</v>
      </c>
      <c r="AX131" s="132" t="s">
        <v>91</v>
      </c>
      <c r="AY131" s="133" t="s">
        <v>93</v>
      </c>
    </row>
    <row r="132" spans="2:65" s="358" customFormat="1" ht="16.5" customHeight="1" x14ac:dyDescent="0.25">
      <c r="B132" s="27"/>
      <c r="C132" s="87" t="s">
        <v>163</v>
      </c>
      <c r="D132" s="87" t="s">
        <v>95</v>
      </c>
      <c r="E132" s="88" t="s">
        <v>164</v>
      </c>
      <c r="F132" s="89" t="s">
        <v>165</v>
      </c>
      <c r="G132" s="90" t="s">
        <v>137</v>
      </c>
      <c r="H132" s="91">
        <v>175.49</v>
      </c>
      <c r="I132" s="385"/>
      <c r="J132" s="92">
        <f>ROUND(I132*H132,2)</f>
        <v>0</v>
      </c>
      <c r="K132" s="89" t="s">
        <v>99</v>
      </c>
      <c r="L132" s="7"/>
      <c r="M132" s="386" t="s">
        <v>2</v>
      </c>
      <c r="N132" s="93" t="s">
        <v>45</v>
      </c>
      <c r="O132" s="100"/>
      <c r="P132" s="94">
        <f>O132*H132</f>
        <v>0</v>
      </c>
      <c r="Q132" s="94">
        <v>0</v>
      </c>
      <c r="R132" s="94">
        <f>Q132*H132</f>
        <v>0</v>
      </c>
      <c r="S132" s="94">
        <v>0</v>
      </c>
      <c r="T132" s="95">
        <f>S132*H132</f>
        <v>0</v>
      </c>
      <c r="AR132" s="359" t="s">
        <v>100</v>
      </c>
      <c r="AT132" s="359" t="s">
        <v>95</v>
      </c>
      <c r="AU132" s="359" t="s">
        <v>4</v>
      </c>
      <c r="AY132" s="359" t="s">
        <v>93</v>
      </c>
      <c r="BE132" s="96">
        <f>IF(N132="základní",J132,0)</f>
        <v>0</v>
      </c>
      <c r="BF132" s="96">
        <f>IF(N132="snížená",J132,0)</f>
        <v>0</v>
      </c>
      <c r="BG132" s="96">
        <f>IF(N132="zákl. přenesená",J132,0)</f>
        <v>0</v>
      </c>
      <c r="BH132" s="96">
        <f>IF(N132="sníž. přenesená",J132,0)</f>
        <v>0</v>
      </c>
      <c r="BI132" s="96">
        <f>IF(N132="nulová",J132,0)</f>
        <v>0</v>
      </c>
      <c r="BJ132" s="359" t="s">
        <v>91</v>
      </c>
      <c r="BK132" s="96">
        <f>ROUND(I132*H132,2)</f>
        <v>0</v>
      </c>
      <c r="BL132" s="359" t="s">
        <v>100</v>
      </c>
      <c r="BM132" s="359" t="s">
        <v>166</v>
      </c>
    </row>
    <row r="133" spans="2:65" s="358" customFormat="1" x14ac:dyDescent="0.25">
      <c r="B133" s="27"/>
      <c r="C133" s="355"/>
      <c r="D133" s="97" t="s">
        <v>102</v>
      </c>
      <c r="E133" s="355"/>
      <c r="F133" s="98" t="s">
        <v>167</v>
      </c>
      <c r="G133" s="355"/>
      <c r="H133" s="355"/>
      <c r="I133" s="370"/>
      <c r="J133" s="355"/>
      <c r="K133" s="355"/>
      <c r="L133" s="7"/>
      <c r="M133" s="99"/>
      <c r="N133" s="100"/>
      <c r="O133" s="100"/>
      <c r="P133" s="100"/>
      <c r="Q133" s="100"/>
      <c r="R133" s="100"/>
      <c r="S133" s="100"/>
      <c r="T133" s="101"/>
      <c r="AT133" s="359" t="s">
        <v>102</v>
      </c>
      <c r="AU133" s="359" t="s">
        <v>4</v>
      </c>
    </row>
    <row r="134" spans="2:65" s="121" customFormat="1" x14ac:dyDescent="0.25">
      <c r="B134" s="112"/>
      <c r="C134" s="113"/>
      <c r="D134" s="97" t="s">
        <v>104</v>
      </c>
      <c r="E134" s="114" t="s">
        <v>2</v>
      </c>
      <c r="F134" s="115" t="s">
        <v>10</v>
      </c>
      <c r="G134" s="113"/>
      <c r="H134" s="116">
        <v>175.49</v>
      </c>
      <c r="I134" s="388"/>
      <c r="J134" s="113"/>
      <c r="K134" s="113"/>
      <c r="L134" s="117"/>
      <c r="M134" s="118"/>
      <c r="N134" s="119"/>
      <c r="O134" s="119"/>
      <c r="P134" s="119"/>
      <c r="Q134" s="119"/>
      <c r="R134" s="119"/>
      <c r="S134" s="119"/>
      <c r="T134" s="120"/>
      <c r="AT134" s="122" t="s">
        <v>104</v>
      </c>
      <c r="AU134" s="122" t="s">
        <v>4</v>
      </c>
      <c r="AV134" s="121" t="s">
        <v>4</v>
      </c>
      <c r="AW134" s="121" t="s">
        <v>106</v>
      </c>
      <c r="AX134" s="121" t="s">
        <v>91</v>
      </c>
      <c r="AY134" s="122" t="s">
        <v>93</v>
      </c>
    </row>
    <row r="135" spans="2:65" s="358" customFormat="1" ht="16.5" customHeight="1" x14ac:dyDescent="0.25">
      <c r="B135" s="27"/>
      <c r="C135" s="87" t="s">
        <v>168</v>
      </c>
      <c r="D135" s="87" t="s">
        <v>95</v>
      </c>
      <c r="E135" s="88" t="s">
        <v>169</v>
      </c>
      <c r="F135" s="89" t="s">
        <v>170</v>
      </c>
      <c r="G135" s="90" t="s">
        <v>137</v>
      </c>
      <c r="H135" s="91">
        <v>323.73</v>
      </c>
      <c r="I135" s="385"/>
      <c r="J135" s="92">
        <f>ROUND(I135*H135,2)</f>
        <v>0</v>
      </c>
      <c r="K135" s="89" t="s">
        <v>99</v>
      </c>
      <c r="L135" s="7"/>
      <c r="M135" s="386" t="s">
        <v>2</v>
      </c>
      <c r="N135" s="93" t="s">
        <v>45</v>
      </c>
      <c r="O135" s="100"/>
      <c r="P135" s="94">
        <f>O135*H135</f>
        <v>0</v>
      </c>
      <c r="Q135" s="94">
        <v>0</v>
      </c>
      <c r="R135" s="94">
        <f>Q135*H135</f>
        <v>0</v>
      </c>
      <c r="S135" s="94">
        <v>0</v>
      </c>
      <c r="T135" s="95">
        <f>S135*H135</f>
        <v>0</v>
      </c>
      <c r="AR135" s="359" t="s">
        <v>100</v>
      </c>
      <c r="AT135" s="359" t="s">
        <v>95</v>
      </c>
      <c r="AU135" s="359" t="s">
        <v>4</v>
      </c>
      <c r="AY135" s="359" t="s">
        <v>93</v>
      </c>
      <c r="BE135" s="96">
        <f>IF(N135="základní",J135,0)</f>
        <v>0</v>
      </c>
      <c r="BF135" s="96">
        <f>IF(N135="snížená",J135,0)</f>
        <v>0</v>
      </c>
      <c r="BG135" s="96">
        <f>IF(N135="zákl. přenesená",J135,0)</f>
        <v>0</v>
      </c>
      <c r="BH135" s="96">
        <f>IF(N135="sníž. přenesená",J135,0)</f>
        <v>0</v>
      </c>
      <c r="BI135" s="96">
        <f>IF(N135="nulová",J135,0)</f>
        <v>0</v>
      </c>
      <c r="BJ135" s="359" t="s">
        <v>91</v>
      </c>
      <c r="BK135" s="96">
        <f>ROUND(I135*H135,2)</f>
        <v>0</v>
      </c>
      <c r="BL135" s="359" t="s">
        <v>100</v>
      </c>
      <c r="BM135" s="359" t="s">
        <v>171</v>
      </c>
    </row>
    <row r="136" spans="2:65" s="358" customFormat="1" ht="19.5" x14ac:dyDescent="0.25">
      <c r="B136" s="27"/>
      <c r="C136" s="355"/>
      <c r="D136" s="97" t="s">
        <v>102</v>
      </c>
      <c r="E136" s="355"/>
      <c r="F136" s="98" t="s">
        <v>172</v>
      </c>
      <c r="G136" s="355"/>
      <c r="H136" s="355"/>
      <c r="I136" s="370"/>
      <c r="J136" s="355"/>
      <c r="K136" s="355"/>
      <c r="L136" s="7"/>
      <c r="M136" s="99"/>
      <c r="N136" s="100"/>
      <c r="O136" s="100"/>
      <c r="P136" s="100"/>
      <c r="Q136" s="100"/>
      <c r="R136" s="100"/>
      <c r="S136" s="100"/>
      <c r="T136" s="101"/>
      <c r="AT136" s="359" t="s">
        <v>102</v>
      </c>
      <c r="AU136" s="359" t="s">
        <v>4</v>
      </c>
    </row>
    <row r="137" spans="2:65" s="110" customFormat="1" x14ac:dyDescent="0.25">
      <c r="B137" s="102"/>
      <c r="C137" s="103"/>
      <c r="D137" s="97" t="s">
        <v>104</v>
      </c>
      <c r="E137" s="104" t="s">
        <v>2</v>
      </c>
      <c r="F137" s="105" t="s">
        <v>173</v>
      </c>
      <c r="G137" s="103"/>
      <c r="H137" s="104" t="s">
        <v>2</v>
      </c>
      <c r="I137" s="387"/>
      <c r="J137" s="103"/>
      <c r="K137" s="103"/>
      <c r="L137" s="106"/>
      <c r="M137" s="107"/>
      <c r="N137" s="108"/>
      <c r="O137" s="108"/>
      <c r="P137" s="108"/>
      <c r="Q137" s="108"/>
      <c r="R137" s="108"/>
      <c r="S137" s="108"/>
      <c r="T137" s="109"/>
      <c r="AT137" s="111" t="s">
        <v>104</v>
      </c>
      <c r="AU137" s="111" t="s">
        <v>4</v>
      </c>
      <c r="AV137" s="110" t="s">
        <v>91</v>
      </c>
      <c r="AW137" s="110" t="s">
        <v>106</v>
      </c>
      <c r="AX137" s="110" t="s">
        <v>92</v>
      </c>
      <c r="AY137" s="111" t="s">
        <v>93</v>
      </c>
    </row>
    <row r="138" spans="2:65" s="121" customFormat="1" x14ac:dyDescent="0.25">
      <c r="B138" s="112"/>
      <c r="C138" s="113"/>
      <c r="D138" s="97" t="s">
        <v>104</v>
      </c>
      <c r="E138" s="114" t="s">
        <v>2</v>
      </c>
      <c r="F138" s="115" t="s">
        <v>174</v>
      </c>
      <c r="G138" s="113"/>
      <c r="H138" s="116">
        <v>323.73</v>
      </c>
      <c r="I138" s="388"/>
      <c r="J138" s="113"/>
      <c r="K138" s="113"/>
      <c r="L138" s="117"/>
      <c r="M138" s="118"/>
      <c r="N138" s="119"/>
      <c r="O138" s="119"/>
      <c r="P138" s="119"/>
      <c r="Q138" s="119"/>
      <c r="R138" s="119"/>
      <c r="S138" s="119"/>
      <c r="T138" s="120"/>
      <c r="AT138" s="122" t="s">
        <v>104</v>
      </c>
      <c r="AU138" s="122" t="s">
        <v>4</v>
      </c>
      <c r="AV138" s="121" t="s">
        <v>4</v>
      </c>
      <c r="AW138" s="121" t="s">
        <v>106</v>
      </c>
      <c r="AX138" s="121" t="s">
        <v>91</v>
      </c>
      <c r="AY138" s="122" t="s">
        <v>93</v>
      </c>
    </row>
    <row r="139" spans="2:65" s="358" customFormat="1" ht="16.5" customHeight="1" x14ac:dyDescent="0.25">
      <c r="B139" s="27"/>
      <c r="C139" s="87" t="s">
        <v>175</v>
      </c>
      <c r="D139" s="87" t="s">
        <v>95</v>
      </c>
      <c r="E139" s="88" t="s">
        <v>176</v>
      </c>
      <c r="F139" s="89" t="s">
        <v>177</v>
      </c>
      <c r="G139" s="90" t="s">
        <v>137</v>
      </c>
      <c r="H139" s="91">
        <v>3237.3</v>
      </c>
      <c r="I139" s="385"/>
      <c r="J139" s="92">
        <f>ROUND(I139*H139,2)</f>
        <v>0</v>
      </c>
      <c r="K139" s="89" t="s">
        <v>99</v>
      </c>
      <c r="L139" s="7"/>
      <c r="M139" s="386" t="s">
        <v>2</v>
      </c>
      <c r="N139" s="93" t="s">
        <v>45</v>
      </c>
      <c r="O139" s="100"/>
      <c r="P139" s="94">
        <f>O139*H139</f>
        <v>0</v>
      </c>
      <c r="Q139" s="94">
        <v>0</v>
      </c>
      <c r="R139" s="94">
        <f>Q139*H139</f>
        <v>0</v>
      </c>
      <c r="S139" s="94">
        <v>0</v>
      </c>
      <c r="T139" s="95">
        <f>S139*H139</f>
        <v>0</v>
      </c>
      <c r="AR139" s="359" t="s">
        <v>100</v>
      </c>
      <c r="AT139" s="359" t="s">
        <v>95</v>
      </c>
      <c r="AU139" s="359" t="s">
        <v>4</v>
      </c>
      <c r="AY139" s="359" t="s">
        <v>93</v>
      </c>
      <c r="BE139" s="96">
        <f>IF(N139="základní",J139,0)</f>
        <v>0</v>
      </c>
      <c r="BF139" s="96">
        <f>IF(N139="snížená",J139,0)</f>
        <v>0</v>
      </c>
      <c r="BG139" s="96">
        <f>IF(N139="zákl. přenesená",J139,0)</f>
        <v>0</v>
      </c>
      <c r="BH139" s="96">
        <f>IF(N139="sníž. přenesená",J139,0)</f>
        <v>0</v>
      </c>
      <c r="BI139" s="96">
        <f>IF(N139="nulová",J139,0)</f>
        <v>0</v>
      </c>
      <c r="BJ139" s="359" t="s">
        <v>91</v>
      </c>
      <c r="BK139" s="96">
        <f>ROUND(I139*H139,2)</f>
        <v>0</v>
      </c>
      <c r="BL139" s="359" t="s">
        <v>100</v>
      </c>
      <c r="BM139" s="359" t="s">
        <v>178</v>
      </c>
    </row>
    <row r="140" spans="2:65" s="358" customFormat="1" ht="19.5" x14ac:dyDescent="0.25">
      <c r="B140" s="27"/>
      <c r="C140" s="355"/>
      <c r="D140" s="97" t="s">
        <v>102</v>
      </c>
      <c r="E140" s="355"/>
      <c r="F140" s="98" t="s">
        <v>179</v>
      </c>
      <c r="G140" s="355"/>
      <c r="H140" s="355"/>
      <c r="I140" s="370"/>
      <c r="J140" s="355"/>
      <c r="K140" s="355"/>
      <c r="L140" s="7"/>
      <c r="M140" s="99"/>
      <c r="N140" s="100"/>
      <c r="O140" s="100"/>
      <c r="P140" s="100"/>
      <c r="Q140" s="100"/>
      <c r="R140" s="100"/>
      <c r="S140" s="100"/>
      <c r="T140" s="101"/>
      <c r="AT140" s="359" t="s">
        <v>102</v>
      </c>
      <c r="AU140" s="359" t="s">
        <v>4</v>
      </c>
    </row>
    <row r="141" spans="2:65" s="110" customFormat="1" x14ac:dyDescent="0.25">
      <c r="B141" s="102"/>
      <c r="C141" s="103"/>
      <c r="D141" s="97" t="s">
        <v>104</v>
      </c>
      <c r="E141" s="104" t="s">
        <v>2</v>
      </c>
      <c r="F141" s="105" t="s">
        <v>180</v>
      </c>
      <c r="G141" s="103"/>
      <c r="H141" s="104" t="s">
        <v>2</v>
      </c>
      <c r="I141" s="387"/>
      <c r="J141" s="103"/>
      <c r="K141" s="103"/>
      <c r="L141" s="106"/>
      <c r="M141" s="107"/>
      <c r="N141" s="108"/>
      <c r="O141" s="108"/>
      <c r="P141" s="108"/>
      <c r="Q141" s="108"/>
      <c r="R141" s="108"/>
      <c r="S141" s="108"/>
      <c r="T141" s="109"/>
      <c r="AT141" s="111" t="s">
        <v>104</v>
      </c>
      <c r="AU141" s="111" t="s">
        <v>4</v>
      </c>
      <c r="AV141" s="110" t="s">
        <v>91</v>
      </c>
      <c r="AW141" s="110" t="s">
        <v>106</v>
      </c>
      <c r="AX141" s="110" t="s">
        <v>92</v>
      </c>
      <c r="AY141" s="111" t="s">
        <v>93</v>
      </c>
    </row>
    <row r="142" spans="2:65" s="121" customFormat="1" x14ac:dyDescent="0.25">
      <c r="B142" s="112"/>
      <c r="C142" s="113"/>
      <c r="D142" s="97" t="s">
        <v>104</v>
      </c>
      <c r="E142" s="114" t="s">
        <v>2</v>
      </c>
      <c r="F142" s="115" t="s">
        <v>181</v>
      </c>
      <c r="G142" s="113"/>
      <c r="H142" s="116">
        <v>3237.3</v>
      </c>
      <c r="I142" s="388"/>
      <c r="J142" s="113"/>
      <c r="K142" s="113"/>
      <c r="L142" s="117"/>
      <c r="M142" s="118"/>
      <c r="N142" s="119"/>
      <c r="O142" s="119"/>
      <c r="P142" s="119"/>
      <c r="Q142" s="119"/>
      <c r="R142" s="119"/>
      <c r="S142" s="119"/>
      <c r="T142" s="120"/>
      <c r="AT142" s="122" t="s">
        <v>104</v>
      </c>
      <c r="AU142" s="122" t="s">
        <v>4</v>
      </c>
      <c r="AV142" s="121" t="s">
        <v>4</v>
      </c>
      <c r="AW142" s="121" t="s">
        <v>106</v>
      </c>
      <c r="AX142" s="121" t="s">
        <v>91</v>
      </c>
      <c r="AY142" s="122" t="s">
        <v>93</v>
      </c>
    </row>
    <row r="143" spans="2:65" s="358" customFormat="1" ht="16.5" customHeight="1" x14ac:dyDescent="0.25">
      <c r="B143" s="27"/>
      <c r="C143" s="87" t="s">
        <v>182</v>
      </c>
      <c r="D143" s="87" t="s">
        <v>95</v>
      </c>
      <c r="E143" s="88" t="s">
        <v>183</v>
      </c>
      <c r="F143" s="89" t="s">
        <v>184</v>
      </c>
      <c r="G143" s="90" t="s">
        <v>137</v>
      </c>
      <c r="H143" s="91">
        <v>148.24</v>
      </c>
      <c r="I143" s="385"/>
      <c r="J143" s="92">
        <f>ROUND(I143*H143,2)</f>
        <v>0</v>
      </c>
      <c r="K143" s="89" t="s">
        <v>99</v>
      </c>
      <c r="L143" s="7"/>
      <c r="M143" s="386" t="s">
        <v>2</v>
      </c>
      <c r="N143" s="93" t="s">
        <v>45</v>
      </c>
      <c r="O143" s="100"/>
      <c r="P143" s="94">
        <f>O143*H143</f>
        <v>0</v>
      </c>
      <c r="Q143" s="94">
        <v>0</v>
      </c>
      <c r="R143" s="94">
        <f>Q143*H143</f>
        <v>0</v>
      </c>
      <c r="S143" s="94">
        <v>0</v>
      </c>
      <c r="T143" s="95">
        <f>S143*H143</f>
        <v>0</v>
      </c>
      <c r="AR143" s="359" t="s">
        <v>100</v>
      </c>
      <c r="AT143" s="359" t="s">
        <v>95</v>
      </c>
      <c r="AU143" s="359" t="s">
        <v>4</v>
      </c>
      <c r="AY143" s="359" t="s">
        <v>93</v>
      </c>
      <c r="BE143" s="96">
        <f>IF(N143="základní",J143,0)</f>
        <v>0</v>
      </c>
      <c r="BF143" s="96">
        <f>IF(N143="snížená",J143,0)</f>
        <v>0</v>
      </c>
      <c r="BG143" s="96">
        <f>IF(N143="zákl. přenesená",J143,0)</f>
        <v>0</v>
      </c>
      <c r="BH143" s="96">
        <f>IF(N143="sníž. přenesená",J143,0)</f>
        <v>0</v>
      </c>
      <c r="BI143" s="96">
        <f>IF(N143="nulová",J143,0)</f>
        <v>0</v>
      </c>
      <c r="BJ143" s="359" t="s">
        <v>91</v>
      </c>
      <c r="BK143" s="96">
        <f>ROUND(I143*H143,2)</f>
        <v>0</v>
      </c>
      <c r="BL143" s="359" t="s">
        <v>100</v>
      </c>
      <c r="BM143" s="359" t="s">
        <v>185</v>
      </c>
    </row>
    <row r="144" spans="2:65" s="358" customFormat="1" x14ac:dyDescent="0.25">
      <c r="B144" s="27"/>
      <c r="C144" s="355"/>
      <c r="D144" s="97" t="s">
        <v>102</v>
      </c>
      <c r="E144" s="355"/>
      <c r="F144" s="98" t="s">
        <v>186</v>
      </c>
      <c r="G144" s="355"/>
      <c r="H144" s="355"/>
      <c r="I144" s="370"/>
      <c r="J144" s="355"/>
      <c r="K144" s="355"/>
      <c r="L144" s="7"/>
      <c r="M144" s="99"/>
      <c r="N144" s="100"/>
      <c r="O144" s="100"/>
      <c r="P144" s="100"/>
      <c r="Q144" s="100"/>
      <c r="R144" s="100"/>
      <c r="S144" s="100"/>
      <c r="T144" s="101"/>
      <c r="AT144" s="359" t="s">
        <v>102</v>
      </c>
      <c r="AU144" s="359" t="s">
        <v>4</v>
      </c>
    </row>
    <row r="145" spans="2:65" s="110" customFormat="1" x14ac:dyDescent="0.25">
      <c r="B145" s="102"/>
      <c r="C145" s="103"/>
      <c r="D145" s="97" t="s">
        <v>104</v>
      </c>
      <c r="E145" s="104" t="s">
        <v>2</v>
      </c>
      <c r="F145" s="105" t="s">
        <v>187</v>
      </c>
      <c r="G145" s="103"/>
      <c r="H145" s="104" t="s">
        <v>2</v>
      </c>
      <c r="I145" s="387"/>
      <c r="J145" s="103"/>
      <c r="K145" s="103"/>
      <c r="L145" s="106"/>
      <c r="M145" s="107"/>
      <c r="N145" s="108"/>
      <c r="O145" s="108"/>
      <c r="P145" s="108"/>
      <c r="Q145" s="108"/>
      <c r="R145" s="108"/>
      <c r="S145" s="108"/>
      <c r="T145" s="109"/>
      <c r="AT145" s="111" t="s">
        <v>104</v>
      </c>
      <c r="AU145" s="111" t="s">
        <v>4</v>
      </c>
      <c r="AV145" s="110" t="s">
        <v>91</v>
      </c>
      <c r="AW145" s="110" t="s">
        <v>106</v>
      </c>
      <c r="AX145" s="110" t="s">
        <v>92</v>
      </c>
      <c r="AY145" s="111" t="s">
        <v>93</v>
      </c>
    </row>
    <row r="146" spans="2:65" s="121" customFormat="1" x14ac:dyDescent="0.25">
      <c r="B146" s="112"/>
      <c r="C146" s="113"/>
      <c r="D146" s="97" t="s">
        <v>104</v>
      </c>
      <c r="E146" s="114" t="s">
        <v>2</v>
      </c>
      <c r="F146" s="115" t="s">
        <v>5</v>
      </c>
      <c r="G146" s="113"/>
      <c r="H146" s="116">
        <v>148.24</v>
      </c>
      <c r="I146" s="388"/>
      <c r="J146" s="113"/>
      <c r="K146" s="113"/>
      <c r="L146" s="117"/>
      <c r="M146" s="118"/>
      <c r="N146" s="119"/>
      <c r="O146" s="119"/>
      <c r="P146" s="119"/>
      <c r="Q146" s="119"/>
      <c r="R146" s="119"/>
      <c r="S146" s="119"/>
      <c r="T146" s="120"/>
      <c r="AT146" s="122" t="s">
        <v>104</v>
      </c>
      <c r="AU146" s="122" t="s">
        <v>4</v>
      </c>
      <c r="AV146" s="121" t="s">
        <v>4</v>
      </c>
      <c r="AW146" s="121" t="s">
        <v>106</v>
      </c>
      <c r="AX146" s="121" t="s">
        <v>91</v>
      </c>
      <c r="AY146" s="122" t="s">
        <v>93</v>
      </c>
    </row>
    <row r="147" spans="2:65" s="358" customFormat="1" ht="16.5" customHeight="1" x14ac:dyDescent="0.25">
      <c r="B147" s="27"/>
      <c r="C147" s="87" t="s">
        <v>188</v>
      </c>
      <c r="D147" s="87" t="s">
        <v>95</v>
      </c>
      <c r="E147" s="88" t="s">
        <v>189</v>
      </c>
      <c r="F147" s="89" t="s">
        <v>190</v>
      </c>
      <c r="G147" s="90" t="s">
        <v>137</v>
      </c>
      <c r="H147" s="91">
        <v>148.24</v>
      </c>
      <c r="I147" s="385"/>
      <c r="J147" s="92">
        <f>ROUND(I147*H147,2)</f>
        <v>0</v>
      </c>
      <c r="K147" s="89" t="s">
        <v>99</v>
      </c>
      <c r="L147" s="7"/>
      <c r="M147" s="386" t="s">
        <v>2</v>
      </c>
      <c r="N147" s="93" t="s">
        <v>45</v>
      </c>
      <c r="O147" s="100"/>
      <c r="P147" s="94">
        <f>O147*H147</f>
        <v>0</v>
      </c>
      <c r="Q147" s="94">
        <v>0</v>
      </c>
      <c r="R147" s="94">
        <f>Q147*H147</f>
        <v>0</v>
      </c>
      <c r="S147" s="94">
        <v>0</v>
      </c>
      <c r="T147" s="95">
        <f>S147*H147</f>
        <v>0</v>
      </c>
      <c r="AR147" s="359" t="s">
        <v>100</v>
      </c>
      <c r="AT147" s="359" t="s">
        <v>95</v>
      </c>
      <c r="AU147" s="359" t="s">
        <v>4</v>
      </c>
      <c r="AY147" s="359" t="s">
        <v>93</v>
      </c>
      <c r="BE147" s="96">
        <f>IF(N147="základní",J147,0)</f>
        <v>0</v>
      </c>
      <c r="BF147" s="96">
        <f>IF(N147="snížená",J147,0)</f>
        <v>0</v>
      </c>
      <c r="BG147" s="96">
        <f>IF(N147="zákl. přenesená",J147,0)</f>
        <v>0</v>
      </c>
      <c r="BH147" s="96">
        <f>IF(N147="sníž. přenesená",J147,0)</f>
        <v>0</v>
      </c>
      <c r="BI147" s="96">
        <f>IF(N147="nulová",J147,0)</f>
        <v>0</v>
      </c>
      <c r="BJ147" s="359" t="s">
        <v>91</v>
      </c>
      <c r="BK147" s="96">
        <f>ROUND(I147*H147,2)</f>
        <v>0</v>
      </c>
      <c r="BL147" s="359" t="s">
        <v>100</v>
      </c>
      <c r="BM147" s="359" t="s">
        <v>191</v>
      </c>
    </row>
    <row r="148" spans="2:65" s="358" customFormat="1" ht="19.5" x14ac:dyDescent="0.25">
      <c r="B148" s="27"/>
      <c r="C148" s="355"/>
      <c r="D148" s="97" t="s">
        <v>102</v>
      </c>
      <c r="E148" s="355"/>
      <c r="F148" s="98" t="s">
        <v>192</v>
      </c>
      <c r="G148" s="355"/>
      <c r="H148" s="355"/>
      <c r="I148" s="370"/>
      <c r="J148" s="355"/>
      <c r="K148" s="355"/>
      <c r="L148" s="7"/>
      <c r="M148" s="99"/>
      <c r="N148" s="100"/>
      <c r="O148" s="100"/>
      <c r="P148" s="100"/>
      <c r="Q148" s="100"/>
      <c r="R148" s="100"/>
      <c r="S148" s="100"/>
      <c r="T148" s="101"/>
      <c r="AT148" s="359" t="s">
        <v>102</v>
      </c>
      <c r="AU148" s="359" t="s">
        <v>4</v>
      </c>
    </row>
    <row r="149" spans="2:65" s="110" customFormat="1" x14ac:dyDescent="0.25">
      <c r="B149" s="102"/>
      <c r="C149" s="103"/>
      <c r="D149" s="97" t="s">
        <v>104</v>
      </c>
      <c r="E149" s="104" t="s">
        <v>2</v>
      </c>
      <c r="F149" s="105" t="s">
        <v>193</v>
      </c>
      <c r="G149" s="103"/>
      <c r="H149" s="104" t="s">
        <v>2</v>
      </c>
      <c r="I149" s="387"/>
      <c r="J149" s="103"/>
      <c r="K149" s="103"/>
      <c r="L149" s="106"/>
      <c r="M149" s="107"/>
      <c r="N149" s="108"/>
      <c r="O149" s="108"/>
      <c r="P149" s="108"/>
      <c r="Q149" s="108"/>
      <c r="R149" s="108"/>
      <c r="S149" s="108"/>
      <c r="T149" s="109"/>
      <c r="AT149" s="111" t="s">
        <v>104</v>
      </c>
      <c r="AU149" s="111" t="s">
        <v>4</v>
      </c>
      <c r="AV149" s="110" t="s">
        <v>91</v>
      </c>
      <c r="AW149" s="110" t="s">
        <v>106</v>
      </c>
      <c r="AX149" s="110" t="s">
        <v>92</v>
      </c>
      <c r="AY149" s="111" t="s">
        <v>93</v>
      </c>
    </row>
    <row r="150" spans="2:65" s="121" customFormat="1" x14ac:dyDescent="0.25">
      <c r="B150" s="112"/>
      <c r="C150" s="113"/>
      <c r="D150" s="97" t="s">
        <v>104</v>
      </c>
      <c r="E150" s="114" t="s">
        <v>2</v>
      </c>
      <c r="F150" s="115" t="s">
        <v>194</v>
      </c>
      <c r="G150" s="113"/>
      <c r="H150" s="116">
        <v>57.77</v>
      </c>
      <c r="I150" s="388"/>
      <c r="J150" s="113"/>
      <c r="K150" s="113"/>
      <c r="L150" s="117"/>
      <c r="M150" s="118"/>
      <c r="N150" s="119"/>
      <c r="O150" s="119"/>
      <c r="P150" s="119"/>
      <c r="Q150" s="119"/>
      <c r="R150" s="119"/>
      <c r="S150" s="119"/>
      <c r="T150" s="120"/>
      <c r="AT150" s="122" t="s">
        <v>104</v>
      </c>
      <c r="AU150" s="122" t="s">
        <v>4</v>
      </c>
      <c r="AV150" s="121" t="s">
        <v>4</v>
      </c>
      <c r="AW150" s="121" t="s">
        <v>106</v>
      </c>
      <c r="AX150" s="121" t="s">
        <v>92</v>
      </c>
      <c r="AY150" s="122" t="s">
        <v>93</v>
      </c>
    </row>
    <row r="151" spans="2:65" s="121" customFormat="1" x14ac:dyDescent="0.25">
      <c r="B151" s="112"/>
      <c r="C151" s="113"/>
      <c r="D151" s="97" t="s">
        <v>104</v>
      </c>
      <c r="E151" s="114" t="s">
        <v>2</v>
      </c>
      <c r="F151" s="115" t="s">
        <v>195</v>
      </c>
      <c r="G151" s="113"/>
      <c r="H151" s="116">
        <v>90.47</v>
      </c>
      <c r="I151" s="388"/>
      <c r="J151" s="113"/>
      <c r="K151" s="113"/>
      <c r="L151" s="117"/>
      <c r="M151" s="118"/>
      <c r="N151" s="119"/>
      <c r="O151" s="119"/>
      <c r="P151" s="119"/>
      <c r="Q151" s="119"/>
      <c r="R151" s="119"/>
      <c r="S151" s="119"/>
      <c r="T151" s="120"/>
      <c r="AT151" s="122" t="s">
        <v>104</v>
      </c>
      <c r="AU151" s="122" t="s">
        <v>4</v>
      </c>
      <c r="AV151" s="121" t="s">
        <v>4</v>
      </c>
      <c r="AW151" s="121" t="s">
        <v>106</v>
      </c>
      <c r="AX151" s="121" t="s">
        <v>92</v>
      </c>
      <c r="AY151" s="122" t="s">
        <v>93</v>
      </c>
    </row>
    <row r="152" spans="2:65" s="132" customFormat="1" x14ac:dyDescent="0.25">
      <c r="B152" s="123"/>
      <c r="C152" s="124"/>
      <c r="D152" s="97" t="s">
        <v>104</v>
      </c>
      <c r="E152" s="125" t="s">
        <v>5</v>
      </c>
      <c r="F152" s="126" t="s">
        <v>108</v>
      </c>
      <c r="G152" s="124"/>
      <c r="H152" s="127">
        <v>148.24</v>
      </c>
      <c r="I152" s="389"/>
      <c r="J152" s="124"/>
      <c r="K152" s="124"/>
      <c r="L152" s="128"/>
      <c r="M152" s="129"/>
      <c r="N152" s="130"/>
      <c r="O152" s="130"/>
      <c r="P152" s="130"/>
      <c r="Q152" s="130"/>
      <c r="R152" s="130"/>
      <c r="S152" s="130"/>
      <c r="T152" s="131"/>
      <c r="AT152" s="133" t="s">
        <v>104</v>
      </c>
      <c r="AU152" s="133" t="s">
        <v>4</v>
      </c>
      <c r="AV152" s="132" t="s">
        <v>100</v>
      </c>
      <c r="AW152" s="132" t="s">
        <v>106</v>
      </c>
      <c r="AX152" s="132" t="s">
        <v>91</v>
      </c>
      <c r="AY152" s="133" t="s">
        <v>93</v>
      </c>
    </row>
    <row r="153" spans="2:65" s="358" customFormat="1" ht="16.5" customHeight="1" x14ac:dyDescent="0.25">
      <c r="B153" s="27"/>
      <c r="C153" s="87" t="s">
        <v>196</v>
      </c>
      <c r="D153" s="87" t="s">
        <v>95</v>
      </c>
      <c r="E153" s="88" t="s">
        <v>197</v>
      </c>
      <c r="F153" s="89" t="s">
        <v>198</v>
      </c>
      <c r="G153" s="90" t="s">
        <v>137</v>
      </c>
      <c r="H153" s="91">
        <v>175.49</v>
      </c>
      <c r="I153" s="385"/>
      <c r="J153" s="92">
        <f>ROUND(I153*H153,2)</f>
        <v>0</v>
      </c>
      <c r="K153" s="89" t="s">
        <v>99</v>
      </c>
      <c r="L153" s="7"/>
      <c r="M153" s="386" t="s">
        <v>2</v>
      </c>
      <c r="N153" s="93" t="s">
        <v>45</v>
      </c>
      <c r="O153" s="100"/>
      <c r="P153" s="94">
        <f>O153*H153</f>
        <v>0</v>
      </c>
      <c r="Q153" s="94">
        <v>0</v>
      </c>
      <c r="R153" s="94">
        <f>Q153*H153</f>
        <v>0</v>
      </c>
      <c r="S153" s="94">
        <v>0</v>
      </c>
      <c r="T153" s="95">
        <f>S153*H153</f>
        <v>0</v>
      </c>
      <c r="AR153" s="359" t="s">
        <v>100</v>
      </c>
      <c r="AT153" s="359" t="s">
        <v>95</v>
      </c>
      <c r="AU153" s="359" t="s">
        <v>4</v>
      </c>
      <c r="AY153" s="359" t="s">
        <v>93</v>
      </c>
      <c r="BE153" s="96">
        <f>IF(N153="základní",J153,0)</f>
        <v>0</v>
      </c>
      <c r="BF153" s="96">
        <f>IF(N153="snížená",J153,0)</f>
        <v>0</v>
      </c>
      <c r="BG153" s="96">
        <f>IF(N153="zákl. přenesená",J153,0)</f>
        <v>0</v>
      </c>
      <c r="BH153" s="96">
        <f>IF(N153="sníž. přenesená",J153,0)</f>
        <v>0</v>
      </c>
      <c r="BI153" s="96">
        <f>IF(N153="nulová",J153,0)</f>
        <v>0</v>
      </c>
      <c r="BJ153" s="359" t="s">
        <v>91</v>
      </c>
      <c r="BK153" s="96">
        <f>ROUND(I153*H153,2)</f>
        <v>0</v>
      </c>
      <c r="BL153" s="359" t="s">
        <v>100</v>
      </c>
      <c r="BM153" s="359" t="s">
        <v>199</v>
      </c>
    </row>
    <row r="154" spans="2:65" s="358" customFormat="1" x14ac:dyDescent="0.25">
      <c r="B154" s="27"/>
      <c r="C154" s="355"/>
      <c r="D154" s="97" t="s">
        <v>102</v>
      </c>
      <c r="E154" s="355"/>
      <c r="F154" s="98" t="s">
        <v>198</v>
      </c>
      <c r="G154" s="355"/>
      <c r="H154" s="355"/>
      <c r="I154" s="370"/>
      <c r="J154" s="355"/>
      <c r="K154" s="355"/>
      <c r="L154" s="7"/>
      <c r="M154" s="99"/>
      <c r="N154" s="100"/>
      <c r="O154" s="100"/>
      <c r="P154" s="100"/>
      <c r="Q154" s="100"/>
      <c r="R154" s="100"/>
      <c r="S154" s="100"/>
      <c r="T154" s="101"/>
      <c r="AT154" s="359" t="s">
        <v>102</v>
      </c>
      <c r="AU154" s="359" t="s">
        <v>4</v>
      </c>
    </row>
    <row r="155" spans="2:65" s="110" customFormat="1" x14ac:dyDescent="0.25">
      <c r="B155" s="102"/>
      <c r="C155" s="103"/>
      <c r="D155" s="97" t="s">
        <v>104</v>
      </c>
      <c r="E155" s="104" t="s">
        <v>2</v>
      </c>
      <c r="F155" s="105" t="s">
        <v>200</v>
      </c>
      <c r="G155" s="103"/>
      <c r="H155" s="104" t="s">
        <v>2</v>
      </c>
      <c r="I155" s="387"/>
      <c r="J155" s="103"/>
      <c r="K155" s="103"/>
      <c r="L155" s="106"/>
      <c r="M155" s="107"/>
      <c r="N155" s="108"/>
      <c r="O155" s="108"/>
      <c r="P155" s="108"/>
      <c r="Q155" s="108"/>
      <c r="R155" s="108"/>
      <c r="S155" s="108"/>
      <c r="T155" s="109"/>
      <c r="AT155" s="111" t="s">
        <v>104</v>
      </c>
      <c r="AU155" s="111" t="s">
        <v>4</v>
      </c>
      <c r="AV155" s="110" t="s">
        <v>91</v>
      </c>
      <c r="AW155" s="110" t="s">
        <v>106</v>
      </c>
      <c r="AX155" s="110" t="s">
        <v>92</v>
      </c>
      <c r="AY155" s="111" t="s">
        <v>93</v>
      </c>
    </row>
    <row r="156" spans="2:65" s="121" customFormat="1" x14ac:dyDescent="0.25">
      <c r="B156" s="112"/>
      <c r="C156" s="113"/>
      <c r="D156" s="97" t="s">
        <v>104</v>
      </c>
      <c r="E156" s="114" t="s">
        <v>2</v>
      </c>
      <c r="F156" s="115" t="s">
        <v>10</v>
      </c>
      <c r="G156" s="113"/>
      <c r="H156" s="116">
        <v>175.49</v>
      </c>
      <c r="I156" s="388"/>
      <c r="J156" s="113"/>
      <c r="K156" s="113"/>
      <c r="L156" s="117"/>
      <c r="M156" s="118"/>
      <c r="N156" s="119"/>
      <c r="O156" s="119"/>
      <c r="P156" s="119"/>
      <c r="Q156" s="119"/>
      <c r="R156" s="119"/>
      <c r="S156" s="119"/>
      <c r="T156" s="120"/>
      <c r="AT156" s="122" t="s">
        <v>104</v>
      </c>
      <c r="AU156" s="122" t="s">
        <v>4</v>
      </c>
      <c r="AV156" s="121" t="s">
        <v>4</v>
      </c>
      <c r="AW156" s="121" t="s">
        <v>106</v>
      </c>
      <c r="AX156" s="121" t="s">
        <v>91</v>
      </c>
      <c r="AY156" s="122" t="s">
        <v>93</v>
      </c>
    </row>
    <row r="157" spans="2:65" s="358" customFormat="1" ht="16.5" customHeight="1" x14ac:dyDescent="0.25">
      <c r="B157" s="27"/>
      <c r="C157" s="87" t="s">
        <v>201</v>
      </c>
      <c r="D157" s="87" t="s">
        <v>95</v>
      </c>
      <c r="E157" s="88" t="s">
        <v>202</v>
      </c>
      <c r="F157" s="89" t="s">
        <v>203</v>
      </c>
      <c r="G157" s="90" t="s">
        <v>204</v>
      </c>
      <c r="H157" s="91">
        <v>280.78399999999999</v>
      </c>
      <c r="I157" s="385"/>
      <c r="J157" s="92">
        <f>ROUND(I157*H157,2)</f>
        <v>0</v>
      </c>
      <c r="K157" s="89" t="s">
        <v>99</v>
      </c>
      <c r="L157" s="7"/>
      <c r="M157" s="386" t="s">
        <v>2</v>
      </c>
      <c r="N157" s="93" t="s">
        <v>45</v>
      </c>
      <c r="O157" s="100"/>
      <c r="P157" s="94">
        <f>O157*H157</f>
        <v>0</v>
      </c>
      <c r="Q157" s="94">
        <v>0</v>
      </c>
      <c r="R157" s="94">
        <f>Q157*H157</f>
        <v>0</v>
      </c>
      <c r="S157" s="94">
        <v>0</v>
      </c>
      <c r="T157" s="95">
        <f>S157*H157</f>
        <v>0</v>
      </c>
      <c r="AR157" s="359" t="s">
        <v>100</v>
      </c>
      <c r="AT157" s="359" t="s">
        <v>95</v>
      </c>
      <c r="AU157" s="359" t="s">
        <v>4</v>
      </c>
      <c r="AY157" s="359" t="s">
        <v>93</v>
      </c>
      <c r="BE157" s="96">
        <f>IF(N157="základní",J157,0)</f>
        <v>0</v>
      </c>
      <c r="BF157" s="96">
        <f>IF(N157="snížená",J157,0)</f>
        <v>0</v>
      </c>
      <c r="BG157" s="96">
        <f>IF(N157="zákl. přenesená",J157,0)</f>
        <v>0</v>
      </c>
      <c r="BH157" s="96">
        <f>IF(N157="sníž. přenesená",J157,0)</f>
        <v>0</v>
      </c>
      <c r="BI157" s="96">
        <f>IF(N157="nulová",J157,0)</f>
        <v>0</v>
      </c>
      <c r="BJ157" s="359" t="s">
        <v>91</v>
      </c>
      <c r="BK157" s="96">
        <f>ROUND(I157*H157,2)</f>
        <v>0</v>
      </c>
      <c r="BL157" s="359" t="s">
        <v>100</v>
      </c>
      <c r="BM157" s="359" t="s">
        <v>205</v>
      </c>
    </row>
    <row r="158" spans="2:65" s="358" customFormat="1" x14ac:dyDescent="0.25">
      <c r="B158" s="27"/>
      <c r="C158" s="355"/>
      <c r="D158" s="97" t="s">
        <v>102</v>
      </c>
      <c r="E158" s="355"/>
      <c r="F158" s="98" t="s">
        <v>206</v>
      </c>
      <c r="G158" s="355"/>
      <c r="H158" s="355"/>
      <c r="I158" s="370"/>
      <c r="J158" s="355"/>
      <c r="K158" s="355"/>
      <c r="L158" s="7"/>
      <c r="M158" s="99"/>
      <c r="N158" s="100"/>
      <c r="O158" s="100"/>
      <c r="P158" s="100"/>
      <c r="Q158" s="100"/>
      <c r="R158" s="100"/>
      <c r="S158" s="100"/>
      <c r="T158" s="101"/>
      <c r="AT158" s="359" t="s">
        <v>102</v>
      </c>
      <c r="AU158" s="359" t="s">
        <v>4</v>
      </c>
    </row>
    <row r="159" spans="2:65" s="110" customFormat="1" x14ac:dyDescent="0.25">
      <c r="B159" s="102"/>
      <c r="C159" s="103"/>
      <c r="D159" s="97" t="s">
        <v>104</v>
      </c>
      <c r="E159" s="104" t="s">
        <v>2</v>
      </c>
      <c r="F159" s="105" t="s">
        <v>207</v>
      </c>
      <c r="G159" s="103"/>
      <c r="H159" s="104" t="s">
        <v>2</v>
      </c>
      <c r="I159" s="387"/>
      <c r="J159" s="103"/>
      <c r="K159" s="103"/>
      <c r="L159" s="106"/>
      <c r="M159" s="107"/>
      <c r="N159" s="108"/>
      <c r="O159" s="108"/>
      <c r="P159" s="108"/>
      <c r="Q159" s="108"/>
      <c r="R159" s="108"/>
      <c r="S159" s="108"/>
      <c r="T159" s="109"/>
      <c r="AT159" s="111" t="s">
        <v>104</v>
      </c>
      <c r="AU159" s="111" t="s">
        <v>4</v>
      </c>
      <c r="AV159" s="110" t="s">
        <v>91</v>
      </c>
      <c r="AW159" s="110" t="s">
        <v>106</v>
      </c>
      <c r="AX159" s="110" t="s">
        <v>92</v>
      </c>
      <c r="AY159" s="111" t="s">
        <v>93</v>
      </c>
    </row>
    <row r="160" spans="2:65" s="121" customFormat="1" x14ac:dyDescent="0.25">
      <c r="B160" s="112"/>
      <c r="C160" s="113"/>
      <c r="D160" s="97" t="s">
        <v>104</v>
      </c>
      <c r="E160" s="114" t="s">
        <v>2</v>
      </c>
      <c r="F160" s="115" t="s">
        <v>208</v>
      </c>
      <c r="G160" s="113"/>
      <c r="H160" s="116">
        <v>280.78399999999999</v>
      </c>
      <c r="I160" s="388"/>
      <c r="J160" s="113"/>
      <c r="K160" s="113"/>
      <c r="L160" s="117"/>
      <c r="M160" s="118"/>
      <c r="N160" s="119"/>
      <c r="O160" s="119"/>
      <c r="P160" s="119"/>
      <c r="Q160" s="119"/>
      <c r="R160" s="119"/>
      <c r="S160" s="119"/>
      <c r="T160" s="120"/>
      <c r="AT160" s="122" t="s">
        <v>104</v>
      </c>
      <c r="AU160" s="122" t="s">
        <v>4</v>
      </c>
      <c r="AV160" s="121" t="s">
        <v>4</v>
      </c>
      <c r="AW160" s="121" t="s">
        <v>106</v>
      </c>
      <c r="AX160" s="121" t="s">
        <v>91</v>
      </c>
      <c r="AY160" s="122" t="s">
        <v>93</v>
      </c>
    </row>
    <row r="161" spans="2:65" s="358" customFormat="1" ht="16.5" customHeight="1" x14ac:dyDescent="0.25">
      <c r="B161" s="27"/>
      <c r="C161" s="87" t="s">
        <v>209</v>
      </c>
      <c r="D161" s="87" t="s">
        <v>95</v>
      </c>
      <c r="E161" s="88" t="s">
        <v>210</v>
      </c>
      <c r="F161" s="89" t="s">
        <v>211</v>
      </c>
      <c r="G161" s="90" t="s">
        <v>98</v>
      </c>
      <c r="H161" s="91">
        <v>50.4</v>
      </c>
      <c r="I161" s="385"/>
      <c r="J161" s="92">
        <f>ROUND(I161*H161,2)</f>
        <v>0</v>
      </c>
      <c r="K161" s="89" t="s">
        <v>99</v>
      </c>
      <c r="L161" s="7"/>
      <c r="M161" s="386" t="s">
        <v>2</v>
      </c>
      <c r="N161" s="93" t="s">
        <v>45</v>
      </c>
      <c r="O161" s="100"/>
      <c r="P161" s="94">
        <f>O161*H161</f>
        <v>0</v>
      </c>
      <c r="Q161" s="94">
        <v>0</v>
      </c>
      <c r="R161" s="94">
        <f>Q161*H161</f>
        <v>0</v>
      </c>
      <c r="S161" s="94">
        <v>0</v>
      </c>
      <c r="T161" s="95">
        <f>S161*H161</f>
        <v>0</v>
      </c>
      <c r="AR161" s="359" t="s">
        <v>100</v>
      </c>
      <c r="AT161" s="359" t="s">
        <v>95</v>
      </c>
      <c r="AU161" s="359" t="s">
        <v>4</v>
      </c>
      <c r="AY161" s="359" t="s">
        <v>93</v>
      </c>
      <c r="BE161" s="96">
        <f>IF(N161="základní",J161,0)</f>
        <v>0</v>
      </c>
      <c r="BF161" s="96">
        <f>IF(N161="snížená",J161,0)</f>
        <v>0</v>
      </c>
      <c r="BG161" s="96">
        <f>IF(N161="zákl. přenesená",J161,0)</f>
        <v>0</v>
      </c>
      <c r="BH161" s="96">
        <f>IF(N161="sníž. přenesená",J161,0)</f>
        <v>0</v>
      </c>
      <c r="BI161" s="96">
        <f>IF(N161="nulová",J161,0)</f>
        <v>0</v>
      </c>
      <c r="BJ161" s="359" t="s">
        <v>91</v>
      </c>
      <c r="BK161" s="96">
        <f>ROUND(I161*H161,2)</f>
        <v>0</v>
      </c>
      <c r="BL161" s="359" t="s">
        <v>100</v>
      </c>
      <c r="BM161" s="359" t="s">
        <v>212</v>
      </c>
    </row>
    <row r="162" spans="2:65" s="358" customFormat="1" x14ac:dyDescent="0.25">
      <c r="B162" s="27"/>
      <c r="C162" s="355"/>
      <c r="D162" s="97" t="s">
        <v>102</v>
      </c>
      <c r="E162" s="355"/>
      <c r="F162" s="98" t="s">
        <v>213</v>
      </c>
      <c r="G162" s="355"/>
      <c r="H162" s="355"/>
      <c r="I162" s="370"/>
      <c r="J162" s="355"/>
      <c r="K162" s="355"/>
      <c r="L162" s="7"/>
      <c r="M162" s="99"/>
      <c r="N162" s="100"/>
      <c r="O162" s="100"/>
      <c r="P162" s="100"/>
      <c r="Q162" s="100"/>
      <c r="R162" s="100"/>
      <c r="S162" s="100"/>
      <c r="T162" s="101"/>
      <c r="AT162" s="359" t="s">
        <v>102</v>
      </c>
      <c r="AU162" s="359" t="s">
        <v>4</v>
      </c>
    </row>
    <row r="163" spans="2:65" s="121" customFormat="1" x14ac:dyDescent="0.25">
      <c r="B163" s="112"/>
      <c r="C163" s="113"/>
      <c r="D163" s="97" t="s">
        <v>104</v>
      </c>
      <c r="E163" s="114" t="s">
        <v>2</v>
      </c>
      <c r="F163" s="115" t="s">
        <v>214</v>
      </c>
      <c r="G163" s="113"/>
      <c r="H163" s="116">
        <v>50.4</v>
      </c>
      <c r="I163" s="388"/>
      <c r="J163" s="113"/>
      <c r="K163" s="113"/>
      <c r="L163" s="117"/>
      <c r="M163" s="118"/>
      <c r="N163" s="119"/>
      <c r="O163" s="119"/>
      <c r="P163" s="119"/>
      <c r="Q163" s="119"/>
      <c r="R163" s="119"/>
      <c r="S163" s="119"/>
      <c r="T163" s="120"/>
      <c r="AT163" s="122" t="s">
        <v>104</v>
      </c>
      <c r="AU163" s="122" t="s">
        <v>4</v>
      </c>
      <c r="AV163" s="121" t="s">
        <v>4</v>
      </c>
      <c r="AW163" s="121" t="s">
        <v>106</v>
      </c>
      <c r="AX163" s="121" t="s">
        <v>91</v>
      </c>
      <c r="AY163" s="122" t="s">
        <v>93</v>
      </c>
    </row>
    <row r="164" spans="2:65" s="358" customFormat="1" ht="16.5" customHeight="1" x14ac:dyDescent="0.25">
      <c r="B164" s="27"/>
      <c r="C164" s="87" t="s">
        <v>215</v>
      </c>
      <c r="D164" s="87" t="s">
        <v>95</v>
      </c>
      <c r="E164" s="88" t="s">
        <v>216</v>
      </c>
      <c r="F164" s="89" t="s">
        <v>217</v>
      </c>
      <c r="G164" s="90" t="s">
        <v>98</v>
      </c>
      <c r="H164" s="91">
        <v>50.4</v>
      </c>
      <c r="I164" s="385"/>
      <c r="J164" s="92">
        <f>ROUND(I164*H164,2)</f>
        <v>0</v>
      </c>
      <c r="K164" s="89" t="s">
        <v>99</v>
      </c>
      <c r="L164" s="7"/>
      <c r="M164" s="386" t="s">
        <v>2</v>
      </c>
      <c r="N164" s="93" t="s">
        <v>45</v>
      </c>
      <c r="O164" s="100"/>
      <c r="P164" s="94">
        <f>O164*H164</f>
        <v>0</v>
      </c>
      <c r="Q164" s="94">
        <v>0</v>
      </c>
      <c r="R164" s="94">
        <f>Q164*H164</f>
        <v>0</v>
      </c>
      <c r="S164" s="94">
        <v>0</v>
      </c>
      <c r="T164" s="95">
        <f>S164*H164</f>
        <v>0</v>
      </c>
      <c r="AR164" s="359" t="s">
        <v>100</v>
      </c>
      <c r="AT164" s="359" t="s">
        <v>95</v>
      </c>
      <c r="AU164" s="359" t="s">
        <v>4</v>
      </c>
      <c r="AY164" s="359" t="s">
        <v>93</v>
      </c>
      <c r="BE164" s="96">
        <f>IF(N164="základní",J164,0)</f>
        <v>0</v>
      </c>
      <c r="BF164" s="96">
        <f>IF(N164="snížená",J164,0)</f>
        <v>0</v>
      </c>
      <c r="BG164" s="96">
        <f>IF(N164="zákl. přenesená",J164,0)</f>
        <v>0</v>
      </c>
      <c r="BH164" s="96">
        <f>IF(N164="sníž. přenesená",J164,0)</f>
        <v>0</v>
      </c>
      <c r="BI164" s="96">
        <f>IF(N164="nulová",J164,0)</f>
        <v>0</v>
      </c>
      <c r="BJ164" s="359" t="s">
        <v>91</v>
      </c>
      <c r="BK164" s="96">
        <f>ROUND(I164*H164,2)</f>
        <v>0</v>
      </c>
      <c r="BL164" s="359" t="s">
        <v>100</v>
      </c>
      <c r="BM164" s="359" t="s">
        <v>218</v>
      </c>
    </row>
    <row r="165" spans="2:65" s="358" customFormat="1" x14ac:dyDescent="0.25">
      <c r="B165" s="27"/>
      <c r="C165" s="355"/>
      <c r="D165" s="97" t="s">
        <v>102</v>
      </c>
      <c r="E165" s="355"/>
      <c r="F165" s="98" t="s">
        <v>219</v>
      </c>
      <c r="G165" s="355"/>
      <c r="H165" s="355"/>
      <c r="I165" s="370"/>
      <c r="J165" s="355"/>
      <c r="K165" s="355"/>
      <c r="L165" s="7"/>
      <c r="M165" s="99"/>
      <c r="N165" s="100"/>
      <c r="O165" s="100"/>
      <c r="P165" s="100"/>
      <c r="Q165" s="100"/>
      <c r="R165" s="100"/>
      <c r="S165" s="100"/>
      <c r="T165" s="101"/>
      <c r="AT165" s="359" t="s">
        <v>102</v>
      </c>
      <c r="AU165" s="359" t="s">
        <v>4</v>
      </c>
    </row>
    <row r="166" spans="2:65" s="121" customFormat="1" x14ac:dyDescent="0.25">
      <c r="B166" s="112"/>
      <c r="C166" s="113"/>
      <c r="D166" s="97" t="s">
        <v>104</v>
      </c>
      <c r="E166" s="114" t="s">
        <v>2</v>
      </c>
      <c r="F166" s="115" t="s">
        <v>1</v>
      </c>
      <c r="G166" s="113"/>
      <c r="H166" s="116">
        <v>50.4</v>
      </c>
      <c r="I166" s="388"/>
      <c r="J166" s="113"/>
      <c r="K166" s="113"/>
      <c r="L166" s="117"/>
      <c r="M166" s="118"/>
      <c r="N166" s="119"/>
      <c r="O166" s="119"/>
      <c r="P166" s="119"/>
      <c r="Q166" s="119"/>
      <c r="R166" s="119"/>
      <c r="S166" s="119"/>
      <c r="T166" s="120"/>
      <c r="AT166" s="122" t="s">
        <v>104</v>
      </c>
      <c r="AU166" s="122" t="s">
        <v>4</v>
      </c>
      <c r="AV166" s="121" t="s">
        <v>4</v>
      </c>
      <c r="AW166" s="121" t="s">
        <v>106</v>
      </c>
      <c r="AX166" s="121" t="s">
        <v>91</v>
      </c>
      <c r="AY166" s="122" t="s">
        <v>93</v>
      </c>
    </row>
    <row r="167" spans="2:65" s="358" customFormat="1" ht="16.5" customHeight="1" x14ac:dyDescent="0.25">
      <c r="B167" s="27"/>
      <c r="C167" s="134" t="s">
        <v>220</v>
      </c>
      <c r="D167" s="134" t="s">
        <v>221</v>
      </c>
      <c r="E167" s="135" t="s">
        <v>222</v>
      </c>
      <c r="F167" s="136" t="s">
        <v>223</v>
      </c>
      <c r="G167" s="137" t="s">
        <v>224</v>
      </c>
      <c r="H167" s="138">
        <v>1.26</v>
      </c>
      <c r="I167" s="390"/>
      <c r="J167" s="139">
        <f>ROUND(I167*H167,2)</f>
        <v>0</v>
      </c>
      <c r="K167" s="136" t="s">
        <v>99</v>
      </c>
      <c r="L167" s="140"/>
      <c r="M167" s="391" t="s">
        <v>2</v>
      </c>
      <c r="N167" s="141" t="s">
        <v>45</v>
      </c>
      <c r="O167" s="100"/>
      <c r="P167" s="94">
        <f>O167*H167</f>
        <v>0</v>
      </c>
      <c r="Q167" s="94">
        <v>1E-3</v>
      </c>
      <c r="R167" s="94">
        <f>Q167*H167</f>
        <v>1.2600000000000001E-3</v>
      </c>
      <c r="S167" s="94">
        <v>0</v>
      </c>
      <c r="T167" s="95">
        <f>S167*H167</f>
        <v>0</v>
      </c>
      <c r="AR167" s="359" t="s">
        <v>148</v>
      </c>
      <c r="AT167" s="359" t="s">
        <v>221</v>
      </c>
      <c r="AU167" s="359" t="s">
        <v>4</v>
      </c>
      <c r="AY167" s="359" t="s">
        <v>93</v>
      </c>
      <c r="BE167" s="96">
        <f>IF(N167="základní",J167,0)</f>
        <v>0</v>
      </c>
      <c r="BF167" s="96">
        <f>IF(N167="snížená",J167,0)</f>
        <v>0</v>
      </c>
      <c r="BG167" s="96">
        <f>IF(N167="zákl. přenesená",J167,0)</f>
        <v>0</v>
      </c>
      <c r="BH167" s="96">
        <f>IF(N167="sníž. přenesená",J167,0)</f>
        <v>0</v>
      </c>
      <c r="BI167" s="96">
        <f>IF(N167="nulová",J167,0)</f>
        <v>0</v>
      </c>
      <c r="BJ167" s="359" t="s">
        <v>91</v>
      </c>
      <c r="BK167" s="96">
        <f>ROUND(I167*H167,2)</f>
        <v>0</v>
      </c>
      <c r="BL167" s="359" t="s">
        <v>100</v>
      </c>
      <c r="BM167" s="359" t="s">
        <v>225</v>
      </c>
    </row>
    <row r="168" spans="2:65" s="358" customFormat="1" x14ac:dyDescent="0.25">
      <c r="B168" s="27"/>
      <c r="C168" s="355"/>
      <c r="D168" s="97" t="s">
        <v>102</v>
      </c>
      <c r="E168" s="355"/>
      <c r="F168" s="98" t="s">
        <v>223</v>
      </c>
      <c r="G168" s="355"/>
      <c r="H168" s="355"/>
      <c r="I168" s="370"/>
      <c r="J168" s="355"/>
      <c r="K168" s="355"/>
      <c r="L168" s="7"/>
      <c r="M168" s="99"/>
      <c r="N168" s="100"/>
      <c r="O168" s="100"/>
      <c r="P168" s="100"/>
      <c r="Q168" s="100"/>
      <c r="R168" s="100"/>
      <c r="S168" s="100"/>
      <c r="T168" s="101"/>
      <c r="AT168" s="359" t="s">
        <v>102</v>
      </c>
      <c r="AU168" s="359" t="s">
        <v>4</v>
      </c>
    </row>
    <row r="169" spans="2:65" s="110" customFormat="1" x14ac:dyDescent="0.25">
      <c r="B169" s="102"/>
      <c r="C169" s="103"/>
      <c r="D169" s="97" t="s">
        <v>104</v>
      </c>
      <c r="E169" s="104" t="s">
        <v>2</v>
      </c>
      <c r="F169" s="105" t="s">
        <v>226</v>
      </c>
      <c r="G169" s="103"/>
      <c r="H169" s="104" t="s">
        <v>2</v>
      </c>
      <c r="I169" s="387"/>
      <c r="J169" s="103"/>
      <c r="K169" s="103"/>
      <c r="L169" s="106"/>
      <c r="M169" s="107"/>
      <c r="N169" s="108"/>
      <c r="O169" s="108"/>
      <c r="P169" s="108"/>
      <c r="Q169" s="108"/>
      <c r="R169" s="108"/>
      <c r="S169" s="108"/>
      <c r="T169" s="109"/>
      <c r="AT169" s="111" t="s">
        <v>104</v>
      </c>
      <c r="AU169" s="111" t="s">
        <v>4</v>
      </c>
      <c r="AV169" s="110" t="s">
        <v>91</v>
      </c>
      <c r="AW169" s="110" t="s">
        <v>106</v>
      </c>
      <c r="AX169" s="110" t="s">
        <v>92</v>
      </c>
      <c r="AY169" s="111" t="s">
        <v>93</v>
      </c>
    </row>
    <row r="170" spans="2:65" s="121" customFormat="1" x14ac:dyDescent="0.25">
      <c r="B170" s="112"/>
      <c r="C170" s="113"/>
      <c r="D170" s="97" t="s">
        <v>104</v>
      </c>
      <c r="E170" s="114" t="s">
        <v>2</v>
      </c>
      <c r="F170" s="115" t="s">
        <v>227</v>
      </c>
      <c r="G170" s="113"/>
      <c r="H170" s="116">
        <v>1.26</v>
      </c>
      <c r="I170" s="388"/>
      <c r="J170" s="113"/>
      <c r="K170" s="113"/>
      <c r="L170" s="117"/>
      <c r="M170" s="118"/>
      <c r="N170" s="119"/>
      <c r="O170" s="119"/>
      <c r="P170" s="119"/>
      <c r="Q170" s="119"/>
      <c r="R170" s="119"/>
      <c r="S170" s="119"/>
      <c r="T170" s="120"/>
      <c r="AT170" s="122" t="s">
        <v>104</v>
      </c>
      <c r="AU170" s="122" t="s">
        <v>4</v>
      </c>
      <c r="AV170" s="121" t="s">
        <v>4</v>
      </c>
      <c r="AW170" s="121" t="s">
        <v>106</v>
      </c>
      <c r="AX170" s="121" t="s">
        <v>91</v>
      </c>
      <c r="AY170" s="122" t="s">
        <v>93</v>
      </c>
    </row>
    <row r="171" spans="2:65" s="81" customFormat="1" ht="22.9" customHeight="1" x14ac:dyDescent="0.2">
      <c r="B171" s="71"/>
      <c r="C171" s="72"/>
      <c r="D171" s="73" t="s">
        <v>88</v>
      </c>
      <c r="E171" s="85" t="s">
        <v>4</v>
      </c>
      <c r="F171" s="85" t="s">
        <v>228</v>
      </c>
      <c r="G171" s="72"/>
      <c r="H171" s="72"/>
      <c r="I171" s="384"/>
      <c r="J171" s="86">
        <f>BK171</f>
        <v>0</v>
      </c>
      <c r="K171" s="72"/>
      <c r="L171" s="76"/>
      <c r="M171" s="77"/>
      <c r="N171" s="78"/>
      <c r="O171" s="78"/>
      <c r="P171" s="79">
        <f>SUM(P172:P200)</f>
        <v>0</v>
      </c>
      <c r="Q171" s="78"/>
      <c r="R171" s="79">
        <f>SUM(R172:R200)</f>
        <v>63.590139439999994</v>
      </c>
      <c r="S171" s="78"/>
      <c r="T171" s="80">
        <f>SUM(T172:T200)</f>
        <v>0</v>
      </c>
      <c r="AR171" s="82" t="s">
        <v>91</v>
      </c>
      <c r="AT171" s="83" t="s">
        <v>88</v>
      </c>
      <c r="AU171" s="83" t="s">
        <v>91</v>
      </c>
      <c r="AY171" s="82" t="s">
        <v>93</v>
      </c>
      <c r="BK171" s="84">
        <f>SUM(BK172:BK200)</f>
        <v>0</v>
      </c>
    </row>
    <row r="172" spans="2:65" s="358" customFormat="1" ht="16.5" customHeight="1" x14ac:dyDescent="0.25">
      <c r="B172" s="27"/>
      <c r="C172" s="87" t="s">
        <v>229</v>
      </c>
      <c r="D172" s="87" t="s">
        <v>95</v>
      </c>
      <c r="E172" s="88" t="s">
        <v>230</v>
      </c>
      <c r="F172" s="89" t="s">
        <v>231</v>
      </c>
      <c r="G172" s="90" t="s">
        <v>137</v>
      </c>
      <c r="H172" s="91">
        <v>3.052</v>
      </c>
      <c r="I172" s="385"/>
      <c r="J172" s="92">
        <f>ROUND(I172*H172,2)</f>
        <v>0</v>
      </c>
      <c r="K172" s="89" t="s">
        <v>99</v>
      </c>
      <c r="L172" s="7"/>
      <c r="M172" s="386" t="s">
        <v>2</v>
      </c>
      <c r="N172" s="93" t="s">
        <v>45</v>
      </c>
      <c r="O172" s="100"/>
      <c r="P172" s="94">
        <f>O172*H172</f>
        <v>0</v>
      </c>
      <c r="Q172" s="94">
        <v>0</v>
      </c>
      <c r="R172" s="94">
        <f>Q172*H172</f>
        <v>0</v>
      </c>
      <c r="S172" s="94">
        <v>0</v>
      </c>
      <c r="T172" s="95">
        <f>S172*H172</f>
        <v>0</v>
      </c>
      <c r="AR172" s="359" t="s">
        <v>100</v>
      </c>
      <c r="AT172" s="359" t="s">
        <v>95</v>
      </c>
      <c r="AU172" s="359" t="s">
        <v>4</v>
      </c>
      <c r="AY172" s="359" t="s">
        <v>93</v>
      </c>
      <c r="BE172" s="96">
        <f>IF(N172="základní",J172,0)</f>
        <v>0</v>
      </c>
      <c r="BF172" s="96">
        <f>IF(N172="snížená",J172,0)</f>
        <v>0</v>
      </c>
      <c r="BG172" s="96">
        <f>IF(N172="zákl. přenesená",J172,0)</f>
        <v>0</v>
      </c>
      <c r="BH172" s="96">
        <f>IF(N172="sníž. přenesená",J172,0)</f>
        <v>0</v>
      </c>
      <c r="BI172" s="96">
        <f>IF(N172="nulová",J172,0)</f>
        <v>0</v>
      </c>
      <c r="BJ172" s="359" t="s">
        <v>91</v>
      </c>
      <c r="BK172" s="96">
        <f>ROUND(I172*H172,2)</f>
        <v>0</v>
      </c>
      <c r="BL172" s="359" t="s">
        <v>100</v>
      </c>
      <c r="BM172" s="359" t="s">
        <v>232</v>
      </c>
    </row>
    <row r="173" spans="2:65" s="358" customFormat="1" x14ac:dyDescent="0.25">
      <c r="B173" s="27"/>
      <c r="C173" s="355"/>
      <c r="D173" s="97" t="s">
        <v>102</v>
      </c>
      <c r="E173" s="355"/>
      <c r="F173" s="98" t="s">
        <v>231</v>
      </c>
      <c r="G173" s="355"/>
      <c r="H173" s="355"/>
      <c r="I173" s="370"/>
      <c r="J173" s="355"/>
      <c r="K173" s="355"/>
      <c r="L173" s="7"/>
      <c r="M173" s="99"/>
      <c r="N173" s="100"/>
      <c r="O173" s="100"/>
      <c r="P173" s="100"/>
      <c r="Q173" s="100"/>
      <c r="R173" s="100"/>
      <c r="S173" s="100"/>
      <c r="T173" s="101"/>
      <c r="AT173" s="359" t="s">
        <v>102</v>
      </c>
      <c r="AU173" s="359" t="s">
        <v>4</v>
      </c>
    </row>
    <row r="174" spans="2:65" s="110" customFormat="1" x14ac:dyDescent="0.25">
      <c r="B174" s="102"/>
      <c r="C174" s="103"/>
      <c r="D174" s="97" t="s">
        <v>104</v>
      </c>
      <c r="E174" s="104" t="s">
        <v>2</v>
      </c>
      <c r="F174" s="105" t="s">
        <v>233</v>
      </c>
      <c r="G174" s="103"/>
      <c r="H174" s="104" t="s">
        <v>2</v>
      </c>
      <c r="I174" s="387"/>
      <c r="J174" s="103"/>
      <c r="K174" s="103"/>
      <c r="L174" s="106"/>
      <c r="M174" s="107"/>
      <c r="N174" s="108"/>
      <c r="O174" s="108"/>
      <c r="P174" s="108"/>
      <c r="Q174" s="108"/>
      <c r="R174" s="108"/>
      <c r="S174" s="108"/>
      <c r="T174" s="109"/>
      <c r="AT174" s="111" t="s">
        <v>104</v>
      </c>
      <c r="AU174" s="111" t="s">
        <v>4</v>
      </c>
      <c r="AV174" s="110" t="s">
        <v>91</v>
      </c>
      <c r="AW174" s="110" t="s">
        <v>106</v>
      </c>
      <c r="AX174" s="110" t="s">
        <v>92</v>
      </c>
      <c r="AY174" s="111" t="s">
        <v>93</v>
      </c>
    </row>
    <row r="175" spans="2:65" s="121" customFormat="1" x14ac:dyDescent="0.25">
      <c r="B175" s="112"/>
      <c r="C175" s="113"/>
      <c r="D175" s="97" t="s">
        <v>104</v>
      </c>
      <c r="E175" s="114" t="s">
        <v>2</v>
      </c>
      <c r="F175" s="115" t="s">
        <v>234</v>
      </c>
      <c r="G175" s="113"/>
      <c r="H175" s="116">
        <v>3.052</v>
      </c>
      <c r="I175" s="388"/>
      <c r="J175" s="113"/>
      <c r="K175" s="113"/>
      <c r="L175" s="117"/>
      <c r="M175" s="118"/>
      <c r="N175" s="119"/>
      <c r="O175" s="119"/>
      <c r="P175" s="119"/>
      <c r="Q175" s="119"/>
      <c r="R175" s="119"/>
      <c r="S175" s="119"/>
      <c r="T175" s="120"/>
      <c r="AT175" s="122" t="s">
        <v>104</v>
      </c>
      <c r="AU175" s="122" t="s">
        <v>4</v>
      </c>
      <c r="AV175" s="121" t="s">
        <v>4</v>
      </c>
      <c r="AW175" s="121" t="s">
        <v>106</v>
      </c>
      <c r="AX175" s="121" t="s">
        <v>91</v>
      </c>
      <c r="AY175" s="122" t="s">
        <v>93</v>
      </c>
    </row>
    <row r="176" spans="2:65" s="358" customFormat="1" ht="16.5" customHeight="1" x14ac:dyDescent="0.25">
      <c r="B176" s="27"/>
      <c r="C176" s="87" t="s">
        <v>235</v>
      </c>
      <c r="D176" s="87" t="s">
        <v>95</v>
      </c>
      <c r="E176" s="88" t="s">
        <v>236</v>
      </c>
      <c r="F176" s="89" t="s">
        <v>237</v>
      </c>
      <c r="G176" s="90" t="s">
        <v>118</v>
      </c>
      <c r="H176" s="91">
        <v>21.8</v>
      </c>
      <c r="I176" s="385"/>
      <c r="J176" s="92">
        <f>ROUND(I176*H176,2)</f>
        <v>0</v>
      </c>
      <c r="K176" s="89" t="s">
        <v>99</v>
      </c>
      <c r="L176" s="7"/>
      <c r="M176" s="386" t="s">
        <v>2</v>
      </c>
      <c r="N176" s="93" t="s">
        <v>45</v>
      </c>
      <c r="O176" s="100"/>
      <c r="P176" s="94">
        <f>O176*H176</f>
        <v>0</v>
      </c>
      <c r="Q176" s="94">
        <v>9.2000000000000003E-4</v>
      </c>
      <c r="R176" s="94">
        <f>Q176*H176</f>
        <v>2.0056000000000001E-2</v>
      </c>
      <c r="S176" s="94">
        <v>0</v>
      </c>
      <c r="T176" s="95">
        <f>S176*H176</f>
        <v>0</v>
      </c>
      <c r="AR176" s="359" t="s">
        <v>100</v>
      </c>
      <c r="AT176" s="359" t="s">
        <v>95</v>
      </c>
      <c r="AU176" s="359" t="s">
        <v>4</v>
      </c>
      <c r="AY176" s="359" t="s">
        <v>93</v>
      </c>
      <c r="BE176" s="96">
        <f>IF(N176="základní",J176,0)</f>
        <v>0</v>
      </c>
      <c r="BF176" s="96">
        <f>IF(N176="snížená",J176,0)</f>
        <v>0</v>
      </c>
      <c r="BG176" s="96">
        <f>IF(N176="zákl. přenesená",J176,0)</f>
        <v>0</v>
      </c>
      <c r="BH176" s="96">
        <f>IF(N176="sníž. přenesená",J176,0)</f>
        <v>0</v>
      </c>
      <c r="BI176" s="96">
        <f>IF(N176="nulová",J176,0)</f>
        <v>0</v>
      </c>
      <c r="BJ176" s="359" t="s">
        <v>91</v>
      </c>
      <c r="BK176" s="96">
        <f>ROUND(I176*H176,2)</f>
        <v>0</v>
      </c>
      <c r="BL176" s="359" t="s">
        <v>100</v>
      </c>
      <c r="BM176" s="359" t="s">
        <v>238</v>
      </c>
    </row>
    <row r="177" spans="2:65" s="358" customFormat="1" x14ac:dyDescent="0.25">
      <c r="B177" s="27"/>
      <c r="C177" s="355"/>
      <c r="D177" s="97" t="s">
        <v>102</v>
      </c>
      <c r="E177" s="355"/>
      <c r="F177" s="98" t="s">
        <v>239</v>
      </c>
      <c r="G177" s="355"/>
      <c r="H177" s="355"/>
      <c r="I177" s="370"/>
      <c r="J177" s="355"/>
      <c r="K177" s="355"/>
      <c r="L177" s="7"/>
      <c r="M177" s="99"/>
      <c r="N177" s="100"/>
      <c r="O177" s="100"/>
      <c r="P177" s="100"/>
      <c r="Q177" s="100"/>
      <c r="R177" s="100"/>
      <c r="S177" s="100"/>
      <c r="T177" s="101"/>
      <c r="AT177" s="359" t="s">
        <v>102</v>
      </c>
      <c r="AU177" s="359" t="s">
        <v>4</v>
      </c>
    </row>
    <row r="178" spans="2:65" s="110" customFormat="1" x14ac:dyDescent="0.25">
      <c r="B178" s="102"/>
      <c r="C178" s="103"/>
      <c r="D178" s="97" t="s">
        <v>104</v>
      </c>
      <c r="E178" s="104" t="s">
        <v>2</v>
      </c>
      <c r="F178" s="105" t="s">
        <v>240</v>
      </c>
      <c r="G178" s="103"/>
      <c r="H178" s="104" t="s">
        <v>2</v>
      </c>
      <c r="I178" s="387"/>
      <c r="J178" s="103"/>
      <c r="K178" s="103"/>
      <c r="L178" s="106"/>
      <c r="M178" s="107"/>
      <c r="N178" s="108"/>
      <c r="O178" s="108"/>
      <c r="P178" s="108"/>
      <c r="Q178" s="108"/>
      <c r="R178" s="108"/>
      <c r="S178" s="108"/>
      <c r="T178" s="109"/>
      <c r="AT178" s="111" t="s">
        <v>104</v>
      </c>
      <c r="AU178" s="111" t="s">
        <v>4</v>
      </c>
      <c r="AV178" s="110" t="s">
        <v>91</v>
      </c>
      <c r="AW178" s="110" t="s">
        <v>106</v>
      </c>
      <c r="AX178" s="110" t="s">
        <v>92</v>
      </c>
      <c r="AY178" s="111" t="s">
        <v>93</v>
      </c>
    </row>
    <row r="179" spans="2:65" s="121" customFormat="1" x14ac:dyDescent="0.25">
      <c r="B179" s="112"/>
      <c r="C179" s="113"/>
      <c r="D179" s="97" t="s">
        <v>104</v>
      </c>
      <c r="E179" s="114" t="s">
        <v>2</v>
      </c>
      <c r="F179" s="115" t="s">
        <v>241</v>
      </c>
      <c r="G179" s="113"/>
      <c r="H179" s="116">
        <v>21.8</v>
      </c>
      <c r="I179" s="388"/>
      <c r="J179" s="113"/>
      <c r="K179" s="113"/>
      <c r="L179" s="117"/>
      <c r="M179" s="118"/>
      <c r="N179" s="119"/>
      <c r="O179" s="119"/>
      <c r="P179" s="119"/>
      <c r="Q179" s="119"/>
      <c r="R179" s="119"/>
      <c r="S179" s="119"/>
      <c r="T179" s="120"/>
      <c r="AT179" s="122" t="s">
        <v>104</v>
      </c>
      <c r="AU179" s="122" t="s">
        <v>4</v>
      </c>
      <c r="AV179" s="121" t="s">
        <v>4</v>
      </c>
      <c r="AW179" s="121" t="s">
        <v>106</v>
      </c>
      <c r="AX179" s="121" t="s">
        <v>91</v>
      </c>
      <c r="AY179" s="122" t="s">
        <v>93</v>
      </c>
    </row>
    <row r="180" spans="2:65" s="358" customFormat="1" ht="16.5" customHeight="1" x14ac:dyDescent="0.25">
      <c r="B180" s="27"/>
      <c r="C180" s="87" t="s">
        <v>242</v>
      </c>
      <c r="D180" s="87" t="s">
        <v>95</v>
      </c>
      <c r="E180" s="88" t="s">
        <v>243</v>
      </c>
      <c r="F180" s="89" t="s">
        <v>244</v>
      </c>
      <c r="G180" s="90" t="s">
        <v>118</v>
      </c>
      <c r="H180" s="91">
        <v>21.8</v>
      </c>
      <c r="I180" s="385"/>
      <c r="J180" s="92">
        <f>ROUND(I180*H180,2)</f>
        <v>0</v>
      </c>
      <c r="K180" s="89" t="s">
        <v>99</v>
      </c>
      <c r="L180" s="7"/>
      <c r="M180" s="386" t="s">
        <v>2</v>
      </c>
      <c r="N180" s="93" t="s">
        <v>45</v>
      </c>
      <c r="O180" s="100"/>
      <c r="P180" s="94">
        <f>O180*H180</f>
        <v>0</v>
      </c>
      <c r="Q180" s="94">
        <v>1.584E-4</v>
      </c>
      <c r="R180" s="94">
        <f>Q180*H180</f>
        <v>3.4531200000000001E-3</v>
      </c>
      <c r="S180" s="94">
        <v>0</v>
      </c>
      <c r="T180" s="95">
        <f>S180*H180</f>
        <v>0</v>
      </c>
      <c r="AR180" s="359" t="s">
        <v>100</v>
      </c>
      <c r="AT180" s="359" t="s">
        <v>95</v>
      </c>
      <c r="AU180" s="359" t="s">
        <v>4</v>
      </c>
      <c r="AY180" s="359" t="s">
        <v>93</v>
      </c>
      <c r="BE180" s="96">
        <f>IF(N180="základní",J180,0)</f>
        <v>0</v>
      </c>
      <c r="BF180" s="96">
        <f>IF(N180="snížená",J180,0)</f>
        <v>0</v>
      </c>
      <c r="BG180" s="96">
        <f>IF(N180="zákl. přenesená",J180,0)</f>
        <v>0</v>
      </c>
      <c r="BH180" s="96">
        <f>IF(N180="sníž. přenesená",J180,0)</f>
        <v>0</v>
      </c>
      <c r="BI180" s="96">
        <f>IF(N180="nulová",J180,0)</f>
        <v>0</v>
      </c>
      <c r="BJ180" s="359" t="s">
        <v>91</v>
      </c>
      <c r="BK180" s="96">
        <f>ROUND(I180*H180,2)</f>
        <v>0</v>
      </c>
      <c r="BL180" s="359" t="s">
        <v>100</v>
      </c>
      <c r="BM180" s="359" t="s">
        <v>245</v>
      </c>
    </row>
    <row r="181" spans="2:65" s="358" customFormat="1" x14ac:dyDescent="0.25">
      <c r="B181" s="27"/>
      <c r="C181" s="355"/>
      <c r="D181" s="97" t="s">
        <v>102</v>
      </c>
      <c r="E181" s="355"/>
      <c r="F181" s="98" t="s">
        <v>244</v>
      </c>
      <c r="G181" s="355"/>
      <c r="H181" s="355"/>
      <c r="I181" s="370"/>
      <c r="J181" s="355"/>
      <c r="K181" s="355"/>
      <c r="L181" s="7"/>
      <c r="M181" s="99"/>
      <c r="N181" s="100"/>
      <c r="O181" s="100"/>
      <c r="P181" s="100"/>
      <c r="Q181" s="100"/>
      <c r="R181" s="100"/>
      <c r="S181" s="100"/>
      <c r="T181" s="101"/>
      <c r="AT181" s="359" t="s">
        <v>102</v>
      </c>
      <c r="AU181" s="359" t="s">
        <v>4</v>
      </c>
    </row>
    <row r="182" spans="2:65" s="121" customFormat="1" x14ac:dyDescent="0.25">
      <c r="B182" s="112"/>
      <c r="C182" s="113"/>
      <c r="D182" s="97" t="s">
        <v>104</v>
      </c>
      <c r="E182" s="114" t="s">
        <v>2</v>
      </c>
      <c r="F182" s="115" t="s">
        <v>241</v>
      </c>
      <c r="G182" s="113"/>
      <c r="H182" s="116">
        <v>21.8</v>
      </c>
      <c r="I182" s="388"/>
      <c r="J182" s="113"/>
      <c r="K182" s="113"/>
      <c r="L182" s="117"/>
      <c r="M182" s="118"/>
      <c r="N182" s="119"/>
      <c r="O182" s="119"/>
      <c r="P182" s="119"/>
      <c r="Q182" s="119"/>
      <c r="R182" s="119"/>
      <c r="S182" s="119"/>
      <c r="T182" s="120"/>
      <c r="AT182" s="122" t="s">
        <v>104</v>
      </c>
      <c r="AU182" s="122" t="s">
        <v>4</v>
      </c>
      <c r="AV182" s="121" t="s">
        <v>4</v>
      </c>
      <c r="AW182" s="121" t="s">
        <v>106</v>
      </c>
      <c r="AX182" s="121" t="s">
        <v>91</v>
      </c>
      <c r="AY182" s="122" t="s">
        <v>93</v>
      </c>
    </row>
    <row r="183" spans="2:65" s="358" customFormat="1" ht="16.5" customHeight="1" x14ac:dyDescent="0.25">
      <c r="B183" s="27"/>
      <c r="C183" s="87" t="s">
        <v>246</v>
      </c>
      <c r="D183" s="87" t="s">
        <v>95</v>
      </c>
      <c r="E183" s="88" t="s">
        <v>247</v>
      </c>
      <c r="F183" s="89" t="s">
        <v>248</v>
      </c>
      <c r="G183" s="90" t="s">
        <v>137</v>
      </c>
      <c r="H183" s="91">
        <v>21.8</v>
      </c>
      <c r="I183" s="385"/>
      <c r="J183" s="92">
        <f>ROUND(I183*H183,2)</f>
        <v>0</v>
      </c>
      <c r="K183" s="89" t="s">
        <v>99</v>
      </c>
      <c r="L183" s="7"/>
      <c r="M183" s="386" t="s">
        <v>2</v>
      </c>
      <c r="N183" s="93" t="s">
        <v>45</v>
      </c>
      <c r="O183" s="100"/>
      <c r="P183" s="94">
        <f>O183*H183</f>
        <v>0</v>
      </c>
      <c r="Q183" s="94">
        <v>2.9141499999999998</v>
      </c>
      <c r="R183" s="94">
        <f>Q183*H183</f>
        <v>63.528469999999999</v>
      </c>
      <c r="S183" s="94">
        <v>0</v>
      </c>
      <c r="T183" s="95">
        <f>S183*H183</f>
        <v>0</v>
      </c>
      <c r="AR183" s="359" t="s">
        <v>100</v>
      </c>
      <c r="AT183" s="359" t="s">
        <v>95</v>
      </c>
      <c r="AU183" s="359" t="s">
        <v>4</v>
      </c>
      <c r="AY183" s="359" t="s">
        <v>93</v>
      </c>
      <c r="BE183" s="96">
        <f>IF(N183="základní",J183,0)</f>
        <v>0</v>
      </c>
      <c r="BF183" s="96">
        <f>IF(N183="snížená",J183,0)</f>
        <v>0</v>
      </c>
      <c r="BG183" s="96">
        <f>IF(N183="zákl. přenesená",J183,0)</f>
        <v>0</v>
      </c>
      <c r="BH183" s="96">
        <f>IF(N183="sníž. přenesená",J183,0)</f>
        <v>0</v>
      </c>
      <c r="BI183" s="96">
        <f>IF(N183="nulová",J183,0)</f>
        <v>0</v>
      </c>
      <c r="BJ183" s="359" t="s">
        <v>91</v>
      </c>
      <c r="BK183" s="96">
        <f>ROUND(I183*H183,2)</f>
        <v>0</v>
      </c>
      <c r="BL183" s="359" t="s">
        <v>100</v>
      </c>
      <c r="BM183" s="359" t="s">
        <v>249</v>
      </c>
    </row>
    <row r="184" spans="2:65" s="358" customFormat="1" x14ac:dyDescent="0.25">
      <c r="B184" s="27"/>
      <c r="C184" s="355"/>
      <c r="D184" s="97" t="s">
        <v>102</v>
      </c>
      <c r="E184" s="355"/>
      <c r="F184" s="98" t="s">
        <v>250</v>
      </c>
      <c r="G184" s="355"/>
      <c r="H184" s="355"/>
      <c r="I184" s="370"/>
      <c r="J184" s="355"/>
      <c r="K184" s="355"/>
      <c r="L184" s="7"/>
      <c r="M184" s="99"/>
      <c r="N184" s="100"/>
      <c r="O184" s="100"/>
      <c r="P184" s="100"/>
      <c r="Q184" s="100"/>
      <c r="R184" s="100"/>
      <c r="S184" s="100"/>
      <c r="T184" s="101"/>
      <c r="AT184" s="359" t="s">
        <v>102</v>
      </c>
      <c r="AU184" s="359" t="s">
        <v>4</v>
      </c>
    </row>
    <row r="185" spans="2:65" s="110" customFormat="1" x14ac:dyDescent="0.25">
      <c r="B185" s="102"/>
      <c r="C185" s="103"/>
      <c r="D185" s="97" t="s">
        <v>104</v>
      </c>
      <c r="E185" s="104" t="s">
        <v>2</v>
      </c>
      <c r="F185" s="105" t="s">
        <v>251</v>
      </c>
      <c r="G185" s="103"/>
      <c r="H185" s="104" t="s">
        <v>2</v>
      </c>
      <c r="I185" s="387"/>
      <c r="J185" s="103"/>
      <c r="K185" s="103"/>
      <c r="L185" s="106"/>
      <c r="M185" s="107"/>
      <c r="N185" s="108"/>
      <c r="O185" s="108"/>
      <c r="P185" s="108"/>
      <c r="Q185" s="108"/>
      <c r="R185" s="108"/>
      <c r="S185" s="108"/>
      <c r="T185" s="109"/>
      <c r="AT185" s="111" t="s">
        <v>104</v>
      </c>
      <c r="AU185" s="111" t="s">
        <v>4</v>
      </c>
      <c r="AV185" s="110" t="s">
        <v>91</v>
      </c>
      <c r="AW185" s="110" t="s">
        <v>106</v>
      </c>
      <c r="AX185" s="110" t="s">
        <v>92</v>
      </c>
      <c r="AY185" s="111" t="s">
        <v>93</v>
      </c>
    </row>
    <row r="186" spans="2:65" s="110" customFormat="1" x14ac:dyDescent="0.25">
      <c r="B186" s="102"/>
      <c r="C186" s="103"/>
      <c r="D186" s="97" t="s">
        <v>104</v>
      </c>
      <c r="E186" s="104" t="s">
        <v>2</v>
      </c>
      <c r="F186" s="105" t="s">
        <v>252</v>
      </c>
      <c r="G186" s="103"/>
      <c r="H186" s="104" t="s">
        <v>2</v>
      </c>
      <c r="I186" s="387"/>
      <c r="J186" s="103"/>
      <c r="K186" s="103"/>
      <c r="L186" s="106"/>
      <c r="M186" s="107"/>
      <c r="N186" s="108"/>
      <c r="O186" s="108"/>
      <c r="P186" s="108"/>
      <c r="Q186" s="108"/>
      <c r="R186" s="108"/>
      <c r="S186" s="108"/>
      <c r="T186" s="109"/>
      <c r="AT186" s="111" t="s">
        <v>104</v>
      </c>
      <c r="AU186" s="111" t="s">
        <v>4</v>
      </c>
      <c r="AV186" s="110" t="s">
        <v>91</v>
      </c>
      <c r="AW186" s="110" t="s">
        <v>106</v>
      </c>
      <c r="AX186" s="110" t="s">
        <v>92</v>
      </c>
      <c r="AY186" s="111" t="s">
        <v>93</v>
      </c>
    </row>
    <row r="187" spans="2:65" s="121" customFormat="1" x14ac:dyDescent="0.25">
      <c r="B187" s="112"/>
      <c r="C187" s="113"/>
      <c r="D187" s="97" t="s">
        <v>104</v>
      </c>
      <c r="E187" s="114" t="s">
        <v>2</v>
      </c>
      <c r="F187" s="115" t="s">
        <v>253</v>
      </c>
      <c r="G187" s="113"/>
      <c r="H187" s="116">
        <v>21.8</v>
      </c>
      <c r="I187" s="388"/>
      <c r="J187" s="113"/>
      <c r="K187" s="113"/>
      <c r="L187" s="117"/>
      <c r="M187" s="118"/>
      <c r="N187" s="119"/>
      <c r="O187" s="119"/>
      <c r="P187" s="119"/>
      <c r="Q187" s="119"/>
      <c r="R187" s="119"/>
      <c r="S187" s="119"/>
      <c r="T187" s="120"/>
      <c r="AT187" s="122" t="s">
        <v>104</v>
      </c>
      <c r="AU187" s="122" t="s">
        <v>4</v>
      </c>
      <c r="AV187" s="121" t="s">
        <v>4</v>
      </c>
      <c r="AW187" s="121" t="s">
        <v>106</v>
      </c>
      <c r="AX187" s="121" t="s">
        <v>91</v>
      </c>
      <c r="AY187" s="122" t="s">
        <v>93</v>
      </c>
    </row>
    <row r="188" spans="2:65" s="358" customFormat="1" ht="16.5" customHeight="1" x14ac:dyDescent="0.25">
      <c r="B188" s="27"/>
      <c r="C188" s="87" t="s">
        <v>254</v>
      </c>
      <c r="D188" s="87" t="s">
        <v>95</v>
      </c>
      <c r="E188" s="88" t="s">
        <v>255</v>
      </c>
      <c r="F188" s="89" t="s">
        <v>256</v>
      </c>
      <c r="G188" s="90" t="s">
        <v>137</v>
      </c>
      <c r="H188" s="91">
        <v>8.9280000000000008</v>
      </c>
      <c r="I188" s="385"/>
      <c r="J188" s="92">
        <f>ROUND(I188*H188,2)</f>
        <v>0</v>
      </c>
      <c r="K188" s="89" t="s">
        <v>99</v>
      </c>
      <c r="L188" s="7"/>
      <c r="M188" s="386" t="s">
        <v>2</v>
      </c>
      <c r="N188" s="93" t="s">
        <v>45</v>
      </c>
      <c r="O188" s="100"/>
      <c r="P188" s="94">
        <f>O188*H188</f>
        <v>0</v>
      </c>
      <c r="Q188" s="94">
        <v>0</v>
      </c>
      <c r="R188" s="94">
        <f>Q188*H188</f>
        <v>0</v>
      </c>
      <c r="S188" s="94">
        <v>0</v>
      </c>
      <c r="T188" s="95">
        <f>S188*H188</f>
        <v>0</v>
      </c>
      <c r="AR188" s="359" t="s">
        <v>100</v>
      </c>
      <c r="AT188" s="359" t="s">
        <v>95</v>
      </c>
      <c r="AU188" s="359" t="s">
        <v>4</v>
      </c>
      <c r="AY188" s="359" t="s">
        <v>93</v>
      </c>
      <c r="BE188" s="96">
        <f>IF(N188="základní",J188,0)</f>
        <v>0</v>
      </c>
      <c r="BF188" s="96">
        <f>IF(N188="snížená",J188,0)</f>
        <v>0</v>
      </c>
      <c r="BG188" s="96">
        <f>IF(N188="zákl. přenesená",J188,0)</f>
        <v>0</v>
      </c>
      <c r="BH188" s="96">
        <f>IF(N188="sníž. přenesená",J188,0)</f>
        <v>0</v>
      </c>
      <c r="BI188" s="96">
        <f>IF(N188="nulová",J188,0)</f>
        <v>0</v>
      </c>
      <c r="BJ188" s="359" t="s">
        <v>91</v>
      </c>
      <c r="BK188" s="96">
        <f>ROUND(I188*H188,2)</f>
        <v>0</v>
      </c>
      <c r="BL188" s="359" t="s">
        <v>100</v>
      </c>
      <c r="BM188" s="359" t="s">
        <v>257</v>
      </c>
    </row>
    <row r="189" spans="2:65" s="358" customFormat="1" x14ac:dyDescent="0.25">
      <c r="B189" s="27"/>
      <c r="C189" s="355"/>
      <c r="D189" s="97" t="s">
        <v>102</v>
      </c>
      <c r="E189" s="355"/>
      <c r="F189" s="98" t="s">
        <v>258</v>
      </c>
      <c r="G189" s="355"/>
      <c r="H189" s="355"/>
      <c r="I189" s="370"/>
      <c r="J189" s="355"/>
      <c r="K189" s="355"/>
      <c r="L189" s="7"/>
      <c r="M189" s="99"/>
      <c r="N189" s="100"/>
      <c r="O189" s="100"/>
      <c r="P189" s="100"/>
      <c r="Q189" s="100"/>
      <c r="R189" s="100"/>
      <c r="S189" s="100"/>
      <c r="T189" s="101"/>
      <c r="AT189" s="359" t="s">
        <v>102</v>
      </c>
      <c r="AU189" s="359" t="s">
        <v>4</v>
      </c>
    </row>
    <row r="190" spans="2:65" s="110" customFormat="1" x14ac:dyDescent="0.25">
      <c r="B190" s="102"/>
      <c r="C190" s="103"/>
      <c r="D190" s="97" t="s">
        <v>104</v>
      </c>
      <c r="E190" s="104" t="s">
        <v>2</v>
      </c>
      <c r="F190" s="105" t="s">
        <v>259</v>
      </c>
      <c r="G190" s="103"/>
      <c r="H190" s="104" t="s">
        <v>2</v>
      </c>
      <c r="I190" s="387"/>
      <c r="J190" s="103"/>
      <c r="K190" s="103"/>
      <c r="L190" s="106"/>
      <c r="M190" s="107"/>
      <c r="N190" s="108"/>
      <c r="O190" s="108"/>
      <c r="P190" s="108"/>
      <c r="Q190" s="108"/>
      <c r="R190" s="108"/>
      <c r="S190" s="108"/>
      <c r="T190" s="109"/>
      <c r="AT190" s="111" t="s">
        <v>104</v>
      </c>
      <c r="AU190" s="111" t="s">
        <v>4</v>
      </c>
      <c r="AV190" s="110" t="s">
        <v>91</v>
      </c>
      <c r="AW190" s="110" t="s">
        <v>106</v>
      </c>
      <c r="AX190" s="110" t="s">
        <v>92</v>
      </c>
      <c r="AY190" s="111" t="s">
        <v>93</v>
      </c>
    </row>
    <row r="191" spans="2:65" s="121" customFormat="1" x14ac:dyDescent="0.25">
      <c r="B191" s="112"/>
      <c r="C191" s="113"/>
      <c r="D191" s="97" t="s">
        <v>104</v>
      </c>
      <c r="E191" s="114" t="s">
        <v>2</v>
      </c>
      <c r="F191" s="115" t="s">
        <v>260</v>
      </c>
      <c r="G191" s="113"/>
      <c r="H191" s="116">
        <v>8.9280000000000008</v>
      </c>
      <c r="I191" s="388"/>
      <c r="J191" s="113"/>
      <c r="K191" s="113"/>
      <c r="L191" s="117"/>
      <c r="M191" s="118"/>
      <c r="N191" s="119"/>
      <c r="O191" s="119"/>
      <c r="P191" s="119"/>
      <c r="Q191" s="119"/>
      <c r="R191" s="119"/>
      <c r="S191" s="119"/>
      <c r="T191" s="120"/>
      <c r="AT191" s="122" t="s">
        <v>104</v>
      </c>
      <c r="AU191" s="122" t="s">
        <v>4</v>
      </c>
      <c r="AV191" s="121" t="s">
        <v>4</v>
      </c>
      <c r="AW191" s="121" t="s">
        <v>106</v>
      </c>
      <c r="AX191" s="121" t="s">
        <v>91</v>
      </c>
      <c r="AY191" s="122" t="s">
        <v>93</v>
      </c>
    </row>
    <row r="192" spans="2:65" s="358" customFormat="1" ht="16.5" customHeight="1" x14ac:dyDescent="0.25">
      <c r="B192" s="27"/>
      <c r="C192" s="87" t="s">
        <v>261</v>
      </c>
      <c r="D192" s="87" t="s">
        <v>95</v>
      </c>
      <c r="E192" s="88" t="s">
        <v>262</v>
      </c>
      <c r="F192" s="89" t="s">
        <v>263</v>
      </c>
      <c r="G192" s="90" t="s">
        <v>98</v>
      </c>
      <c r="H192" s="91">
        <v>25.783999999999999</v>
      </c>
      <c r="I192" s="385"/>
      <c r="J192" s="92">
        <f>ROUND(I192*H192,2)</f>
        <v>0</v>
      </c>
      <c r="K192" s="89" t="s">
        <v>99</v>
      </c>
      <c r="L192" s="7"/>
      <c r="M192" s="386" t="s">
        <v>2</v>
      </c>
      <c r="N192" s="93" t="s">
        <v>45</v>
      </c>
      <c r="O192" s="100"/>
      <c r="P192" s="94">
        <f>O192*H192</f>
        <v>0</v>
      </c>
      <c r="Q192" s="94">
        <v>1.4400000000000001E-3</v>
      </c>
      <c r="R192" s="94">
        <f>Q192*H192</f>
        <v>3.7128960000000003E-2</v>
      </c>
      <c r="S192" s="94">
        <v>0</v>
      </c>
      <c r="T192" s="95">
        <f>S192*H192</f>
        <v>0</v>
      </c>
      <c r="AR192" s="359" t="s">
        <v>100</v>
      </c>
      <c r="AT192" s="359" t="s">
        <v>95</v>
      </c>
      <c r="AU192" s="359" t="s">
        <v>4</v>
      </c>
      <c r="AY192" s="359" t="s">
        <v>93</v>
      </c>
      <c r="BE192" s="96">
        <f>IF(N192="základní",J192,0)</f>
        <v>0</v>
      </c>
      <c r="BF192" s="96">
        <f>IF(N192="snížená",J192,0)</f>
        <v>0</v>
      </c>
      <c r="BG192" s="96">
        <f>IF(N192="zákl. přenesená",J192,0)</f>
        <v>0</v>
      </c>
      <c r="BH192" s="96">
        <f>IF(N192="sníž. přenesená",J192,0)</f>
        <v>0</v>
      </c>
      <c r="BI192" s="96">
        <f>IF(N192="nulová",J192,0)</f>
        <v>0</v>
      </c>
      <c r="BJ192" s="359" t="s">
        <v>91</v>
      </c>
      <c r="BK192" s="96">
        <f>ROUND(I192*H192,2)</f>
        <v>0</v>
      </c>
      <c r="BL192" s="359" t="s">
        <v>100</v>
      </c>
      <c r="BM192" s="359" t="s">
        <v>264</v>
      </c>
    </row>
    <row r="193" spans="2:65" s="358" customFormat="1" x14ac:dyDescent="0.25">
      <c r="B193" s="27"/>
      <c r="C193" s="355"/>
      <c r="D193" s="97" t="s">
        <v>102</v>
      </c>
      <c r="E193" s="355"/>
      <c r="F193" s="98" t="s">
        <v>265</v>
      </c>
      <c r="G193" s="355"/>
      <c r="H193" s="355"/>
      <c r="I193" s="370"/>
      <c r="J193" s="355"/>
      <c r="K193" s="355"/>
      <c r="L193" s="7"/>
      <c r="M193" s="99"/>
      <c r="N193" s="100"/>
      <c r="O193" s="100"/>
      <c r="P193" s="100"/>
      <c r="Q193" s="100"/>
      <c r="R193" s="100"/>
      <c r="S193" s="100"/>
      <c r="T193" s="101"/>
      <c r="AT193" s="359" t="s">
        <v>102</v>
      </c>
      <c r="AU193" s="359" t="s">
        <v>4</v>
      </c>
    </row>
    <row r="194" spans="2:65" s="110" customFormat="1" x14ac:dyDescent="0.25">
      <c r="B194" s="102"/>
      <c r="C194" s="103"/>
      <c r="D194" s="97" t="s">
        <v>104</v>
      </c>
      <c r="E194" s="104" t="s">
        <v>2</v>
      </c>
      <c r="F194" s="105" t="s">
        <v>266</v>
      </c>
      <c r="G194" s="103"/>
      <c r="H194" s="104" t="s">
        <v>2</v>
      </c>
      <c r="I194" s="387"/>
      <c r="J194" s="103"/>
      <c r="K194" s="103"/>
      <c r="L194" s="106"/>
      <c r="M194" s="107"/>
      <c r="N194" s="108"/>
      <c r="O194" s="108"/>
      <c r="P194" s="108"/>
      <c r="Q194" s="108"/>
      <c r="R194" s="108"/>
      <c r="S194" s="108"/>
      <c r="T194" s="109"/>
      <c r="AT194" s="111" t="s">
        <v>104</v>
      </c>
      <c r="AU194" s="111" t="s">
        <v>4</v>
      </c>
      <c r="AV194" s="110" t="s">
        <v>91</v>
      </c>
      <c r="AW194" s="110" t="s">
        <v>106</v>
      </c>
      <c r="AX194" s="110" t="s">
        <v>92</v>
      </c>
      <c r="AY194" s="111" t="s">
        <v>93</v>
      </c>
    </row>
    <row r="195" spans="2:65" s="121" customFormat="1" x14ac:dyDescent="0.25">
      <c r="B195" s="112"/>
      <c r="C195" s="113"/>
      <c r="D195" s="97" t="s">
        <v>104</v>
      </c>
      <c r="E195" s="114" t="s">
        <v>2</v>
      </c>
      <c r="F195" s="115" t="s">
        <v>267</v>
      </c>
      <c r="G195" s="113"/>
      <c r="H195" s="116">
        <v>4.3600000000000003</v>
      </c>
      <c r="I195" s="388"/>
      <c r="J195" s="113"/>
      <c r="K195" s="113"/>
      <c r="L195" s="117"/>
      <c r="M195" s="118"/>
      <c r="N195" s="119"/>
      <c r="O195" s="119"/>
      <c r="P195" s="119"/>
      <c r="Q195" s="119"/>
      <c r="R195" s="119"/>
      <c r="S195" s="119"/>
      <c r="T195" s="120"/>
      <c r="AT195" s="122" t="s">
        <v>104</v>
      </c>
      <c r="AU195" s="122" t="s">
        <v>4</v>
      </c>
      <c r="AV195" s="121" t="s">
        <v>4</v>
      </c>
      <c r="AW195" s="121" t="s">
        <v>106</v>
      </c>
      <c r="AX195" s="121" t="s">
        <v>92</v>
      </c>
      <c r="AY195" s="122" t="s">
        <v>93</v>
      </c>
    </row>
    <row r="196" spans="2:65" s="121" customFormat="1" x14ac:dyDescent="0.25">
      <c r="B196" s="112"/>
      <c r="C196" s="113"/>
      <c r="D196" s="97" t="s">
        <v>104</v>
      </c>
      <c r="E196" s="114" t="s">
        <v>2</v>
      </c>
      <c r="F196" s="115" t="s">
        <v>268</v>
      </c>
      <c r="G196" s="113"/>
      <c r="H196" s="116">
        <v>21.423999999999999</v>
      </c>
      <c r="I196" s="388"/>
      <c r="J196" s="113"/>
      <c r="K196" s="113"/>
      <c r="L196" s="117"/>
      <c r="M196" s="118"/>
      <c r="N196" s="119"/>
      <c r="O196" s="119"/>
      <c r="P196" s="119"/>
      <c r="Q196" s="119"/>
      <c r="R196" s="119"/>
      <c r="S196" s="119"/>
      <c r="T196" s="120"/>
      <c r="AT196" s="122" t="s">
        <v>104</v>
      </c>
      <c r="AU196" s="122" t="s">
        <v>4</v>
      </c>
      <c r="AV196" s="121" t="s">
        <v>4</v>
      </c>
      <c r="AW196" s="121" t="s">
        <v>106</v>
      </c>
      <c r="AX196" s="121" t="s">
        <v>92</v>
      </c>
      <c r="AY196" s="122" t="s">
        <v>93</v>
      </c>
    </row>
    <row r="197" spans="2:65" s="132" customFormat="1" x14ac:dyDescent="0.25">
      <c r="B197" s="123"/>
      <c r="C197" s="124"/>
      <c r="D197" s="97" t="s">
        <v>104</v>
      </c>
      <c r="E197" s="125" t="s">
        <v>12</v>
      </c>
      <c r="F197" s="126" t="s">
        <v>108</v>
      </c>
      <c r="G197" s="124"/>
      <c r="H197" s="127">
        <v>25.783999999999999</v>
      </c>
      <c r="I197" s="389"/>
      <c r="J197" s="124"/>
      <c r="K197" s="124"/>
      <c r="L197" s="128"/>
      <c r="M197" s="129"/>
      <c r="N197" s="130"/>
      <c r="O197" s="130"/>
      <c r="P197" s="130"/>
      <c r="Q197" s="130"/>
      <c r="R197" s="130"/>
      <c r="S197" s="130"/>
      <c r="T197" s="131"/>
      <c r="AT197" s="133" t="s">
        <v>104</v>
      </c>
      <c r="AU197" s="133" t="s">
        <v>4</v>
      </c>
      <c r="AV197" s="132" t="s">
        <v>100</v>
      </c>
      <c r="AW197" s="132" t="s">
        <v>106</v>
      </c>
      <c r="AX197" s="132" t="s">
        <v>91</v>
      </c>
      <c r="AY197" s="133" t="s">
        <v>93</v>
      </c>
    </row>
    <row r="198" spans="2:65" s="358" customFormat="1" ht="16.5" customHeight="1" x14ac:dyDescent="0.25">
      <c r="B198" s="27"/>
      <c r="C198" s="87" t="s">
        <v>269</v>
      </c>
      <c r="D198" s="87" t="s">
        <v>95</v>
      </c>
      <c r="E198" s="88" t="s">
        <v>270</v>
      </c>
      <c r="F198" s="89" t="s">
        <v>271</v>
      </c>
      <c r="G198" s="90" t="s">
        <v>98</v>
      </c>
      <c r="H198" s="91">
        <v>25.783999999999999</v>
      </c>
      <c r="I198" s="385"/>
      <c r="J198" s="92">
        <f>ROUND(I198*H198,2)</f>
        <v>0</v>
      </c>
      <c r="K198" s="89" t="s">
        <v>99</v>
      </c>
      <c r="L198" s="7"/>
      <c r="M198" s="386" t="s">
        <v>2</v>
      </c>
      <c r="N198" s="93" t="s">
        <v>45</v>
      </c>
      <c r="O198" s="100"/>
      <c r="P198" s="94">
        <f>O198*H198</f>
        <v>0</v>
      </c>
      <c r="Q198" s="94">
        <v>4.0000000000000003E-5</v>
      </c>
      <c r="R198" s="94">
        <f>Q198*H198</f>
        <v>1.03136E-3</v>
      </c>
      <c r="S198" s="94">
        <v>0</v>
      </c>
      <c r="T198" s="95">
        <f>S198*H198</f>
        <v>0</v>
      </c>
      <c r="AR198" s="359" t="s">
        <v>100</v>
      </c>
      <c r="AT198" s="359" t="s">
        <v>95</v>
      </c>
      <c r="AU198" s="359" t="s">
        <v>4</v>
      </c>
      <c r="AY198" s="359" t="s">
        <v>93</v>
      </c>
      <c r="BE198" s="96">
        <f>IF(N198="základní",J198,0)</f>
        <v>0</v>
      </c>
      <c r="BF198" s="96">
        <f>IF(N198="snížená",J198,0)</f>
        <v>0</v>
      </c>
      <c r="BG198" s="96">
        <f>IF(N198="zákl. přenesená",J198,0)</f>
        <v>0</v>
      </c>
      <c r="BH198" s="96">
        <f>IF(N198="sníž. přenesená",J198,0)</f>
        <v>0</v>
      </c>
      <c r="BI198" s="96">
        <f>IF(N198="nulová",J198,0)</f>
        <v>0</v>
      </c>
      <c r="BJ198" s="359" t="s">
        <v>91</v>
      </c>
      <c r="BK198" s="96">
        <f>ROUND(I198*H198,2)</f>
        <v>0</v>
      </c>
      <c r="BL198" s="359" t="s">
        <v>100</v>
      </c>
      <c r="BM198" s="359" t="s">
        <v>272</v>
      </c>
    </row>
    <row r="199" spans="2:65" s="358" customFormat="1" x14ac:dyDescent="0.25">
      <c r="B199" s="27"/>
      <c r="C199" s="355"/>
      <c r="D199" s="97" t="s">
        <v>102</v>
      </c>
      <c r="E199" s="355"/>
      <c r="F199" s="98" t="s">
        <v>273</v>
      </c>
      <c r="G199" s="355"/>
      <c r="H199" s="355"/>
      <c r="I199" s="370"/>
      <c r="J199" s="355"/>
      <c r="K199" s="355"/>
      <c r="L199" s="7"/>
      <c r="M199" s="99"/>
      <c r="N199" s="100"/>
      <c r="O199" s="100"/>
      <c r="P199" s="100"/>
      <c r="Q199" s="100"/>
      <c r="R199" s="100"/>
      <c r="S199" s="100"/>
      <c r="T199" s="101"/>
      <c r="AT199" s="359" t="s">
        <v>102</v>
      </c>
      <c r="AU199" s="359" t="s">
        <v>4</v>
      </c>
    </row>
    <row r="200" spans="2:65" s="121" customFormat="1" x14ac:dyDescent="0.25">
      <c r="B200" s="112"/>
      <c r="C200" s="113"/>
      <c r="D200" s="97" t="s">
        <v>104</v>
      </c>
      <c r="E200" s="114" t="s">
        <v>2</v>
      </c>
      <c r="F200" s="115" t="s">
        <v>12</v>
      </c>
      <c r="G200" s="113"/>
      <c r="H200" s="116">
        <v>25.783999999999999</v>
      </c>
      <c r="I200" s="388"/>
      <c r="J200" s="113"/>
      <c r="K200" s="113"/>
      <c r="L200" s="117"/>
      <c r="M200" s="118"/>
      <c r="N200" s="119"/>
      <c r="O200" s="119"/>
      <c r="P200" s="119"/>
      <c r="Q200" s="119"/>
      <c r="R200" s="119"/>
      <c r="S200" s="119"/>
      <c r="T200" s="120"/>
      <c r="AT200" s="122" t="s">
        <v>104</v>
      </c>
      <c r="AU200" s="122" t="s">
        <v>4</v>
      </c>
      <c r="AV200" s="121" t="s">
        <v>4</v>
      </c>
      <c r="AW200" s="121" t="s">
        <v>106</v>
      </c>
      <c r="AX200" s="121" t="s">
        <v>91</v>
      </c>
      <c r="AY200" s="122" t="s">
        <v>93</v>
      </c>
    </row>
    <row r="201" spans="2:65" s="81" customFormat="1" ht="22.9" customHeight="1" x14ac:dyDescent="0.2">
      <c r="B201" s="71"/>
      <c r="C201" s="72"/>
      <c r="D201" s="73" t="s">
        <v>88</v>
      </c>
      <c r="E201" s="85" t="s">
        <v>115</v>
      </c>
      <c r="F201" s="85" t="s">
        <v>274</v>
      </c>
      <c r="G201" s="72"/>
      <c r="H201" s="72"/>
      <c r="I201" s="384"/>
      <c r="J201" s="86">
        <f>BK201</f>
        <v>0</v>
      </c>
      <c r="K201" s="72"/>
      <c r="L201" s="76"/>
      <c r="M201" s="77"/>
      <c r="N201" s="78"/>
      <c r="O201" s="78"/>
      <c r="P201" s="79">
        <f>SUM(P202:P251)</f>
        <v>0</v>
      </c>
      <c r="Q201" s="78"/>
      <c r="R201" s="79">
        <f>SUM(R202:R251)</f>
        <v>255.08092664465505</v>
      </c>
      <c r="S201" s="78"/>
      <c r="T201" s="80">
        <f>SUM(T202:T251)</f>
        <v>0</v>
      </c>
      <c r="AR201" s="82" t="s">
        <v>91</v>
      </c>
      <c r="AT201" s="83" t="s">
        <v>88</v>
      </c>
      <c r="AU201" s="83" t="s">
        <v>91</v>
      </c>
      <c r="AY201" s="82" t="s">
        <v>93</v>
      </c>
      <c r="BK201" s="84">
        <f>SUM(BK202:BK251)</f>
        <v>0</v>
      </c>
    </row>
    <row r="202" spans="2:65" s="358" customFormat="1" ht="16.5" customHeight="1" x14ac:dyDescent="0.25">
      <c r="B202" s="27"/>
      <c r="C202" s="87" t="s">
        <v>275</v>
      </c>
      <c r="D202" s="87" t="s">
        <v>95</v>
      </c>
      <c r="E202" s="88" t="s">
        <v>276</v>
      </c>
      <c r="F202" s="89" t="s">
        <v>277</v>
      </c>
      <c r="G202" s="90" t="s">
        <v>278</v>
      </c>
      <c r="H202" s="91">
        <v>133</v>
      </c>
      <c r="I202" s="385"/>
      <c r="J202" s="92">
        <f>ROUND(I202*H202,2)</f>
        <v>0</v>
      </c>
      <c r="K202" s="89" t="s">
        <v>99</v>
      </c>
      <c r="L202" s="7"/>
      <c r="M202" s="386" t="s">
        <v>2</v>
      </c>
      <c r="N202" s="93" t="s">
        <v>45</v>
      </c>
      <c r="O202" s="100"/>
      <c r="P202" s="94">
        <f>O202*H202</f>
        <v>0</v>
      </c>
      <c r="Q202" s="94">
        <v>7.0200000000000004E-4</v>
      </c>
      <c r="R202" s="94">
        <f>Q202*H202</f>
        <v>9.3366000000000005E-2</v>
      </c>
      <c r="S202" s="94">
        <v>0</v>
      </c>
      <c r="T202" s="95">
        <f>S202*H202</f>
        <v>0</v>
      </c>
      <c r="AR202" s="359" t="s">
        <v>100</v>
      </c>
      <c r="AT202" s="359" t="s">
        <v>95</v>
      </c>
      <c r="AU202" s="359" t="s">
        <v>4</v>
      </c>
      <c r="AY202" s="359" t="s">
        <v>93</v>
      </c>
      <c r="BE202" s="96">
        <f>IF(N202="základní",J202,0)</f>
        <v>0</v>
      </c>
      <c r="BF202" s="96">
        <f>IF(N202="snížená",J202,0)</f>
        <v>0</v>
      </c>
      <c r="BG202" s="96">
        <f>IF(N202="zákl. přenesená",J202,0)</f>
        <v>0</v>
      </c>
      <c r="BH202" s="96">
        <f>IF(N202="sníž. přenesená",J202,0)</f>
        <v>0</v>
      </c>
      <c r="BI202" s="96">
        <f>IF(N202="nulová",J202,0)</f>
        <v>0</v>
      </c>
      <c r="BJ202" s="359" t="s">
        <v>91</v>
      </c>
      <c r="BK202" s="96">
        <f>ROUND(I202*H202,2)</f>
        <v>0</v>
      </c>
      <c r="BL202" s="359" t="s">
        <v>100</v>
      </c>
      <c r="BM202" s="359" t="s">
        <v>279</v>
      </c>
    </row>
    <row r="203" spans="2:65" s="358" customFormat="1" x14ac:dyDescent="0.25">
      <c r="B203" s="27"/>
      <c r="C203" s="355"/>
      <c r="D203" s="97" t="s">
        <v>102</v>
      </c>
      <c r="E203" s="355"/>
      <c r="F203" s="98" t="s">
        <v>277</v>
      </c>
      <c r="G203" s="355"/>
      <c r="H203" s="355"/>
      <c r="I203" s="370"/>
      <c r="J203" s="355"/>
      <c r="K203" s="355"/>
      <c r="L203" s="7"/>
      <c r="M203" s="99"/>
      <c r="N203" s="100"/>
      <c r="O203" s="100"/>
      <c r="P203" s="100"/>
      <c r="Q203" s="100"/>
      <c r="R203" s="100"/>
      <c r="S203" s="100"/>
      <c r="T203" s="101"/>
      <c r="AT203" s="359" t="s">
        <v>102</v>
      </c>
      <c r="AU203" s="359" t="s">
        <v>4</v>
      </c>
    </row>
    <row r="204" spans="2:65" s="121" customFormat="1" x14ac:dyDescent="0.25">
      <c r="B204" s="112"/>
      <c r="C204" s="113"/>
      <c r="D204" s="97" t="s">
        <v>104</v>
      </c>
      <c r="E204" s="114" t="s">
        <v>2</v>
      </c>
      <c r="F204" s="115" t="s">
        <v>280</v>
      </c>
      <c r="G204" s="113"/>
      <c r="H204" s="116">
        <v>133</v>
      </c>
      <c r="I204" s="388"/>
      <c r="J204" s="113"/>
      <c r="K204" s="113"/>
      <c r="L204" s="117"/>
      <c r="M204" s="118"/>
      <c r="N204" s="119"/>
      <c r="O204" s="119"/>
      <c r="P204" s="119"/>
      <c r="Q204" s="119"/>
      <c r="R204" s="119"/>
      <c r="S204" s="119"/>
      <c r="T204" s="120"/>
      <c r="AT204" s="122" t="s">
        <v>104</v>
      </c>
      <c r="AU204" s="122" t="s">
        <v>4</v>
      </c>
      <c r="AV204" s="121" t="s">
        <v>4</v>
      </c>
      <c r="AW204" s="121" t="s">
        <v>106</v>
      </c>
      <c r="AX204" s="121" t="s">
        <v>91</v>
      </c>
      <c r="AY204" s="122" t="s">
        <v>93</v>
      </c>
    </row>
    <row r="205" spans="2:65" s="358" customFormat="1" ht="16.5" customHeight="1" x14ac:dyDescent="0.25">
      <c r="B205" s="27"/>
      <c r="C205" s="134" t="s">
        <v>281</v>
      </c>
      <c r="D205" s="134" t="s">
        <v>221</v>
      </c>
      <c r="E205" s="135" t="s">
        <v>282</v>
      </c>
      <c r="F205" s="136" t="s">
        <v>283</v>
      </c>
      <c r="G205" s="137" t="s">
        <v>278</v>
      </c>
      <c r="H205" s="138">
        <v>133</v>
      </c>
      <c r="I205" s="390"/>
      <c r="J205" s="139">
        <f>ROUND(I205*H205,2)</f>
        <v>0</v>
      </c>
      <c r="K205" s="136" t="s">
        <v>99</v>
      </c>
      <c r="L205" s="140"/>
      <c r="M205" s="391" t="s">
        <v>2</v>
      </c>
      <c r="N205" s="141" t="s">
        <v>45</v>
      </c>
      <c r="O205" s="100"/>
      <c r="P205" s="94">
        <f>O205*H205</f>
        <v>0</v>
      </c>
      <c r="Q205" s="94">
        <v>4.8700000000000002E-3</v>
      </c>
      <c r="R205" s="94">
        <f>Q205*H205</f>
        <v>0.64771000000000001</v>
      </c>
      <c r="S205" s="94">
        <v>0</v>
      </c>
      <c r="T205" s="95">
        <f>S205*H205</f>
        <v>0</v>
      </c>
      <c r="AR205" s="359" t="s">
        <v>148</v>
      </c>
      <c r="AT205" s="359" t="s">
        <v>221</v>
      </c>
      <c r="AU205" s="359" t="s">
        <v>4</v>
      </c>
      <c r="AY205" s="359" t="s">
        <v>93</v>
      </c>
      <c r="BE205" s="96">
        <f>IF(N205="základní",J205,0)</f>
        <v>0</v>
      </c>
      <c r="BF205" s="96">
        <f>IF(N205="snížená",J205,0)</f>
        <v>0</v>
      </c>
      <c r="BG205" s="96">
        <f>IF(N205="zákl. přenesená",J205,0)</f>
        <v>0</v>
      </c>
      <c r="BH205" s="96">
        <f>IF(N205="sníž. přenesená",J205,0)</f>
        <v>0</v>
      </c>
      <c r="BI205" s="96">
        <f>IF(N205="nulová",J205,0)</f>
        <v>0</v>
      </c>
      <c r="BJ205" s="359" t="s">
        <v>91</v>
      </c>
      <c r="BK205" s="96">
        <f>ROUND(I205*H205,2)</f>
        <v>0</v>
      </c>
      <c r="BL205" s="359" t="s">
        <v>100</v>
      </c>
      <c r="BM205" s="359" t="s">
        <v>284</v>
      </c>
    </row>
    <row r="206" spans="2:65" s="358" customFormat="1" x14ac:dyDescent="0.25">
      <c r="B206" s="27"/>
      <c r="C206" s="355"/>
      <c r="D206" s="97" t="s">
        <v>102</v>
      </c>
      <c r="E206" s="355"/>
      <c r="F206" s="98" t="s">
        <v>283</v>
      </c>
      <c r="G206" s="355"/>
      <c r="H206" s="355"/>
      <c r="I206" s="370"/>
      <c r="J206" s="355"/>
      <c r="K206" s="355"/>
      <c r="L206" s="7"/>
      <c r="M206" s="99"/>
      <c r="N206" s="100"/>
      <c r="O206" s="100"/>
      <c r="P206" s="100"/>
      <c r="Q206" s="100"/>
      <c r="R206" s="100"/>
      <c r="S206" s="100"/>
      <c r="T206" s="101"/>
      <c r="AT206" s="359" t="s">
        <v>102</v>
      </c>
      <c r="AU206" s="359" t="s">
        <v>4</v>
      </c>
    </row>
    <row r="207" spans="2:65" s="121" customFormat="1" x14ac:dyDescent="0.25">
      <c r="B207" s="112"/>
      <c r="C207" s="113"/>
      <c r="D207" s="97" t="s">
        <v>104</v>
      </c>
      <c r="E207" s="114" t="s">
        <v>2</v>
      </c>
      <c r="F207" s="115" t="s">
        <v>280</v>
      </c>
      <c r="G207" s="113"/>
      <c r="H207" s="116">
        <v>133</v>
      </c>
      <c r="I207" s="388"/>
      <c r="J207" s="113"/>
      <c r="K207" s="113"/>
      <c r="L207" s="117"/>
      <c r="M207" s="118"/>
      <c r="N207" s="119"/>
      <c r="O207" s="119"/>
      <c r="P207" s="119"/>
      <c r="Q207" s="119"/>
      <c r="R207" s="119"/>
      <c r="S207" s="119"/>
      <c r="T207" s="120"/>
      <c r="AT207" s="122" t="s">
        <v>104</v>
      </c>
      <c r="AU207" s="122" t="s">
        <v>4</v>
      </c>
      <c r="AV207" s="121" t="s">
        <v>4</v>
      </c>
      <c r="AW207" s="121" t="s">
        <v>106</v>
      </c>
      <c r="AX207" s="121" t="s">
        <v>91</v>
      </c>
      <c r="AY207" s="122" t="s">
        <v>93</v>
      </c>
    </row>
    <row r="208" spans="2:65" s="358" customFormat="1" ht="16.5" customHeight="1" x14ac:dyDescent="0.25">
      <c r="B208" s="27"/>
      <c r="C208" s="87" t="s">
        <v>285</v>
      </c>
      <c r="D208" s="87" t="s">
        <v>95</v>
      </c>
      <c r="E208" s="88" t="s">
        <v>286</v>
      </c>
      <c r="F208" s="89" t="s">
        <v>287</v>
      </c>
      <c r="G208" s="90" t="s">
        <v>137</v>
      </c>
      <c r="H208" s="91">
        <v>80.537000000000006</v>
      </c>
      <c r="I208" s="385"/>
      <c r="J208" s="92">
        <f>ROUND(I208*H208,2)</f>
        <v>0</v>
      </c>
      <c r="K208" s="89" t="s">
        <v>99</v>
      </c>
      <c r="L208" s="7"/>
      <c r="M208" s="386" t="s">
        <v>2</v>
      </c>
      <c r="N208" s="93" t="s">
        <v>45</v>
      </c>
      <c r="O208" s="100"/>
      <c r="P208" s="94">
        <f>O208*H208</f>
        <v>0</v>
      </c>
      <c r="Q208" s="94">
        <v>2.4778600000000002</v>
      </c>
      <c r="R208" s="94">
        <f>Q208*H208</f>
        <v>199.55941082000004</v>
      </c>
      <c r="S208" s="94">
        <v>0</v>
      </c>
      <c r="T208" s="95">
        <f>S208*H208</f>
        <v>0</v>
      </c>
      <c r="AR208" s="359" t="s">
        <v>100</v>
      </c>
      <c r="AT208" s="359" t="s">
        <v>95</v>
      </c>
      <c r="AU208" s="359" t="s">
        <v>4</v>
      </c>
      <c r="AY208" s="359" t="s">
        <v>93</v>
      </c>
      <c r="BE208" s="96">
        <f>IF(N208="základní",J208,0)</f>
        <v>0</v>
      </c>
      <c r="BF208" s="96">
        <f>IF(N208="snížená",J208,0)</f>
        <v>0</v>
      </c>
      <c r="BG208" s="96">
        <f>IF(N208="zákl. přenesená",J208,0)</f>
        <v>0</v>
      </c>
      <c r="BH208" s="96">
        <f>IF(N208="sníž. přenesená",J208,0)</f>
        <v>0</v>
      </c>
      <c r="BI208" s="96">
        <f>IF(N208="nulová",J208,0)</f>
        <v>0</v>
      </c>
      <c r="BJ208" s="359" t="s">
        <v>91</v>
      </c>
      <c r="BK208" s="96">
        <f>ROUND(I208*H208,2)</f>
        <v>0</v>
      </c>
      <c r="BL208" s="359" t="s">
        <v>100</v>
      </c>
      <c r="BM208" s="359" t="s">
        <v>288</v>
      </c>
    </row>
    <row r="209" spans="2:65" s="358" customFormat="1" x14ac:dyDescent="0.25">
      <c r="B209" s="27"/>
      <c r="C209" s="355"/>
      <c r="D209" s="97" t="s">
        <v>102</v>
      </c>
      <c r="E209" s="355"/>
      <c r="F209" s="98" t="s">
        <v>289</v>
      </c>
      <c r="G209" s="355"/>
      <c r="H209" s="355"/>
      <c r="I209" s="370"/>
      <c r="J209" s="355"/>
      <c r="K209" s="355"/>
      <c r="L209" s="7"/>
      <c r="M209" s="99"/>
      <c r="N209" s="100"/>
      <c r="O209" s="100"/>
      <c r="P209" s="100"/>
      <c r="Q209" s="100"/>
      <c r="R209" s="100"/>
      <c r="S209" s="100"/>
      <c r="T209" s="101"/>
      <c r="AT209" s="359" t="s">
        <v>102</v>
      </c>
      <c r="AU209" s="359" t="s">
        <v>4</v>
      </c>
    </row>
    <row r="210" spans="2:65" s="110" customFormat="1" x14ac:dyDescent="0.25">
      <c r="B210" s="102"/>
      <c r="C210" s="103"/>
      <c r="D210" s="97" t="s">
        <v>104</v>
      </c>
      <c r="E210" s="104" t="s">
        <v>2</v>
      </c>
      <c r="F210" s="105" t="s">
        <v>290</v>
      </c>
      <c r="G210" s="103"/>
      <c r="H210" s="104" t="s">
        <v>2</v>
      </c>
      <c r="I210" s="387"/>
      <c r="J210" s="103"/>
      <c r="K210" s="103"/>
      <c r="L210" s="106"/>
      <c r="M210" s="107"/>
      <c r="N210" s="108"/>
      <c r="O210" s="108"/>
      <c r="P210" s="108"/>
      <c r="Q210" s="108"/>
      <c r="R210" s="108"/>
      <c r="S210" s="108"/>
      <c r="T210" s="109"/>
      <c r="AT210" s="111" t="s">
        <v>104</v>
      </c>
      <c r="AU210" s="111" t="s">
        <v>4</v>
      </c>
      <c r="AV210" s="110" t="s">
        <v>91</v>
      </c>
      <c r="AW210" s="110" t="s">
        <v>106</v>
      </c>
      <c r="AX210" s="110" t="s">
        <v>92</v>
      </c>
      <c r="AY210" s="111" t="s">
        <v>93</v>
      </c>
    </row>
    <row r="211" spans="2:65" s="121" customFormat="1" x14ac:dyDescent="0.25">
      <c r="B211" s="112"/>
      <c r="C211" s="113"/>
      <c r="D211" s="97" t="s">
        <v>104</v>
      </c>
      <c r="E211" s="114" t="s">
        <v>2</v>
      </c>
      <c r="F211" s="115" t="s">
        <v>291</v>
      </c>
      <c r="G211" s="113"/>
      <c r="H211" s="116">
        <v>80.537000000000006</v>
      </c>
      <c r="I211" s="388"/>
      <c r="J211" s="113"/>
      <c r="K211" s="113"/>
      <c r="L211" s="117"/>
      <c r="M211" s="118"/>
      <c r="N211" s="119"/>
      <c r="O211" s="119"/>
      <c r="P211" s="119"/>
      <c r="Q211" s="119"/>
      <c r="R211" s="119"/>
      <c r="S211" s="119"/>
      <c r="T211" s="120"/>
      <c r="AT211" s="122" t="s">
        <v>104</v>
      </c>
      <c r="AU211" s="122" t="s">
        <v>4</v>
      </c>
      <c r="AV211" s="121" t="s">
        <v>4</v>
      </c>
      <c r="AW211" s="121" t="s">
        <v>106</v>
      </c>
      <c r="AX211" s="121" t="s">
        <v>91</v>
      </c>
      <c r="AY211" s="122" t="s">
        <v>93</v>
      </c>
    </row>
    <row r="212" spans="2:65" s="358" customFormat="1" ht="16.5" customHeight="1" x14ac:dyDescent="0.25">
      <c r="B212" s="27"/>
      <c r="C212" s="87" t="s">
        <v>292</v>
      </c>
      <c r="D212" s="87" t="s">
        <v>95</v>
      </c>
      <c r="E212" s="88" t="s">
        <v>293</v>
      </c>
      <c r="F212" s="89" t="s">
        <v>294</v>
      </c>
      <c r="G212" s="90" t="s">
        <v>98</v>
      </c>
      <c r="H212" s="91">
        <v>96.748000000000005</v>
      </c>
      <c r="I212" s="385"/>
      <c r="J212" s="92">
        <f>ROUND(I212*H212,2)</f>
        <v>0</v>
      </c>
      <c r="K212" s="89" t="s">
        <v>99</v>
      </c>
      <c r="L212" s="7"/>
      <c r="M212" s="386" t="s">
        <v>2</v>
      </c>
      <c r="N212" s="93" t="s">
        <v>45</v>
      </c>
      <c r="O212" s="100"/>
      <c r="P212" s="94">
        <f>O212*H212</f>
        <v>0</v>
      </c>
      <c r="Q212" s="94">
        <v>4.1744200000000002E-2</v>
      </c>
      <c r="R212" s="94">
        <f>Q212*H212</f>
        <v>4.0386678616000005</v>
      </c>
      <c r="S212" s="94">
        <v>0</v>
      </c>
      <c r="T212" s="95">
        <f>S212*H212</f>
        <v>0</v>
      </c>
      <c r="AR212" s="359" t="s">
        <v>100</v>
      </c>
      <c r="AT212" s="359" t="s">
        <v>95</v>
      </c>
      <c r="AU212" s="359" t="s">
        <v>4</v>
      </c>
      <c r="AY212" s="359" t="s">
        <v>93</v>
      </c>
      <c r="BE212" s="96">
        <f>IF(N212="základní",J212,0)</f>
        <v>0</v>
      </c>
      <c r="BF212" s="96">
        <f>IF(N212="snížená",J212,0)</f>
        <v>0</v>
      </c>
      <c r="BG212" s="96">
        <f>IF(N212="zákl. přenesená",J212,0)</f>
        <v>0</v>
      </c>
      <c r="BH212" s="96">
        <f>IF(N212="sníž. přenesená",J212,0)</f>
        <v>0</v>
      </c>
      <c r="BI212" s="96">
        <f>IF(N212="nulová",J212,0)</f>
        <v>0</v>
      </c>
      <c r="BJ212" s="359" t="s">
        <v>91</v>
      </c>
      <c r="BK212" s="96">
        <f>ROUND(I212*H212,2)</f>
        <v>0</v>
      </c>
      <c r="BL212" s="359" t="s">
        <v>100</v>
      </c>
      <c r="BM212" s="359" t="s">
        <v>295</v>
      </c>
    </row>
    <row r="213" spans="2:65" s="358" customFormat="1" x14ac:dyDescent="0.25">
      <c r="B213" s="27"/>
      <c r="C213" s="355"/>
      <c r="D213" s="97" t="s">
        <v>102</v>
      </c>
      <c r="E213" s="355"/>
      <c r="F213" s="98" t="s">
        <v>296</v>
      </c>
      <c r="G213" s="355"/>
      <c r="H213" s="355"/>
      <c r="I213" s="370"/>
      <c r="J213" s="355"/>
      <c r="K213" s="355"/>
      <c r="L213" s="7"/>
      <c r="M213" s="99"/>
      <c r="N213" s="100"/>
      <c r="O213" s="100"/>
      <c r="P213" s="100"/>
      <c r="Q213" s="100"/>
      <c r="R213" s="100"/>
      <c r="S213" s="100"/>
      <c r="T213" s="101"/>
      <c r="AT213" s="359" t="s">
        <v>102</v>
      </c>
      <c r="AU213" s="359" t="s">
        <v>4</v>
      </c>
    </row>
    <row r="214" spans="2:65" s="121" customFormat="1" x14ac:dyDescent="0.25">
      <c r="B214" s="112"/>
      <c r="C214" s="113"/>
      <c r="D214" s="97" t="s">
        <v>104</v>
      </c>
      <c r="E214" s="114" t="s">
        <v>15</v>
      </c>
      <c r="F214" s="115" t="s">
        <v>297</v>
      </c>
      <c r="G214" s="113"/>
      <c r="H214" s="116">
        <v>96.748000000000005</v>
      </c>
      <c r="I214" s="388"/>
      <c r="J214" s="113"/>
      <c r="K214" s="113"/>
      <c r="L214" s="117"/>
      <c r="M214" s="118"/>
      <c r="N214" s="119"/>
      <c r="O214" s="119"/>
      <c r="P214" s="119"/>
      <c r="Q214" s="119"/>
      <c r="R214" s="119"/>
      <c r="S214" s="119"/>
      <c r="T214" s="120"/>
      <c r="AT214" s="122" t="s">
        <v>104</v>
      </c>
      <c r="AU214" s="122" t="s">
        <v>4</v>
      </c>
      <c r="AV214" s="121" t="s">
        <v>4</v>
      </c>
      <c r="AW214" s="121" t="s">
        <v>106</v>
      </c>
      <c r="AX214" s="121" t="s">
        <v>91</v>
      </c>
      <c r="AY214" s="122" t="s">
        <v>93</v>
      </c>
    </row>
    <row r="215" spans="2:65" s="358" customFormat="1" ht="16.5" customHeight="1" x14ac:dyDescent="0.25">
      <c r="B215" s="27"/>
      <c r="C215" s="87" t="s">
        <v>298</v>
      </c>
      <c r="D215" s="87" t="s">
        <v>95</v>
      </c>
      <c r="E215" s="88" t="s">
        <v>299</v>
      </c>
      <c r="F215" s="89" t="s">
        <v>300</v>
      </c>
      <c r="G215" s="90" t="s">
        <v>98</v>
      </c>
      <c r="H215" s="91">
        <v>96.748000000000005</v>
      </c>
      <c r="I215" s="385"/>
      <c r="J215" s="92">
        <f>ROUND(I215*H215,2)</f>
        <v>0</v>
      </c>
      <c r="K215" s="89" t="s">
        <v>99</v>
      </c>
      <c r="L215" s="7"/>
      <c r="M215" s="386" t="s">
        <v>2</v>
      </c>
      <c r="N215" s="93" t="s">
        <v>45</v>
      </c>
      <c r="O215" s="100"/>
      <c r="P215" s="94">
        <f>O215*H215</f>
        <v>0</v>
      </c>
      <c r="Q215" s="94">
        <v>1.5E-5</v>
      </c>
      <c r="R215" s="94">
        <f>Q215*H215</f>
        <v>1.45122E-3</v>
      </c>
      <c r="S215" s="94">
        <v>0</v>
      </c>
      <c r="T215" s="95">
        <f>S215*H215</f>
        <v>0</v>
      </c>
      <c r="AR215" s="359" t="s">
        <v>100</v>
      </c>
      <c r="AT215" s="359" t="s">
        <v>95</v>
      </c>
      <c r="AU215" s="359" t="s">
        <v>4</v>
      </c>
      <c r="AY215" s="359" t="s">
        <v>93</v>
      </c>
      <c r="BE215" s="96">
        <f>IF(N215="základní",J215,0)</f>
        <v>0</v>
      </c>
      <c r="BF215" s="96">
        <f>IF(N215="snížená",J215,0)</f>
        <v>0</v>
      </c>
      <c r="BG215" s="96">
        <f>IF(N215="zákl. přenesená",J215,0)</f>
        <v>0</v>
      </c>
      <c r="BH215" s="96">
        <f>IF(N215="sníž. přenesená",J215,0)</f>
        <v>0</v>
      </c>
      <c r="BI215" s="96">
        <f>IF(N215="nulová",J215,0)</f>
        <v>0</v>
      </c>
      <c r="BJ215" s="359" t="s">
        <v>91</v>
      </c>
      <c r="BK215" s="96">
        <f>ROUND(I215*H215,2)</f>
        <v>0</v>
      </c>
      <c r="BL215" s="359" t="s">
        <v>100</v>
      </c>
      <c r="BM215" s="359" t="s">
        <v>301</v>
      </c>
    </row>
    <row r="216" spans="2:65" s="358" customFormat="1" x14ac:dyDescent="0.25">
      <c r="B216" s="27"/>
      <c r="C216" s="355"/>
      <c r="D216" s="97" t="s">
        <v>102</v>
      </c>
      <c r="E216" s="355"/>
      <c r="F216" s="98" t="s">
        <v>302</v>
      </c>
      <c r="G216" s="355"/>
      <c r="H216" s="355"/>
      <c r="I216" s="370"/>
      <c r="J216" s="355"/>
      <c r="K216" s="355"/>
      <c r="L216" s="7"/>
      <c r="M216" s="99"/>
      <c r="N216" s="100"/>
      <c r="O216" s="100"/>
      <c r="P216" s="100"/>
      <c r="Q216" s="100"/>
      <c r="R216" s="100"/>
      <c r="S216" s="100"/>
      <c r="T216" s="101"/>
      <c r="AT216" s="359" t="s">
        <v>102</v>
      </c>
      <c r="AU216" s="359" t="s">
        <v>4</v>
      </c>
    </row>
    <row r="217" spans="2:65" s="121" customFormat="1" x14ac:dyDescent="0.25">
      <c r="B217" s="112"/>
      <c r="C217" s="113"/>
      <c r="D217" s="97" t="s">
        <v>104</v>
      </c>
      <c r="E217" s="114" t="s">
        <v>2</v>
      </c>
      <c r="F217" s="115" t="s">
        <v>15</v>
      </c>
      <c r="G217" s="113"/>
      <c r="H217" s="116">
        <v>96.748000000000005</v>
      </c>
      <c r="I217" s="388"/>
      <c r="J217" s="113"/>
      <c r="K217" s="113"/>
      <c r="L217" s="117"/>
      <c r="M217" s="118"/>
      <c r="N217" s="119"/>
      <c r="O217" s="119"/>
      <c r="P217" s="119"/>
      <c r="Q217" s="119"/>
      <c r="R217" s="119"/>
      <c r="S217" s="119"/>
      <c r="T217" s="120"/>
      <c r="AT217" s="122" t="s">
        <v>104</v>
      </c>
      <c r="AU217" s="122" t="s">
        <v>4</v>
      </c>
      <c r="AV217" s="121" t="s">
        <v>4</v>
      </c>
      <c r="AW217" s="121" t="s">
        <v>106</v>
      </c>
      <c r="AX217" s="121" t="s">
        <v>91</v>
      </c>
      <c r="AY217" s="122" t="s">
        <v>93</v>
      </c>
    </row>
    <row r="218" spans="2:65" s="358" customFormat="1" ht="16.5" customHeight="1" x14ac:dyDescent="0.25">
      <c r="B218" s="27"/>
      <c r="C218" s="87" t="s">
        <v>303</v>
      </c>
      <c r="D218" s="87" t="s">
        <v>95</v>
      </c>
      <c r="E218" s="88" t="s">
        <v>304</v>
      </c>
      <c r="F218" s="89" t="s">
        <v>305</v>
      </c>
      <c r="G218" s="90" t="s">
        <v>204</v>
      </c>
      <c r="H218" s="91">
        <v>12.081</v>
      </c>
      <c r="I218" s="385"/>
      <c r="J218" s="92">
        <f>ROUND(I218*H218,2)</f>
        <v>0</v>
      </c>
      <c r="K218" s="89" t="s">
        <v>99</v>
      </c>
      <c r="L218" s="7"/>
      <c r="M218" s="386" t="s">
        <v>2</v>
      </c>
      <c r="N218" s="93" t="s">
        <v>45</v>
      </c>
      <c r="O218" s="100"/>
      <c r="P218" s="94">
        <f>O218*H218</f>
        <v>0</v>
      </c>
      <c r="Q218" s="94">
        <v>1.0487652000000001</v>
      </c>
      <c r="R218" s="94">
        <f>Q218*H218</f>
        <v>12.6701323812</v>
      </c>
      <c r="S218" s="94">
        <v>0</v>
      </c>
      <c r="T218" s="95">
        <f>S218*H218</f>
        <v>0</v>
      </c>
      <c r="AR218" s="359" t="s">
        <v>100</v>
      </c>
      <c r="AT218" s="359" t="s">
        <v>95</v>
      </c>
      <c r="AU218" s="359" t="s">
        <v>4</v>
      </c>
      <c r="AY218" s="359" t="s">
        <v>93</v>
      </c>
      <c r="BE218" s="96">
        <f>IF(N218="základní",J218,0)</f>
        <v>0</v>
      </c>
      <c r="BF218" s="96">
        <f>IF(N218="snížená",J218,0)</f>
        <v>0</v>
      </c>
      <c r="BG218" s="96">
        <f>IF(N218="zákl. přenesená",J218,0)</f>
        <v>0</v>
      </c>
      <c r="BH218" s="96">
        <f>IF(N218="sníž. přenesená",J218,0)</f>
        <v>0</v>
      </c>
      <c r="BI218" s="96">
        <f>IF(N218="nulová",J218,0)</f>
        <v>0</v>
      </c>
      <c r="BJ218" s="359" t="s">
        <v>91</v>
      </c>
      <c r="BK218" s="96">
        <f>ROUND(I218*H218,2)</f>
        <v>0</v>
      </c>
      <c r="BL218" s="359" t="s">
        <v>100</v>
      </c>
      <c r="BM218" s="359" t="s">
        <v>306</v>
      </c>
    </row>
    <row r="219" spans="2:65" s="358" customFormat="1" x14ac:dyDescent="0.25">
      <c r="B219" s="27"/>
      <c r="C219" s="355"/>
      <c r="D219" s="97" t="s">
        <v>102</v>
      </c>
      <c r="E219" s="355"/>
      <c r="F219" s="98" t="s">
        <v>307</v>
      </c>
      <c r="G219" s="355"/>
      <c r="H219" s="355"/>
      <c r="I219" s="370"/>
      <c r="J219" s="355"/>
      <c r="K219" s="355"/>
      <c r="L219" s="7"/>
      <c r="M219" s="99"/>
      <c r="N219" s="100"/>
      <c r="O219" s="100"/>
      <c r="P219" s="100"/>
      <c r="Q219" s="100"/>
      <c r="R219" s="100"/>
      <c r="S219" s="100"/>
      <c r="T219" s="101"/>
      <c r="AT219" s="359" t="s">
        <v>102</v>
      </c>
      <c r="AU219" s="359" t="s">
        <v>4</v>
      </c>
    </row>
    <row r="220" spans="2:65" s="110" customFormat="1" x14ac:dyDescent="0.25">
      <c r="B220" s="102"/>
      <c r="C220" s="103"/>
      <c r="D220" s="97" t="s">
        <v>104</v>
      </c>
      <c r="E220" s="104" t="s">
        <v>2</v>
      </c>
      <c r="F220" s="105" t="s">
        <v>308</v>
      </c>
      <c r="G220" s="103"/>
      <c r="H220" s="104" t="s">
        <v>2</v>
      </c>
      <c r="I220" s="387"/>
      <c r="J220" s="103"/>
      <c r="K220" s="103"/>
      <c r="L220" s="106"/>
      <c r="M220" s="107"/>
      <c r="N220" s="108"/>
      <c r="O220" s="108"/>
      <c r="P220" s="108"/>
      <c r="Q220" s="108"/>
      <c r="R220" s="108"/>
      <c r="S220" s="108"/>
      <c r="T220" s="109"/>
      <c r="AT220" s="111" t="s">
        <v>104</v>
      </c>
      <c r="AU220" s="111" t="s">
        <v>4</v>
      </c>
      <c r="AV220" s="110" t="s">
        <v>91</v>
      </c>
      <c r="AW220" s="110" t="s">
        <v>106</v>
      </c>
      <c r="AX220" s="110" t="s">
        <v>92</v>
      </c>
      <c r="AY220" s="111" t="s">
        <v>93</v>
      </c>
    </row>
    <row r="221" spans="2:65" s="121" customFormat="1" x14ac:dyDescent="0.25">
      <c r="B221" s="112"/>
      <c r="C221" s="113"/>
      <c r="D221" s="97" t="s">
        <v>104</v>
      </c>
      <c r="E221" s="114" t="s">
        <v>2</v>
      </c>
      <c r="F221" s="115" t="s">
        <v>309</v>
      </c>
      <c r="G221" s="113"/>
      <c r="H221" s="116">
        <v>12.081</v>
      </c>
      <c r="I221" s="388"/>
      <c r="J221" s="113"/>
      <c r="K221" s="113"/>
      <c r="L221" s="117"/>
      <c r="M221" s="118"/>
      <c r="N221" s="119"/>
      <c r="O221" s="119"/>
      <c r="P221" s="119"/>
      <c r="Q221" s="119"/>
      <c r="R221" s="119"/>
      <c r="S221" s="119"/>
      <c r="T221" s="120"/>
      <c r="AT221" s="122" t="s">
        <v>104</v>
      </c>
      <c r="AU221" s="122" t="s">
        <v>4</v>
      </c>
      <c r="AV221" s="121" t="s">
        <v>4</v>
      </c>
      <c r="AW221" s="121" t="s">
        <v>106</v>
      </c>
      <c r="AX221" s="121" t="s">
        <v>91</v>
      </c>
      <c r="AY221" s="122" t="s">
        <v>93</v>
      </c>
    </row>
    <row r="222" spans="2:65" s="358" customFormat="1" ht="16.5" customHeight="1" x14ac:dyDescent="0.25">
      <c r="B222" s="27"/>
      <c r="C222" s="87" t="s">
        <v>310</v>
      </c>
      <c r="D222" s="87" t="s">
        <v>95</v>
      </c>
      <c r="E222" s="88" t="s">
        <v>311</v>
      </c>
      <c r="F222" s="89" t="s">
        <v>312</v>
      </c>
      <c r="G222" s="90" t="s">
        <v>118</v>
      </c>
      <c r="H222" s="91">
        <v>178.85</v>
      </c>
      <c r="I222" s="385"/>
      <c r="J222" s="92">
        <f>ROUND(I222*H222,2)</f>
        <v>0</v>
      </c>
      <c r="K222" s="89" t="s">
        <v>99</v>
      </c>
      <c r="L222" s="7"/>
      <c r="M222" s="386" t="s">
        <v>2</v>
      </c>
      <c r="N222" s="93" t="s">
        <v>45</v>
      </c>
      <c r="O222" s="100"/>
      <c r="P222" s="94">
        <f>O222*H222</f>
        <v>0</v>
      </c>
      <c r="Q222" s="94">
        <v>1.8974230000000001E-4</v>
      </c>
      <c r="R222" s="94">
        <f>Q222*H222</f>
        <v>3.3935410355000001E-2</v>
      </c>
      <c r="S222" s="94">
        <v>0</v>
      </c>
      <c r="T222" s="95">
        <f>S222*H222</f>
        <v>0</v>
      </c>
      <c r="AR222" s="359" t="s">
        <v>100</v>
      </c>
      <c r="AT222" s="359" t="s">
        <v>95</v>
      </c>
      <c r="AU222" s="359" t="s">
        <v>4</v>
      </c>
      <c r="AY222" s="359" t="s">
        <v>93</v>
      </c>
      <c r="BE222" s="96">
        <f>IF(N222="základní",J222,0)</f>
        <v>0</v>
      </c>
      <c r="BF222" s="96">
        <f>IF(N222="snížená",J222,0)</f>
        <v>0</v>
      </c>
      <c r="BG222" s="96">
        <f>IF(N222="zákl. přenesená",J222,0)</f>
        <v>0</v>
      </c>
      <c r="BH222" s="96">
        <f>IF(N222="sníž. přenesená",J222,0)</f>
        <v>0</v>
      </c>
      <c r="BI222" s="96">
        <f>IF(N222="nulová",J222,0)</f>
        <v>0</v>
      </c>
      <c r="BJ222" s="359" t="s">
        <v>91</v>
      </c>
      <c r="BK222" s="96">
        <f>ROUND(I222*H222,2)</f>
        <v>0</v>
      </c>
      <c r="BL222" s="359" t="s">
        <v>100</v>
      </c>
      <c r="BM222" s="359" t="s">
        <v>313</v>
      </c>
    </row>
    <row r="223" spans="2:65" s="358" customFormat="1" x14ac:dyDescent="0.25">
      <c r="B223" s="27"/>
      <c r="C223" s="355"/>
      <c r="D223" s="97" t="s">
        <v>102</v>
      </c>
      <c r="E223" s="355"/>
      <c r="F223" s="98" t="s">
        <v>314</v>
      </c>
      <c r="G223" s="355"/>
      <c r="H223" s="355"/>
      <c r="I223" s="370"/>
      <c r="J223" s="355"/>
      <c r="K223" s="355"/>
      <c r="L223" s="7"/>
      <c r="M223" s="99"/>
      <c r="N223" s="100"/>
      <c r="O223" s="100"/>
      <c r="P223" s="100"/>
      <c r="Q223" s="100"/>
      <c r="R223" s="100"/>
      <c r="S223" s="100"/>
      <c r="T223" s="101"/>
      <c r="AT223" s="359" t="s">
        <v>102</v>
      </c>
      <c r="AU223" s="359" t="s">
        <v>4</v>
      </c>
    </row>
    <row r="224" spans="2:65" s="121" customFormat="1" x14ac:dyDescent="0.25">
      <c r="B224" s="112"/>
      <c r="C224" s="113"/>
      <c r="D224" s="97" t="s">
        <v>104</v>
      </c>
      <c r="E224" s="114" t="s">
        <v>2</v>
      </c>
      <c r="F224" s="115" t="s">
        <v>315</v>
      </c>
      <c r="G224" s="113"/>
      <c r="H224" s="116">
        <v>47.9</v>
      </c>
      <c r="I224" s="388"/>
      <c r="J224" s="113"/>
      <c r="K224" s="113"/>
      <c r="L224" s="117"/>
      <c r="M224" s="118"/>
      <c r="N224" s="119"/>
      <c r="O224" s="119"/>
      <c r="P224" s="119"/>
      <c r="Q224" s="119"/>
      <c r="R224" s="119"/>
      <c r="S224" s="119"/>
      <c r="T224" s="120"/>
      <c r="AT224" s="122" t="s">
        <v>104</v>
      </c>
      <c r="AU224" s="122" t="s">
        <v>4</v>
      </c>
      <c r="AV224" s="121" t="s">
        <v>4</v>
      </c>
      <c r="AW224" s="121" t="s">
        <v>106</v>
      </c>
      <c r="AX224" s="121" t="s">
        <v>92</v>
      </c>
      <c r="AY224" s="122" t="s">
        <v>93</v>
      </c>
    </row>
    <row r="225" spans="2:65" s="121" customFormat="1" x14ac:dyDescent="0.25">
      <c r="B225" s="112"/>
      <c r="C225" s="113"/>
      <c r="D225" s="97" t="s">
        <v>104</v>
      </c>
      <c r="E225" s="114" t="s">
        <v>2</v>
      </c>
      <c r="F225" s="115" t="s">
        <v>316</v>
      </c>
      <c r="G225" s="113"/>
      <c r="H225" s="116">
        <v>130.94999999999999</v>
      </c>
      <c r="I225" s="388"/>
      <c r="J225" s="113"/>
      <c r="K225" s="113"/>
      <c r="L225" s="117"/>
      <c r="M225" s="118"/>
      <c r="N225" s="119"/>
      <c r="O225" s="119"/>
      <c r="P225" s="119"/>
      <c r="Q225" s="119"/>
      <c r="R225" s="119"/>
      <c r="S225" s="119"/>
      <c r="T225" s="120"/>
      <c r="AT225" s="122" t="s">
        <v>104</v>
      </c>
      <c r="AU225" s="122" t="s">
        <v>4</v>
      </c>
      <c r="AV225" s="121" t="s">
        <v>4</v>
      </c>
      <c r="AW225" s="121" t="s">
        <v>106</v>
      </c>
      <c r="AX225" s="121" t="s">
        <v>92</v>
      </c>
      <c r="AY225" s="122" t="s">
        <v>93</v>
      </c>
    </row>
    <row r="226" spans="2:65" s="132" customFormat="1" x14ac:dyDescent="0.25">
      <c r="B226" s="123"/>
      <c r="C226" s="124"/>
      <c r="D226" s="97" t="s">
        <v>104</v>
      </c>
      <c r="E226" s="125" t="s">
        <v>2</v>
      </c>
      <c r="F226" s="126" t="s">
        <v>108</v>
      </c>
      <c r="G226" s="124"/>
      <c r="H226" s="127">
        <v>178.85</v>
      </c>
      <c r="I226" s="389"/>
      <c r="J226" s="124"/>
      <c r="K226" s="124"/>
      <c r="L226" s="128"/>
      <c r="M226" s="129"/>
      <c r="N226" s="130"/>
      <c r="O226" s="130"/>
      <c r="P226" s="130"/>
      <c r="Q226" s="130"/>
      <c r="R226" s="130"/>
      <c r="S226" s="130"/>
      <c r="T226" s="131"/>
      <c r="AT226" s="133" t="s">
        <v>104</v>
      </c>
      <c r="AU226" s="133" t="s">
        <v>4</v>
      </c>
      <c r="AV226" s="132" t="s">
        <v>100</v>
      </c>
      <c r="AW226" s="132" t="s">
        <v>106</v>
      </c>
      <c r="AX226" s="132" t="s">
        <v>91</v>
      </c>
      <c r="AY226" s="133" t="s">
        <v>93</v>
      </c>
    </row>
    <row r="227" spans="2:65" s="358" customFormat="1" ht="16.5" customHeight="1" x14ac:dyDescent="0.25">
      <c r="B227" s="27"/>
      <c r="C227" s="87" t="s">
        <v>317</v>
      </c>
      <c r="D227" s="87" t="s">
        <v>95</v>
      </c>
      <c r="E227" s="88" t="s">
        <v>318</v>
      </c>
      <c r="F227" s="89" t="s">
        <v>319</v>
      </c>
      <c r="G227" s="90" t="s">
        <v>137</v>
      </c>
      <c r="H227" s="91">
        <v>2.0339999999999998</v>
      </c>
      <c r="I227" s="385"/>
      <c r="J227" s="92">
        <f>ROUND(I227*H227,2)</f>
        <v>0</v>
      </c>
      <c r="K227" s="89" t="s">
        <v>99</v>
      </c>
      <c r="L227" s="7"/>
      <c r="M227" s="386" t="s">
        <v>2</v>
      </c>
      <c r="N227" s="93" t="s">
        <v>45</v>
      </c>
      <c r="O227" s="100"/>
      <c r="P227" s="94">
        <f>O227*H227</f>
        <v>0</v>
      </c>
      <c r="Q227" s="94">
        <v>0</v>
      </c>
      <c r="R227" s="94">
        <f>Q227*H227</f>
        <v>0</v>
      </c>
      <c r="S227" s="94">
        <v>0</v>
      </c>
      <c r="T227" s="95">
        <f>S227*H227</f>
        <v>0</v>
      </c>
      <c r="AR227" s="359" t="s">
        <v>100</v>
      </c>
      <c r="AT227" s="359" t="s">
        <v>95</v>
      </c>
      <c r="AU227" s="359" t="s">
        <v>4</v>
      </c>
      <c r="AY227" s="359" t="s">
        <v>93</v>
      </c>
      <c r="BE227" s="96">
        <f>IF(N227="základní",J227,0)</f>
        <v>0</v>
      </c>
      <c r="BF227" s="96">
        <f>IF(N227="snížená",J227,0)</f>
        <v>0</v>
      </c>
      <c r="BG227" s="96">
        <f>IF(N227="zákl. přenesená",J227,0)</f>
        <v>0</v>
      </c>
      <c r="BH227" s="96">
        <f>IF(N227="sníž. přenesená",J227,0)</f>
        <v>0</v>
      </c>
      <c r="BI227" s="96">
        <f>IF(N227="nulová",J227,0)</f>
        <v>0</v>
      </c>
      <c r="BJ227" s="359" t="s">
        <v>91</v>
      </c>
      <c r="BK227" s="96">
        <f>ROUND(I227*H227,2)</f>
        <v>0</v>
      </c>
      <c r="BL227" s="359" t="s">
        <v>100</v>
      </c>
      <c r="BM227" s="359" t="s">
        <v>320</v>
      </c>
    </row>
    <row r="228" spans="2:65" s="358" customFormat="1" x14ac:dyDescent="0.25">
      <c r="B228" s="27"/>
      <c r="C228" s="355"/>
      <c r="D228" s="97" t="s">
        <v>102</v>
      </c>
      <c r="E228" s="355"/>
      <c r="F228" s="98" t="s">
        <v>321</v>
      </c>
      <c r="G228" s="355"/>
      <c r="H228" s="355"/>
      <c r="I228" s="370"/>
      <c r="J228" s="355"/>
      <c r="K228" s="355"/>
      <c r="L228" s="7"/>
      <c r="M228" s="99"/>
      <c r="N228" s="100"/>
      <c r="O228" s="100"/>
      <c r="P228" s="100"/>
      <c r="Q228" s="100"/>
      <c r="R228" s="100"/>
      <c r="S228" s="100"/>
      <c r="T228" s="101"/>
      <c r="AT228" s="359" t="s">
        <v>102</v>
      </c>
      <c r="AU228" s="359" t="s">
        <v>4</v>
      </c>
    </row>
    <row r="229" spans="2:65" s="110" customFormat="1" x14ac:dyDescent="0.25">
      <c r="B229" s="102"/>
      <c r="C229" s="103"/>
      <c r="D229" s="97" t="s">
        <v>104</v>
      </c>
      <c r="E229" s="104" t="s">
        <v>2</v>
      </c>
      <c r="F229" s="105" t="s">
        <v>322</v>
      </c>
      <c r="G229" s="103"/>
      <c r="H229" s="104" t="s">
        <v>2</v>
      </c>
      <c r="I229" s="387"/>
      <c r="J229" s="103"/>
      <c r="K229" s="103"/>
      <c r="L229" s="106"/>
      <c r="M229" s="107"/>
      <c r="N229" s="108"/>
      <c r="O229" s="108"/>
      <c r="P229" s="108"/>
      <c r="Q229" s="108"/>
      <c r="R229" s="108"/>
      <c r="S229" s="108"/>
      <c r="T229" s="109"/>
      <c r="AT229" s="111" t="s">
        <v>104</v>
      </c>
      <c r="AU229" s="111" t="s">
        <v>4</v>
      </c>
      <c r="AV229" s="110" t="s">
        <v>91</v>
      </c>
      <c r="AW229" s="110" t="s">
        <v>106</v>
      </c>
      <c r="AX229" s="110" t="s">
        <v>92</v>
      </c>
      <c r="AY229" s="111" t="s">
        <v>93</v>
      </c>
    </row>
    <row r="230" spans="2:65" s="121" customFormat="1" x14ac:dyDescent="0.25">
      <c r="B230" s="112"/>
      <c r="C230" s="113"/>
      <c r="D230" s="97" t="s">
        <v>104</v>
      </c>
      <c r="E230" s="114" t="s">
        <v>2</v>
      </c>
      <c r="F230" s="115" t="s">
        <v>323</v>
      </c>
      <c r="G230" s="113"/>
      <c r="H230" s="116">
        <v>2.0339999999999998</v>
      </c>
      <c r="I230" s="388"/>
      <c r="J230" s="113"/>
      <c r="K230" s="113"/>
      <c r="L230" s="117"/>
      <c r="M230" s="118"/>
      <c r="N230" s="119"/>
      <c r="O230" s="119"/>
      <c r="P230" s="119"/>
      <c r="Q230" s="119"/>
      <c r="R230" s="119"/>
      <c r="S230" s="119"/>
      <c r="T230" s="120"/>
      <c r="AT230" s="122" t="s">
        <v>104</v>
      </c>
      <c r="AU230" s="122" t="s">
        <v>4</v>
      </c>
      <c r="AV230" s="121" t="s">
        <v>4</v>
      </c>
      <c r="AW230" s="121" t="s">
        <v>106</v>
      </c>
      <c r="AX230" s="121" t="s">
        <v>91</v>
      </c>
      <c r="AY230" s="122" t="s">
        <v>93</v>
      </c>
    </row>
    <row r="231" spans="2:65" s="358" customFormat="1" ht="16.5" customHeight="1" x14ac:dyDescent="0.25">
      <c r="B231" s="27"/>
      <c r="C231" s="87" t="s">
        <v>324</v>
      </c>
      <c r="D231" s="87" t="s">
        <v>95</v>
      </c>
      <c r="E231" s="88" t="s">
        <v>325</v>
      </c>
      <c r="F231" s="89" t="s">
        <v>326</v>
      </c>
      <c r="G231" s="90" t="s">
        <v>137</v>
      </c>
      <c r="H231" s="91">
        <v>14.388</v>
      </c>
      <c r="I231" s="385"/>
      <c r="J231" s="92">
        <f>ROUND(I231*H231,2)</f>
        <v>0</v>
      </c>
      <c r="K231" s="89" t="s">
        <v>99</v>
      </c>
      <c r="L231" s="7"/>
      <c r="M231" s="386" t="s">
        <v>2</v>
      </c>
      <c r="N231" s="93" t="s">
        <v>45</v>
      </c>
      <c r="O231" s="100"/>
      <c r="P231" s="94">
        <f>O231*H231</f>
        <v>0</v>
      </c>
      <c r="Q231" s="94">
        <v>2.4535100000000001</v>
      </c>
      <c r="R231" s="94">
        <f>Q231*H231</f>
        <v>35.301101879999997</v>
      </c>
      <c r="S231" s="94">
        <v>0</v>
      </c>
      <c r="T231" s="95">
        <f>S231*H231</f>
        <v>0</v>
      </c>
      <c r="AR231" s="359" t="s">
        <v>100</v>
      </c>
      <c r="AT231" s="359" t="s">
        <v>95</v>
      </c>
      <c r="AU231" s="359" t="s">
        <v>4</v>
      </c>
      <c r="AY231" s="359" t="s">
        <v>93</v>
      </c>
      <c r="BE231" s="96">
        <f>IF(N231="základní",J231,0)</f>
        <v>0</v>
      </c>
      <c r="BF231" s="96">
        <f>IF(N231="snížená",J231,0)</f>
        <v>0</v>
      </c>
      <c r="BG231" s="96">
        <f>IF(N231="zákl. přenesená",J231,0)</f>
        <v>0</v>
      </c>
      <c r="BH231" s="96">
        <f>IF(N231="sníž. přenesená",J231,0)</f>
        <v>0</v>
      </c>
      <c r="BI231" s="96">
        <f>IF(N231="nulová",J231,0)</f>
        <v>0</v>
      </c>
      <c r="BJ231" s="359" t="s">
        <v>91</v>
      </c>
      <c r="BK231" s="96">
        <f>ROUND(I231*H231,2)</f>
        <v>0</v>
      </c>
      <c r="BL231" s="359" t="s">
        <v>100</v>
      </c>
      <c r="BM231" s="359" t="s">
        <v>327</v>
      </c>
    </row>
    <row r="232" spans="2:65" s="358" customFormat="1" x14ac:dyDescent="0.25">
      <c r="B232" s="27"/>
      <c r="C232" s="355"/>
      <c r="D232" s="97" t="s">
        <v>102</v>
      </c>
      <c r="E232" s="355"/>
      <c r="F232" s="98" t="s">
        <v>328</v>
      </c>
      <c r="G232" s="355"/>
      <c r="H232" s="355"/>
      <c r="I232" s="370"/>
      <c r="J232" s="355"/>
      <c r="K232" s="355"/>
      <c r="L232" s="7"/>
      <c r="M232" s="99"/>
      <c r="N232" s="100"/>
      <c r="O232" s="100"/>
      <c r="P232" s="100"/>
      <c r="Q232" s="100"/>
      <c r="R232" s="100"/>
      <c r="S232" s="100"/>
      <c r="T232" s="101"/>
      <c r="AT232" s="359" t="s">
        <v>102</v>
      </c>
      <c r="AU232" s="359" t="s">
        <v>4</v>
      </c>
    </row>
    <row r="233" spans="2:65" s="110" customFormat="1" x14ac:dyDescent="0.25">
      <c r="B233" s="102"/>
      <c r="C233" s="103"/>
      <c r="D233" s="97" t="s">
        <v>104</v>
      </c>
      <c r="E233" s="104" t="s">
        <v>2</v>
      </c>
      <c r="F233" s="105" t="s">
        <v>329</v>
      </c>
      <c r="G233" s="103"/>
      <c r="H233" s="104" t="s">
        <v>2</v>
      </c>
      <c r="I233" s="387"/>
      <c r="J233" s="103"/>
      <c r="K233" s="103"/>
      <c r="L233" s="106"/>
      <c r="M233" s="107"/>
      <c r="N233" s="108"/>
      <c r="O233" s="108"/>
      <c r="P233" s="108"/>
      <c r="Q233" s="108"/>
      <c r="R233" s="108"/>
      <c r="S233" s="108"/>
      <c r="T233" s="109"/>
      <c r="AT233" s="111" t="s">
        <v>104</v>
      </c>
      <c r="AU233" s="111" t="s">
        <v>4</v>
      </c>
      <c r="AV233" s="110" t="s">
        <v>91</v>
      </c>
      <c r="AW233" s="110" t="s">
        <v>106</v>
      </c>
      <c r="AX233" s="110" t="s">
        <v>92</v>
      </c>
      <c r="AY233" s="111" t="s">
        <v>93</v>
      </c>
    </row>
    <row r="234" spans="2:65" s="121" customFormat="1" x14ac:dyDescent="0.25">
      <c r="B234" s="112"/>
      <c r="C234" s="113"/>
      <c r="D234" s="97" t="s">
        <v>104</v>
      </c>
      <c r="E234" s="114" t="s">
        <v>2</v>
      </c>
      <c r="F234" s="115" t="s">
        <v>330</v>
      </c>
      <c r="G234" s="113"/>
      <c r="H234" s="116">
        <v>14.388</v>
      </c>
      <c r="I234" s="388"/>
      <c r="J234" s="113"/>
      <c r="K234" s="113"/>
      <c r="L234" s="117"/>
      <c r="M234" s="118"/>
      <c r="N234" s="119"/>
      <c r="O234" s="119"/>
      <c r="P234" s="119"/>
      <c r="Q234" s="119"/>
      <c r="R234" s="119"/>
      <c r="S234" s="119"/>
      <c r="T234" s="120"/>
      <c r="AT234" s="122" t="s">
        <v>104</v>
      </c>
      <c r="AU234" s="122" t="s">
        <v>4</v>
      </c>
      <c r="AV234" s="121" t="s">
        <v>4</v>
      </c>
      <c r="AW234" s="121" t="s">
        <v>106</v>
      </c>
      <c r="AX234" s="121" t="s">
        <v>91</v>
      </c>
      <c r="AY234" s="122" t="s">
        <v>93</v>
      </c>
    </row>
    <row r="235" spans="2:65" s="358" customFormat="1" ht="16.5" customHeight="1" x14ac:dyDescent="0.25">
      <c r="B235" s="27"/>
      <c r="C235" s="87" t="s">
        <v>331</v>
      </c>
      <c r="D235" s="87" t="s">
        <v>95</v>
      </c>
      <c r="E235" s="88" t="s">
        <v>332</v>
      </c>
      <c r="F235" s="89" t="s">
        <v>333</v>
      </c>
      <c r="G235" s="90" t="s">
        <v>98</v>
      </c>
      <c r="H235" s="91">
        <v>55.505000000000003</v>
      </c>
      <c r="I235" s="385"/>
      <c r="J235" s="92">
        <f>ROUND(I235*H235,2)</f>
        <v>0</v>
      </c>
      <c r="K235" s="89" t="s">
        <v>99</v>
      </c>
      <c r="L235" s="7"/>
      <c r="M235" s="386" t="s">
        <v>2</v>
      </c>
      <c r="N235" s="93" t="s">
        <v>45</v>
      </c>
      <c r="O235" s="100"/>
      <c r="P235" s="94">
        <f>O235*H235</f>
        <v>0</v>
      </c>
      <c r="Q235" s="94">
        <v>3.8827000000000002E-3</v>
      </c>
      <c r="R235" s="94">
        <f>Q235*H235</f>
        <v>0.21550926350000002</v>
      </c>
      <c r="S235" s="94">
        <v>0</v>
      </c>
      <c r="T235" s="95">
        <f>S235*H235</f>
        <v>0</v>
      </c>
      <c r="AR235" s="359" t="s">
        <v>100</v>
      </c>
      <c r="AT235" s="359" t="s">
        <v>95</v>
      </c>
      <c r="AU235" s="359" t="s">
        <v>4</v>
      </c>
      <c r="AY235" s="359" t="s">
        <v>93</v>
      </c>
      <c r="BE235" s="96">
        <f>IF(N235="základní",J235,0)</f>
        <v>0</v>
      </c>
      <c r="BF235" s="96">
        <f>IF(N235="snížená",J235,0)</f>
        <v>0</v>
      </c>
      <c r="BG235" s="96">
        <f>IF(N235="zákl. přenesená",J235,0)</f>
        <v>0</v>
      </c>
      <c r="BH235" s="96">
        <f>IF(N235="sníž. přenesená",J235,0)</f>
        <v>0</v>
      </c>
      <c r="BI235" s="96">
        <f>IF(N235="nulová",J235,0)</f>
        <v>0</v>
      </c>
      <c r="BJ235" s="359" t="s">
        <v>91</v>
      </c>
      <c r="BK235" s="96">
        <f>ROUND(I235*H235,2)</f>
        <v>0</v>
      </c>
      <c r="BL235" s="359" t="s">
        <v>100</v>
      </c>
      <c r="BM235" s="359" t="s">
        <v>334</v>
      </c>
    </row>
    <row r="236" spans="2:65" s="358" customFormat="1" x14ac:dyDescent="0.25">
      <c r="B236" s="27"/>
      <c r="C236" s="355"/>
      <c r="D236" s="97" t="s">
        <v>102</v>
      </c>
      <c r="E236" s="355"/>
      <c r="F236" s="98" t="s">
        <v>335</v>
      </c>
      <c r="G236" s="355"/>
      <c r="H236" s="355"/>
      <c r="I236" s="370"/>
      <c r="J236" s="355"/>
      <c r="K236" s="355"/>
      <c r="L236" s="7"/>
      <c r="M236" s="99"/>
      <c r="N236" s="100"/>
      <c r="O236" s="100"/>
      <c r="P236" s="100"/>
      <c r="Q236" s="100"/>
      <c r="R236" s="100"/>
      <c r="S236" s="100"/>
      <c r="T236" s="101"/>
      <c r="AT236" s="359" t="s">
        <v>102</v>
      </c>
      <c r="AU236" s="359" t="s">
        <v>4</v>
      </c>
    </row>
    <row r="237" spans="2:65" s="110" customFormat="1" x14ac:dyDescent="0.25">
      <c r="B237" s="102"/>
      <c r="C237" s="103"/>
      <c r="D237" s="97" t="s">
        <v>104</v>
      </c>
      <c r="E237" s="104" t="s">
        <v>2</v>
      </c>
      <c r="F237" s="105" t="s">
        <v>336</v>
      </c>
      <c r="G237" s="103"/>
      <c r="H237" s="104" t="s">
        <v>2</v>
      </c>
      <c r="I237" s="387"/>
      <c r="J237" s="103"/>
      <c r="K237" s="103"/>
      <c r="L237" s="106"/>
      <c r="M237" s="107"/>
      <c r="N237" s="108"/>
      <c r="O237" s="108"/>
      <c r="P237" s="108"/>
      <c r="Q237" s="108"/>
      <c r="R237" s="108"/>
      <c r="S237" s="108"/>
      <c r="T237" s="109"/>
      <c r="AT237" s="111" t="s">
        <v>104</v>
      </c>
      <c r="AU237" s="111" t="s">
        <v>4</v>
      </c>
      <c r="AV237" s="110" t="s">
        <v>91</v>
      </c>
      <c r="AW237" s="110" t="s">
        <v>106</v>
      </c>
      <c r="AX237" s="110" t="s">
        <v>92</v>
      </c>
      <c r="AY237" s="111" t="s">
        <v>93</v>
      </c>
    </row>
    <row r="238" spans="2:65" s="121" customFormat="1" x14ac:dyDescent="0.25">
      <c r="B238" s="112"/>
      <c r="C238" s="113"/>
      <c r="D238" s="97" t="s">
        <v>104</v>
      </c>
      <c r="E238" s="114" t="s">
        <v>17</v>
      </c>
      <c r="F238" s="115" t="s">
        <v>337</v>
      </c>
      <c r="G238" s="113"/>
      <c r="H238" s="116">
        <v>55.505000000000003</v>
      </c>
      <c r="I238" s="388"/>
      <c r="J238" s="113"/>
      <c r="K238" s="113"/>
      <c r="L238" s="117"/>
      <c r="M238" s="118"/>
      <c r="N238" s="119"/>
      <c r="O238" s="119"/>
      <c r="P238" s="119"/>
      <c r="Q238" s="119"/>
      <c r="R238" s="119"/>
      <c r="S238" s="119"/>
      <c r="T238" s="120"/>
      <c r="AT238" s="122" t="s">
        <v>104</v>
      </c>
      <c r="AU238" s="122" t="s">
        <v>4</v>
      </c>
      <c r="AV238" s="121" t="s">
        <v>4</v>
      </c>
      <c r="AW238" s="121" t="s">
        <v>106</v>
      </c>
      <c r="AX238" s="121" t="s">
        <v>91</v>
      </c>
      <c r="AY238" s="122" t="s">
        <v>93</v>
      </c>
    </row>
    <row r="239" spans="2:65" s="358" customFormat="1" ht="16.5" customHeight="1" x14ac:dyDescent="0.25">
      <c r="B239" s="27"/>
      <c r="C239" s="87" t="s">
        <v>338</v>
      </c>
      <c r="D239" s="87" t="s">
        <v>95</v>
      </c>
      <c r="E239" s="88" t="s">
        <v>339</v>
      </c>
      <c r="F239" s="89" t="s">
        <v>340</v>
      </c>
      <c r="G239" s="90" t="s">
        <v>98</v>
      </c>
      <c r="H239" s="91">
        <v>55.505000000000003</v>
      </c>
      <c r="I239" s="385"/>
      <c r="J239" s="92">
        <f>ROUND(I239*H239,2)</f>
        <v>0</v>
      </c>
      <c r="K239" s="89" t="s">
        <v>99</v>
      </c>
      <c r="L239" s="7"/>
      <c r="M239" s="386" t="s">
        <v>2</v>
      </c>
      <c r="N239" s="93" t="s">
        <v>45</v>
      </c>
      <c r="O239" s="100"/>
      <c r="P239" s="94">
        <f>O239*H239</f>
        <v>0</v>
      </c>
      <c r="Q239" s="94">
        <v>3.6000000000000001E-5</v>
      </c>
      <c r="R239" s="94">
        <f>Q239*H239</f>
        <v>1.99818E-3</v>
      </c>
      <c r="S239" s="94">
        <v>0</v>
      </c>
      <c r="T239" s="95">
        <f>S239*H239</f>
        <v>0</v>
      </c>
      <c r="AR239" s="359" t="s">
        <v>100</v>
      </c>
      <c r="AT239" s="359" t="s">
        <v>95</v>
      </c>
      <c r="AU239" s="359" t="s">
        <v>4</v>
      </c>
      <c r="AY239" s="359" t="s">
        <v>93</v>
      </c>
      <c r="BE239" s="96">
        <f>IF(N239="základní",J239,0)</f>
        <v>0</v>
      </c>
      <c r="BF239" s="96">
        <f>IF(N239="snížená",J239,0)</f>
        <v>0</v>
      </c>
      <c r="BG239" s="96">
        <f>IF(N239="zákl. přenesená",J239,0)</f>
        <v>0</v>
      </c>
      <c r="BH239" s="96">
        <f>IF(N239="sníž. přenesená",J239,0)</f>
        <v>0</v>
      </c>
      <c r="BI239" s="96">
        <f>IF(N239="nulová",J239,0)</f>
        <v>0</v>
      </c>
      <c r="BJ239" s="359" t="s">
        <v>91</v>
      </c>
      <c r="BK239" s="96">
        <f>ROUND(I239*H239,2)</f>
        <v>0</v>
      </c>
      <c r="BL239" s="359" t="s">
        <v>100</v>
      </c>
      <c r="BM239" s="359" t="s">
        <v>341</v>
      </c>
    </row>
    <row r="240" spans="2:65" s="358" customFormat="1" x14ac:dyDescent="0.25">
      <c r="B240" s="27"/>
      <c r="C240" s="355"/>
      <c r="D240" s="97" t="s">
        <v>102</v>
      </c>
      <c r="E240" s="355"/>
      <c r="F240" s="98" t="s">
        <v>342</v>
      </c>
      <c r="G240" s="355"/>
      <c r="H240" s="355"/>
      <c r="I240" s="370"/>
      <c r="J240" s="355"/>
      <c r="K240" s="355"/>
      <c r="L240" s="7"/>
      <c r="M240" s="99"/>
      <c r="N240" s="100"/>
      <c r="O240" s="100"/>
      <c r="P240" s="100"/>
      <c r="Q240" s="100"/>
      <c r="R240" s="100"/>
      <c r="S240" s="100"/>
      <c r="T240" s="101"/>
      <c r="AT240" s="359" t="s">
        <v>102</v>
      </c>
      <c r="AU240" s="359" t="s">
        <v>4</v>
      </c>
    </row>
    <row r="241" spans="2:65" s="121" customFormat="1" x14ac:dyDescent="0.25">
      <c r="B241" s="112"/>
      <c r="C241" s="113"/>
      <c r="D241" s="97" t="s">
        <v>104</v>
      </c>
      <c r="E241" s="114" t="s">
        <v>2</v>
      </c>
      <c r="F241" s="115" t="s">
        <v>17</v>
      </c>
      <c r="G241" s="113"/>
      <c r="H241" s="116">
        <v>55.505000000000003</v>
      </c>
      <c r="I241" s="388"/>
      <c r="J241" s="113"/>
      <c r="K241" s="113"/>
      <c r="L241" s="117"/>
      <c r="M241" s="118"/>
      <c r="N241" s="119"/>
      <c r="O241" s="119"/>
      <c r="P241" s="119"/>
      <c r="Q241" s="119"/>
      <c r="R241" s="119"/>
      <c r="S241" s="119"/>
      <c r="T241" s="120"/>
      <c r="AT241" s="122" t="s">
        <v>104</v>
      </c>
      <c r="AU241" s="122" t="s">
        <v>4</v>
      </c>
      <c r="AV241" s="121" t="s">
        <v>4</v>
      </c>
      <c r="AW241" s="121" t="s">
        <v>106</v>
      </c>
      <c r="AX241" s="121" t="s">
        <v>91</v>
      </c>
      <c r="AY241" s="122" t="s">
        <v>93</v>
      </c>
    </row>
    <row r="242" spans="2:65" s="358" customFormat="1" ht="16.5" customHeight="1" x14ac:dyDescent="0.25">
      <c r="B242" s="27"/>
      <c r="C242" s="87" t="s">
        <v>343</v>
      </c>
      <c r="D242" s="87" t="s">
        <v>95</v>
      </c>
      <c r="E242" s="88" t="s">
        <v>344</v>
      </c>
      <c r="F242" s="89" t="s">
        <v>345</v>
      </c>
      <c r="G242" s="90" t="s">
        <v>278</v>
      </c>
      <c r="H242" s="91">
        <v>12</v>
      </c>
      <c r="I242" s="385"/>
      <c r="J242" s="92">
        <f>ROUND(I242*H242,2)</f>
        <v>0</v>
      </c>
      <c r="K242" s="89" t="s">
        <v>99</v>
      </c>
      <c r="L242" s="7"/>
      <c r="M242" s="386" t="s">
        <v>2</v>
      </c>
      <c r="N242" s="93" t="s">
        <v>45</v>
      </c>
      <c r="O242" s="100"/>
      <c r="P242" s="94">
        <f>O242*H242</f>
        <v>0</v>
      </c>
      <c r="Q242" s="94">
        <v>8.3999999999999995E-3</v>
      </c>
      <c r="R242" s="94">
        <f>Q242*H242</f>
        <v>0.1008</v>
      </c>
      <c r="S242" s="94">
        <v>0</v>
      </c>
      <c r="T242" s="95">
        <f>S242*H242</f>
        <v>0</v>
      </c>
      <c r="AR242" s="359" t="s">
        <v>100</v>
      </c>
      <c r="AT242" s="359" t="s">
        <v>95</v>
      </c>
      <c r="AU242" s="359" t="s">
        <v>4</v>
      </c>
      <c r="AY242" s="359" t="s">
        <v>93</v>
      </c>
      <c r="BE242" s="96">
        <f>IF(N242="základní",J242,0)</f>
        <v>0</v>
      </c>
      <c r="BF242" s="96">
        <f>IF(N242="snížená",J242,0)</f>
        <v>0</v>
      </c>
      <c r="BG242" s="96">
        <f>IF(N242="zákl. přenesená",J242,0)</f>
        <v>0</v>
      </c>
      <c r="BH242" s="96">
        <f>IF(N242="sníž. přenesená",J242,0)</f>
        <v>0</v>
      </c>
      <c r="BI242" s="96">
        <f>IF(N242="nulová",J242,0)</f>
        <v>0</v>
      </c>
      <c r="BJ242" s="359" t="s">
        <v>91</v>
      </c>
      <c r="BK242" s="96">
        <f>ROUND(I242*H242,2)</f>
        <v>0</v>
      </c>
      <c r="BL242" s="359" t="s">
        <v>100</v>
      </c>
      <c r="BM242" s="359" t="s">
        <v>346</v>
      </c>
    </row>
    <row r="243" spans="2:65" s="358" customFormat="1" x14ac:dyDescent="0.25">
      <c r="B243" s="27"/>
      <c r="C243" s="355"/>
      <c r="D243" s="97" t="s">
        <v>102</v>
      </c>
      <c r="E243" s="355"/>
      <c r="F243" s="98" t="s">
        <v>345</v>
      </c>
      <c r="G243" s="355"/>
      <c r="H243" s="355"/>
      <c r="I243" s="370"/>
      <c r="J243" s="355"/>
      <c r="K243" s="355"/>
      <c r="L243" s="7"/>
      <c r="M243" s="99"/>
      <c r="N243" s="100"/>
      <c r="O243" s="100"/>
      <c r="P243" s="100"/>
      <c r="Q243" s="100"/>
      <c r="R243" s="100"/>
      <c r="S243" s="100"/>
      <c r="T243" s="101"/>
      <c r="AT243" s="359" t="s">
        <v>102</v>
      </c>
      <c r="AU243" s="359" t="s">
        <v>4</v>
      </c>
    </row>
    <row r="244" spans="2:65" s="121" customFormat="1" x14ac:dyDescent="0.25">
      <c r="B244" s="112"/>
      <c r="C244" s="113"/>
      <c r="D244" s="97" t="s">
        <v>104</v>
      </c>
      <c r="E244" s="114" t="s">
        <v>2</v>
      </c>
      <c r="F244" s="115" t="s">
        <v>347</v>
      </c>
      <c r="G244" s="113"/>
      <c r="H244" s="116">
        <v>12</v>
      </c>
      <c r="I244" s="388"/>
      <c r="J244" s="113"/>
      <c r="K244" s="113"/>
      <c r="L244" s="117"/>
      <c r="M244" s="118"/>
      <c r="N244" s="119"/>
      <c r="O244" s="119"/>
      <c r="P244" s="119"/>
      <c r="Q244" s="119"/>
      <c r="R244" s="119"/>
      <c r="S244" s="119"/>
      <c r="T244" s="120"/>
      <c r="AT244" s="122" t="s">
        <v>104</v>
      </c>
      <c r="AU244" s="122" t="s">
        <v>4</v>
      </c>
      <c r="AV244" s="121" t="s">
        <v>4</v>
      </c>
      <c r="AW244" s="121" t="s">
        <v>106</v>
      </c>
      <c r="AX244" s="121" t="s">
        <v>91</v>
      </c>
      <c r="AY244" s="122" t="s">
        <v>93</v>
      </c>
    </row>
    <row r="245" spans="2:65" s="358" customFormat="1" ht="16.5" customHeight="1" x14ac:dyDescent="0.25">
      <c r="B245" s="27"/>
      <c r="C245" s="87" t="s">
        <v>348</v>
      </c>
      <c r="D245" s="87" t="s">
        <v>95</v>
      </c>
      <c r="E245" s="88" t="s">
        <v>349</v>
      </c>
      <c r="F245" s="89" t="s">
        <v>350</v>
      </c>
      <c r="G245" s="90" t="s">
        <v>204</v>
      </c>
      <c r="H245" s="91">
        <v>2.0139999999999998</v>
      </c>
      <c r="I245" s="385"/>
      <c r="J245" s="92">
        <f>ROUND(I245*H245,2)</f>
        <v>0</v>
      </c>
      <c r="K245" s="89" t="s">
        <v>99</v>
      </c>
      <c r="L245" s="7"/>
      <c r="M245" s="386" t="s">
        <v>2</v>
      </c>
      <c r="N245" s="93" t="s">
        <v>45</v>
      </c>
      <c r="O245" s="100"/>
      <c r="P245" s="94">
        <f>O245*H245</f>
        <v>0</v>
      </c>
      <c r="Q245" s="94">
        <v>1.0383020000000001</v>
      </c>
      <c r="R245" s="94">
        <f>Q245*H245</f>
        <v>2.091140228</v>
      </c>
      <c r="S245" s="94">
        <v>0</v>
      </c>
      <c r="T245" s="95">
        <f>S245*H245</f>
        <v>0</v>
      </c>
      <c r="AR245" s="359" t="s">
        <v>100</v>
      </c>
      <c r="AT245" s="359" t="s">
        <v>95</v>
      </c>
      <c r="AU245" s="359" t="s">
        <v>4</v>
      </c>
      <c r="AY245" s="359" t="s">
        <v>93</v>
      </c>
      <c r="BE245" s="96">
        <f>IF(N245="základní",J245,0)</f>
        <v>0</v>
      </c>
      <c r="BF245" s="96">
        <f>IF(N245="snížená",J245,0)</f>
        <v>0</v>
      </c>
      <c r="BG245" s="96">
        <f>IF(N245="zákl. přenesená",J245,0)</f>
        <v>0</v>
      </c>
      <c r="BH245" s="96">
        <f>IF(N245="sníž. přenesená",J245,0)</f>
        <v>0</v>
      </c>
      <c r="BI245" s="96">
        <f>IF(N245="nulová",J245,0)</f>
        <v>0</v>
      </c>
      <c r="BJ245" s="359" t="s">
        <v>91</v>
      </c>
      <c r="BK245" s="96">
        <f>ROUND(I245*H245,2)</f>
        <v>0</v>
      </c>
      <c r="BL245" s="359" t="s">
        <v>100</v>
      </c>
      <c r="BM245" s="359" t="s">
        <v>351</v>
      </c>
    </row>
    <row r="246" spans="2:65" s="358" customFormat="1" ht="19.5" x14ac:dyDescent="0.25">
      <c r="B246" s="27"/>
      <c r="C246" s="355"/>
      <c r="D246" s="97" t="s">
        <v>102</v>
      </c>
      <c r="E246" s="355"/>
      <c r="F246" s="98" t="s">
        <v>352</v>
      </c>
      <c r="G246" s="355"/>
      <c r="H246" s="355"/>
      <c r="I246" s="370"/>
      <c r="J246" s="355"/>
      <c r="K246" s="355"/>
      <c r="L246" s="7"/>
      <c r="M246" s="99"/>
      <c r="N246" s="100"/>
      <c r="O246" s="100"/>
      <c r="P246" s="100"/>
      <c r="Q246" s="100"/>
      <c r="R246" s="100"/>
      <c r="S246" s="100"/>
      <c r="T246" s="101"/>
      <c r="AT246" s="359" t="s">
        <v>102</v>
      </c>
      <c r="AU246" s="359" t="s">
        <v>4</v>
      </c>
    </row>
    <row r="247" spans="2:65" s="110" customFormat="1" x14ac:dyDescent="0.25">
      <c r="B247" s="102"/>
      <c r="C247" s="103"/>
      <c r="D247" s="97" t="s">
        <v>104</v>
      </c>
      <c r="E247" s="104" t="s">
        <v>2</v>
      </c>
      <c r="F247" s="105" t="s">
        <v>353</v>
      </c>
      <c r="G247" s="103"/>
      <c r="H247" s="104" t="s">
        <v>2</v>
      </c>
      <c r="I247" s="387"/>
      <c r="J247" s="103"/>
      <c r="K247" s="103"/>
      <c r="L247" s="106"/>
      <c r="M247" s="107"/>
      <c r="N247" s="108"/>
      <c r="O247" s="108"/>
      <c r="P247" s="108"/>
      <c r="Q247" s="108"/>
      <c r="R247" s="108"/>
      <c r="S247" s="108"/>
      <c r="T247" s="109"/>
      <c r="AT247" s="111" t="s">
        <v>104</v>
      </c>
      <c r="AU247" s="111" t="s">
        <v>4</v>
      </c>
      <c r="AV247" s="110" t="s">
        <v>91</v>
      </c>
      <c r="AW247" s="110" t="s">
        <v>106</v>
      </c>
      <c r="AX247" s="110" t="s">
        <v>92</v>
      </c>
      <c r="AY247" s="111" t="s">
        <v>93</v>
      </c>
    </row>
    <row r="248" spans="2:65" s="121" customFormat="1" x14ac:dyDescent="0.25">
      <c r="B248" s="112"/>
      <c r="C248" s="113"/>
      <c r="D248" s="97" t="s">
        <v>104</v>
      </c>
      <c r="E248" s="114" t="s">
        <v>2</v>
      </c>
      <c r="F248" s="115" t="s">
        <v>354</v>
      </c>
      <c r="G248" s="113"/>
      <c r="H248" s="116">
        <v>2.0139999999999998</v>
      </c>
      <c r="I248" s="388"/>
      <c r="J248" s="113"/>
      <c r="K248" s="113"/>
      <c r="L248" s="117"/>
      <c r="M248" s="118"/>
      <c r="N248" s="119"/>
      <c r="O248" s="119"/>
      <c r="P248" s="119"/>
      <c r="Q248" s="119"/>
      <c r="R248" s="119"/>
      <c r="S248" s="119"/>
      <c r="T248" s="120"/>
      <c r="AT248" s="122" t="s">
        <v>104</v>
      </c>
      <c r="AU248" s="122" t="s">
        <v>4</v>
      </c>
      <c r="AV248" s="121" t="s">
        <v>4</v>
      </c>
      <c r="AW248" s="121" t="s">
        <v>106</v>
      </c>
      <c r="AX248" s="121" t="s">
        <v>91</v>
      </c>
      <c r="AY248" s="122" t="s">
        <v>93</v>
      </c>
    </row>
    <row r="249" spans="2:65" s="358" customFormat="1" ht="16.5" customHeight="1" x14ac:dyDescent="0.25">
      <c r="B249" s="27"/>
      <c r="C249" s="87" t="s">
        <v>355</v>
      </c>
      <c r="D249" s="87" t="s">
        <v>95</v>
      </c>
      <c r="E249" s="88" t="s">
        <v>356</v>
      </c>
      <c r="F249" s="89" t="s">
        <v>357</v>
      </c>
      <c r="G249" s="90" t="s">
        <v>118</v>
      </c>
      <c r="H249" s="91">
        <v>402.6</v>
      </c>
      <c r="I249" s="385"/>
      <c r="J249" s="92">
        <f>ROUND(I249*H249,2)</f>
        <v>0</v>
      </c>
      <c r="K249" s="89" t="s">
        <v>99</v>
      </c>
      <c r="L249" s="7"/>
      <c r="M249" s="386" t="s">
        <v>2</v>
      </c>
      <c r="N249" s="93" t="s">
        <v>45</v>
      </c>
      <c r="O249" s="100"/>
      <c r="P249" s="94">
        <f>O249*H249</f>
        <v>0</v>
      </c>
      <c r="Q249" s="94">
        <v>8.0900000000000004E-4</v>
      </c>
      <c r="R249" s="94">
        <f>Q249*H249</f>
        <v>0.32570340000000003</v>
      </c>
      <c r="S249" s="94">
        <v>0</v>
      </c>
      <c r="T249" s="95">
        <f>S249*H249</f>
        <v>0</v>
      </c>
      <c r="AR249" s="359" t="s">
        <v>100</v>
      </c>
      <c r="AT249" s="359" t="s">
        <v>95</v>
      </c>
      <c r="AU249" s="359" t="s">
        <v>4</v>
      </c>
      <c r="AY249" s="359" t="s">
        <v>93</v>
      </c>
      <c r="BE249" s="96">
        <f>IF(N249="základní",J249,0)</f>
        <v>0</v>
      </c>
      <c r="BF249" s="96">
        <f>IF(N249="snížená",J249,0)</f>
        <v>0</v>
      </c>
      <c r="BG249" s="96">
        <f>IF(N249="zákl. přenesená",J249,0)</f>
        <v>0</v>
      </c>
      <c r="BH249" s="96">
        <f>IF(N249="sníž. přenesená",J249,0)</f>
        <v>0</v>
      </c>
      <c r="BI249" s="96">
        <f>IF(N249="nulová",J249,0)</f>
        <v>0</v>
      </c>
      <c r="BJ249" s="359" t="s">
        <v>91</v>
      </c>
      <c r="BK249" s="96">
        <f>ROUND(I249*H249,2)</f>
        <v>0</v>
      </c>
      <c r="BL249" s="359" t="s">
        <v>100</v>
      </c>
      <c r="BM249" s="359" t="s">
        <v>358</v>
      </c>
    </row>
    <row r="250" spans="2:65" s="358" customFormat="1" x14ac:dyDescent="0.25">
      <c r="B250" s="27"/>
      <c r="C250" s="355"/>
      <c r="D250" s="97" t="s">
        <v>102</v>
      </c>
      <c r="E250" s="355"/>
      <c r="F250" s="98" t="s">
        <v>359</v>
      </c>
      <c r="G250" s="355"/>
      <c r="H250" s="355"/>
      <c r="I250" s="370"/>
      <c r="J250" s="355"/>
      <c r="K250" s="355"/>
      <c r="L250" s="7"/>
      <c r="M250" s="99"/>
      <c r="N250" s="100"/>
      <c r="O250" s="100"/>
      <c r="P250" s="100"/>
      <c r="Q250" s="100"/>
      <c r="R250" s="100"/>
      <c r="S250" s="100"/>
      <c r="T250" s="101"/>
      <c r="AT250" s="359" t="s">
        <v>102</v>
      </c>
      <c r="AU250" s="359" t="s">
        <v>4</v>
      </c>
    </row>
    <row r="251" spans="2:65" s="121" customFormat="1" x14ac:dyDescent="0.25">
      <c r="B251" s="112"/>
      <c r="C251" s="113"/>
      <c r="D251" s="97" t="s">
        <v>104</v>
      </c>
      <c r="E251" s="114" t="s">
        <v>2</v>
      </c>
      <c r="F251" s="115" t="s">
        <v>360</v>
      </c>
      <c r="G251" s="113"/>
      <c r="H251" s="116">
        <v>402.6</v>
      </c>
      <c r="I251" s="388"/>
      <c r="J251" s="113"/>
      <c r="K251" s="113"/>
      <c r="L251" s="117"/>
      <c r="M251" s="118"/>
      <c r="N251" s="119"/>
      <c r="O251" s="119"/>
      <c r="P251" s="119"/>
      <c r="Q251" s="119"/>
      <c r="R251" s="119"/>
      <c r="S251" s="119"/>
      <c r="T251" s="120"/>
      <c r="AT251" s="122" t="s">
        <v>104</v>
      </c>
      <c r="AU251" s="122" t="s">
        <v>4</v>
      </c>
      <c r="AV251" s="121" t="s">
        <v>4</v>
      </c>
      <c r="AW251" s="121" t="s">
        <v>106</v>
      </c>
      <c r="AX251" s="121" t="s">
        <v>91</v>
      </c>
      <c r="AY251" s="122" t="s">
        <v>93</v>
      </c>
    </row>
    <row r="252" spans="2:65" s="81" customFormat="1" ht="22.9" customHeight="1" x14ac:dyDescent="0.2">
      <c r="B252" s="71"/>
      <c r="C252" s="72"/>
      <c r="D252" s="73" t="s">
        <v>88</v>
      </c>
      <c r="E252" s="85" t="s">
        <v>100</v>
      </c>
      <c r="F252" s="85" t="s">
        <v>361</v>
      </c>
      <c r="G252" s="72"/>
      <c r="H252" s="72"/>
      <c r="I252" s="384"/>
      <c r="J252" s="86">
        <f>BK252</f>
        <v>0</v>
      </c>
      <c r="K252" s="72"/>
      <c r="L252" s="76"/>
      <c r="M252" s="77"/>
      <c r="N252" s="78"/>
      <c r="O252" s="78"/>
      <c r="P252" s="79">
        <f>SUM(P253:P354)</f>
        <v>0</v>
      </c>
      <c r="Q252" s="78"/>
      <c r="R252" s="79">
        <f>SUM(R253:R354)</f>
        <v>163.47078689124001</v>
      </c>
      <c r="S252" s="78"/>
      <c r="T252" s="80">
        <f>SUM(T253:T354)</f>
        <v>0</v>
      </c>
      <c r="AR252" s="82" t="s">
        <v>91</v>
      </c>
      <c r="AT252" s="83" t="s">
        <v>88</v>
      </c>
      <c r="AU252" s="83" t="s">
        <v>91</v>
      </c>
      <c r="AY252" s="82" t="s">
        <v>93</v>
      </c>
      <c r="BK252" s="84">
        <f>SUM(BK253:BK354)</f>
        <v>0</v>
      </c>
    </row>
    <row r="253" spans="2:65" s="358" customFormat="1" ht="16.5" customHeight="1" x14ac:dyDescent="0.25">
      <c r="B253" s="27"/>
      <c r="C253" s="87" t="s">
        <v>362</v>
      </c>
      <c r="D253" s="87" t="s">
        <v>95</v>
      </c>
      <c r="E253" s="88" t="s">
        <v>363</v>
      </c>
      <c r="F253" s="89" t="s">
        <v>364</v>
      </c>
      <c r="G253" s="90" t="s">
        <v>137</v>
      </c>
      <c r="H253" s="91">
        <v>21.6</v>
      </c>
      <c r="I253" s="385"/>
      <c r="J253" s="92">
        <f>ROUND(I253*H253,2)</f>
        <v>0</v>
      </c>
      <c r="K253" s="89" t="s">
        <v>99</v>
      </c>
      <c r="L253" s="7"/>
      <c r="M253" s="386" t="s">
        <v>2</v>
      </c>
      <c r="N253" s="93" t="s">
        <v>45</v>
      </c>
      <c r="O253" s="100"/>
      <c r="P253" s="94">
        <f>O253*H253</f>
        <v>0</v>
      </c>
      <c r="Q253" s="94">
        <v>2.502202</v>
      </c>
      <c r="R253" s="94">
        <f>Q253*H253</f>
        <v>54.047563200000006</v>
      </c>
      <c r="S253" s="94">
        <v>0</v>
      </c>
      <c r="T253" s="95">
        <f>S253*H253</f>
        <v>0</v>
      </c>
      <c r="AR253" s="359" t="s">
        <v>100</v>
      </c>
      <c r="AT253" s="359" t="s">
        <v>95</v>
      </c>
      <c r="AU253" s="359" t="s">
        <v>4</v>
      </c>
      <c r="AY253" s="359" t="s">
        <v>93</v>
      </c>
      <c r="BE253" s="96">
        <f>IF(N253="základní",J253,0)</f>
        <v>0</v>
      </c>
      <c r="BF253" s="96">
        <f>IF(N253="snížená",J253,0)</f>
        <v>0</v>
      </c>
      <c r="BG253" s="96">
        <f>IF(N253="zákl. přenesená",J253,0)</f>
        <v>0</v>
      </c>
      <c r="BH253" s="96">
        <f>IF(N253="sníž. přenesená",J253,0)</f>
        <v>0</v>
      </c>
      <c r="BI253" s="96">
        <f>IF(N253="nulová",J253,0)</f>
        <v>0</v>
      </c>
      <c r="BJ253" s="359" t="s">
        <v>91</v>
      </c>
      <c r="BK253" s="96">
        <f>ROUND(I253*H253,2)</f>
        <v>0</v>
      </c>
      <c r="BL253" s="359" t="s">
        <v>100</v>
      </c>
      <c r="BM253" s="359" t="s">
        <v>365</v>
      </c>
    </row>
    <row r="254" spans="2:65" s="358" customFormat="1" x14ac:dyDescent="0.25">
      <c r="B254" s="27"/>
      <c r="C254" s="355"/>
      <c r="D254" s="97" t="s">
        <v>102</v>
      </c>
      <c r="E254" s="355"/>
      <c r="F254" s="98" t="s">
        <v>366</v>
      </c>
      <c r="G254" s="355"/>
      <c r="H254" s="355"/>
      <c r="I254" s="370"/>
      <c r="J254" s="355"/>
      <c r="K254" s="355"/>
      <c r="L254" s="7"/>
      <c r="M254" s="99"/>
      <c r="N254" s="100"/>
      <c r="O254" s="100"/>
      <c r="P254" s="100"/>
      <c r="Q254" s="100"/>
      <c r="R254" s="100"/>
      <c r="S254" s="100"/>
      <c r="T254" s="101"/>
      <c r="AT254" s="359" t="s">
        <v>102</v>
      </c>
      <c r="AU254" s="359" t="s">
        <v>4</v>
      </c>
    </row>
    <row r="255" spans="2:65" s="110" customFormat="1" x14ac:dyDescent="0.25">
      <c r="B255" s="102"/>
      <c r="C255" s="103"/>
      <c r="D255" s="97" t="s">
        <v>104</v>
      </c>
      <c r="E255" s="104" t="s">
        <v>2</v>
      </c>
      <c r="F255" s="105" t="s">
        <v>367</v>
      </c>
      <c r="G255" s="103"/>
      <c r="H255" s="104" t="s">
        <v>2</v>
      </c>
      <c r="I255" s="387"/>
      <c r="J255" s="103"/>
      <c r="K255" s="103"/>
      <c r="L255" s="106"/>
      <c r="M255" s="107"/>
      <c r="N255" s="108"/>
      <c r="O255" s="108"/>
      <c r="P255" s="108"/>
      <c r="Q255" s="108"/>
      <c r="R255" s="108"/>
      <c r="S255" s="108"/>
      <c r="T255" s="109"/>
      <c r="AT255" s="111" t="s">
        <v>104</v>
      </c>
      <c r="AU255" s="111" t="s">
        <v>4</v>
      </c>
      <c r="AV255" s="110" t="s">
        <v>91</v>
      </c>
      <c r="AW255" s="110" t="s">
        <v>106</v>
      </c>
      <c r="AX255" s="110" t="s">
        <v>92</v>
      </c>
      <c r="AY255" s="111" t="s">
        <v>93</v>
      </c>
    </row>
    <row r="256" spans="2:65" s="121" customFormat="1" x14ac:dyDescent="0.25">
      <c r="B256" s="112"/>
      <c r="C256" s="113"/>
      <c r="D256" s="97" t="s">
        <v>104</v>
      </c>
      <c r="E256" s="114" t="s">
        <v>2</v>
      </c>
      <c r="F256" s="115" t="s">
        <v>368</v>
      </c>
      <c r="G256" s="113"/>
      <c r="H256" s="116">
        <v>21.6</v>
      </c>
      <c r="I256" s="388"/>
      <c r="J256" s="113"/>
      <c r="K256" s="113"/>
      <c r="L256" s="117"/>
      <c r="M256" s="118"/>
      <c r="N256" s="119"/>
      <c r="O256" s="119"/>
      <c r="P256" s="119"/>
      <c r="Q256" s="119"/>
      <c r="R256" s="119"/>
      <c r="S256" s="119"/>
      <c r="T256" s="120"/>
      <c r="AT256" s="122" t="s">
        <v>104</v>
      </c>
      <c r="AU256" s="122" t="s">
        <v>4</v>
      </c>
      <c r="AV256" s="121" t="s">
        <v>4</v>
      </c>
      <c r="AW256" s="121" t="s">
        <v>106</v>
      </c>
      <c r="AX256" s="121" t="s">
        <v>91</v>
      </c>
      <c r="AY256" s="122" t="s">
        <v>93</v>
      </c>
    </row>
    <row r="257" spans="2:65" s="358" customFormat="1" ht="16.5" customHeight="1" x14ac:dyDescent="0.25">
      <c r="B257" s="27"/>
      <c r="C257" s="87" t="s">
        <v>369</v>
      </c>
      <c r="D257" s="87" t="s">
        <v>95</v>
      </c>
      <c r="E257" s="88" t="s">
        <v>370</v>
      </c>
      <c r="F257" s="89" t="s">
        <v>371</v>
      </c>
      <c r="G257" s="90" t="s">
        <v>137</v>
      </c>
      <c r="H257" s="91">
        <v>20.504999999999999</v>
      </c>
      <c r="I257" s="385"/>
      <c r="J257" s="92">
        <f>ROUND(I257*H257,2)</f>
        <v>0</v>
      </c>
      <c r="K257" s="89" t="s">
        <v>99</v>
      </c>
      <c r="L257" s="7"/>
      <c r="M257" s="386" t="s">
        <v>2</v>
      </c>
      <c r="N257" s="93" t="s">
        <v>45</v>
      </c>
      <c r="O257" s="100"/>
      <c r="P257" s="94">
        <f>O257*H257</f>
        <v>0</v>
      </c>
      <c r="Q257" s="94">
        <v>2.502202</v>
      </c>
      <c r="R257" s="94">
        <f>Q257*H257</f>
        <v>51.307652009999998</v>
      </c>
      <c r="S257" s="94">
        <v>0</v>
      </c>
      <c r="T257" s="95">
        <f>S257*H257</f>
        <v>0</v>
      </c>
      <c r="AR257" s="359" t="s">
        <v>100</v>
      </c>
      <c r="AT257" s="359" t="s">
        <v>95</v>
      </c>
      <c r="AU257" s="359" t="s">
        <v>4</v>
      </c>
      <c r="AY257" s="359" t="s">
        <v>93</v>
      </c>
      <c r="BE257" s="96">
        <f>IF(N257="základní",J257,0)</f>
        <v>0</v>
      </c>
      <c r="BF257" s="96">
        <f>IF(N257="snížená",J257,0)</f>
        <v>0</v>
      </c>
      <c r="BG257" s="96">
        <f>IF(N257="zákl. přenesená",J257,0)</f>
        <v>0</v>
      </c>
      <c r="BH257" s="96">
        <f>IF(N257="sníž. přenesená",J257,0)</f>
        <v>0</v>
      </c>
      <c r="BI257" s="96">
        <f>IF(N257="nulová",J257,0)</f>
        <v>0</v>
      </c>
      <c r="BJ257" s="359" t="s">
        <v>91</v>
      </c>
      <c r="BK257" s="96">
        <f>ROUND(I257*H257,2)</f>
        <v>0</v>
      </c>
      <c r="BL257" s="359" t="s">
        <v>100</v>
      </c>
      <c r="BM257" s="359" t="s">
        <v>372</v>
      </c>
    </row>
    <row r="258" spans="2:65" s="358" customFormat="1" x14ac:dyDescent="0.25">
      <c r="B258" s="27"/>
      <c r="C258" s="355"/>
      <c r="D258" s="97" t="s">
        <v>102</v>
      </c>
      <c r="E258" s="355"/>
      <c r="F258" s="98" t="s">
        <v>373</v>
      </c>
      <c r="G258" s="355"/>
      <c r="H258" s="355"/>
      <c r="I258" s="370"/>
      <c r="J258" s="355"/>
      <c r="K258" s="355"/>
      <c r="L258" s="7"/>
      <c r="M258" s="99"/>
      <c r="N258" s="100"/>
      <c r="O258" s="100"/>
      <c r="P258" s="100"/>
      <c r="Q258" s="100"/>
      <c r="R258" s="100"/>
      <c r="S258" s="100"/>
      <c r="T258" s="101"/>
      <c r="AT258" s="359" t="s">
        <v>102</v>
      </c>
      <c r="AU258" s="359" t="s">
        <v>4</v>
      </c>
    </row>
    <row r="259" spans="2:65" s="110" customFormat="1" x14ac:dyDescent="0.25">
      <c r="B259" s="102"/>
      <c r="C259" s="103"/>
      <c r="D259" s="97" t="s">
        <v>104</v>
      </c>
      <c r="E259" s="104" t="s">
        <v>2</v>
      </c>
      <c r="F259" s="105" t="s">
        <v>374</v>
      </c>
      <c r="G259" s="103"/>
      <c r="H259" s="104" t="s">
        <v>2</v>
      </c>
      <c r="I259" s="387"/>
      <c r="J259" s="103"/>
      <c r="K259" s="103"/>
      <c r="L259" s="106"/>
      <c r="M259" s="107"/>
      <c r="N259" s="108"/>
      <c r="O259" s="108"/>
      <c r="P259" s="108"/>
      <c r="Q259" s="108"/>
      <c r="R259" s="108"/>
      <c r="S259" s="108"/>
      <c r="T259" s="109"/>
      <c r="AT259" s="111" t="s">
        <v>104</v>
      </c>
      <c r="AU259" s="111" t="s">
        <v>4</v>
      </c>
      <c r="AV259" s="110" t="s">
        <v>91</v>
      </c>
      <c r="AW259" s="110" t="s">
        <v>106</v>
      </c>
      <c r="AX259" s="110" t="s">
        <v>92</v>
      </c>
      <c r="AY259" s="111" t="s">
        <v>93</v>
      </c>
    </row>
    <row r="260" spans="2:65" s="121" customFormat="1" x14ac:dyDescent="0.25">
      <c r="B260" s="112"/>
      <c r="C260" s="113"/>
      <c r="D260" s="97" t="s">
        <v>104</v>
      </c>
      <c r="E260" s="114" t="s">
        <v>2</v>
      </c>
      <c r="F260" s="115" t="s">
        <v>375</v>
      </c>
      <c r="G260" s="113"/>
      <c r="H260" s="116">
        <v>15.407999999999999</v>
      </c>
      <c r="I260" s="388"/>
      <c r="J260" s="113"/>
      <c r="K260" s="113"/>
      <c r="L260" s="117"/>
      <c r="M260" s="118"/>
      <c r="N260" s="119"/>
      <c r="O260" s="119"/>
      <c r="P260" s="119"/>
      <c r="Q260" s="119"/>
      <c r="R260" s="119"/>
      <c r="S260" s="119"/>
      <c r="T260" s="120"/>
      <c r="AT260" s="122" t="s">
        <v>104</v>
      </c>
      <c r="AU260" s="122" t="s">
        <v>4</v>
      </c>
      <c r="AV260" s="121" t="s">
        <v>4</v>
      </c>
      <c r="AW260" s="121" t="s">
        <v>106</v>
      </c>
      <c r="AX260" s="121" t="s">
        <v>92</v>
      </c>
      <c r="AY260" s="122" t="s">
        <v>93</v>
      </c>
    </row>
    <row r="261" spans="2:65" s="121" customFormat="1" x14ac:dyDescent="0.25">
      <c r="B261" s="112"/>
      <c r="C261" s="113"/>
      <c r="D261" s="97" t="s">
        <v>104</v>
      </c>
      <c r="E261" s="114" t="s">
        <v>2</v>
      </c>
      <c r="F261" s="115" t="s">
        <v>376</v>
      </c>
      <c r="G261" s="113"/>
      <c r="H261" s="116">
        <v>5.0970000000000004</v>
      </c>
      <c r="I261" s="388"/>
      <c r="J261" s="113"/>
      <c r="K261" s="113"/>
      <c r="L261" s="117"/>
      <c r="M261" s="118"/>
      <c r="N261" s="119"/>
      <c r="O261" s="119"/>
      <c r="P261" s="119"/>
      <c r="Q261" s="119"/>
      <c r="R261" s="119"/>
      <c r="S261" s="119"/>
      <c r="T261" s="120"/>
      <c r="AT261" s="122" t="s">
        <v>104</v>
      </c>
      <c r="AU261" s="122" t="s">
        <v>4</v>
      </c>
      <c r="AV261" s="121" t="s">
        <v>4</v>
      </c>
      <c r="AW261" s="121" t="s">
        <v>106</v>
      </c>
      <c r="AX261" s="121" t="s">
        <v>92</v>
      </c>
      <c r="AY261" s="122" t="s">
        <v>93</v>
      </c>
    </row>
    <row r="262" spans="2:65" s="132" customFormat="1" x14ac:dyDescent="0.25">
      <c r="B262" s="123"/>
      <c r="C262" s="124"/>
      <c r="D262" s="97" t="s">
        <v>104</v>
      </c>
      <c r="E262" s="125" t="s">
        <v>2</v>
      </c>
      <c r="F262" s="126" t="s">
        <v>108</v>
      </c>
      <c r="G262" s="124"/>
      <c r="H262" s="127">
        <v>20.504999999999999</v>
      </c>
      <c r="I262" s="389"/>
      <c r="J262" s="124"/>
      <c r="K262" s="124"/>
      <c r="L262" s="128"/>
      <c r="M262" s="129"/>
      <c r="N262" s="130"/>
      <c r="O262" s="130"/>
      <c r="P262" s="130"/>
      <c r="Q262" s="130"/>
      <c r="R262" s="130"/>
      <c r="S262" s="130"/>
      <c r="T262" s="131"/>
      <c r="AT262" s="133" t="s">
        <v>104</v>
      </c>
      <c r="AU262" s="133" t="s">
        <v>4</v>
      </c>
      <c r="AV262" s="132" t="s">
        <v>100</v>
      </c>
      <c r="AW262" s="132" t="s">
        <v>106</v>
      </c>
      <c r="AX262" s="132" t="s">
        <v>91</v>
      </c>
      <c r="AY262" s="133" t="s">
        <v>93</v>
      </c>
    </row>
    <row r="263" spans="2:65" s="358" customFormat="1" ht="16.5" customHeight="1" x14ac:dyDescent="0.25">
      <c r="B263" s="27"/>
      <c r="C263" s="87" t="s">
        <v>377</v>
      </c>
      <c r="D263" s="87" t="s">
        <v>95</v>
      </c>
      <c r="E263" s="88" t="s">
        <v>378</v>
      </c>
      <c r="F263" s="89" t="s">
        <v>379</v>
      </c>
      <c r="G263" s="90" t="s">
        <v>278</v>
      </c>
      <c r="H263" s="91">
        <v>56</v>
      </c>
      <c r="I263" s="385"/>
      <c r="J263" s="92">
        <f>ROUND(I263*H263,2)</f>
        <v>0</v>
      </c>
      <c r="K263" s="89" t="s">
        <v>138</v>
      </c>
      <c r="L263" s="7"/>
      <c r="M263" s="386" t="s">
        <v>2</v>
      </c>
      <c r="N263" s="93" t="s">
        <v>45</v>
      </c>
      <c r="O263" s="100"/>
      <c r="P263" s="94">
        <f>O263*H263</f>
        <v>0</v>
      </c>
      <c r="Q263" s="94">
        <v>6.9999999999999999E-4</v>
      </c>
      <c r="R263" s="94">
        <f>Q263*H263</f>
        <v>3.9199999999999999E-2</v>
      </c>
      <c r="S263" s="94">
        <v>0</v>
      </c>
      <c r="T263" s="95">
        <f>S263*H263</f>
        <v>0</v>
      </c>
      <c r="AR263" s="359" t="s">
        <v>100</v>
      </c>
      <c r="AT263" s="359" t="s">
        <v>95</v>
      </c>
      <c r="AU263" s="359" t="s">
        <v>4</v>
      </c>
      <c r="AY263" s="359" t="s">
        <v>93</v>
      </c>
      <c r="BE263" s="96">
        <f>IF(N263="základní",J263,0)</f>
        <v>0</v>
      </c>
      <c r="BF263" s="96">
        <f>IF(N263="snížená",J263,0)</f>
        <v>0</v>
      </c>
      <c r="BG263" s="96">
        <f>IF(N263="zákl. přenesená",J263,0)</f>
        <v>0</v>
      </c>
      <c r="BH263" s="96">
        <f>IF(N263="sníž. přenesená",J263,0)</f>
        <v>0</v>
      </c>
      <c r="BI263" s="96">
        <f>IF(N263="nulová",J263,0)</f>
        <v>0</v>
      </c>
      <c r="BJ263" s="359" t="s">
        <v>91</v>
      </c>
      <c r="BK263" s="96">
        <f>ROUND(I263*H263,2)</f>
        <v>0</v>
      </c>
      <c r="BL263" s="359" t="s">
        <v>100</v>
      </c>
      <c r="BM263" s="359" t="s">
        <v>380</v>
      </c>
    </row>
    <row r="264" spans="2:65" s="358" customFormat="1" x14ac:dyDescent="0.25">
      <c r="B264" s="27"/>
      <c r="C264" s="355"/>
      <c r="D264" s="97" t="s">
        <v>102</v>
      </c>
      <c r="E264" s="355"/>
      <c r="F264" s="98" t="s">
        <v>379</v>
      </c>
      <c r="G264" s="355"/>
      <c r="H264" s="355"/>
      <c r="I264" s="370"/>
      <c r="J264" s="355"/>
      <c r="K264" s="355"/>
      <c r="L264" s="7"/>
      <c r="M264" s="99"/>
      <c r="N264" s="100"/>
      <c r="O264" s="100"/>
      <c r="P264" s="100"/>
      <c r="Q264" s="100"/>
      <c r="R264" s="100"/>
      <c r="S264" s="100"/>
      <c r="T264" s="101"/>
      <c r="AT264" s="359" t="s">
        <v>102</v>
      </c>
      <c r="AU264" s="359" t="s">
        <v>4</v>
      </c>
    </row>
    <row r="265" spans="2:65" s="121" customFormat="1" x14ac:dyDescent="0.25">
      <c r="B265" s="112"/>
      <c r="C265" s="113"/>
      <c r="D265" s="97" t="s">
        <v>104</v>
      </c>
      <c r="E265" s="114" t="s">
        <v>2</v>
      </c>
      <c r="F265" s="115" t="s">
        <v>381</v>
      </c>
      <c r="G265" s="113"/>
      <c r="H265" s="116">
        <v>56</v>
      </c>
      <c r="I265" s="388"/>
      <c r="J265" s="113"/>
      <c r="K265" s="113"/>
      <c r="L265" s="117"/>
      <c r="M265" s="118"/>
      <c r="N265" s="119"/>
      <c r="O265" s="119"/>
      <c r="P265" s="119"/>
      <c r="Q265" s="119"/>
      <c r="R265" s="119"/>
      <c r="S265" s="119"/>
      <c r="T265" s="120"/>
      <c r="AT265" s="122" t="s">
        <v>104</v>
      </c>
      <c r="AU265" s="122" t="s">
        <v>4</v>
      </c>
      <c r="AV265" s="121" t="s">
        <v>4</v>
      </c>
      <c r="AW265" s="121" t="s">
        <v>106</v>
      </c>
      <c r="AX265" s="121" t="s">
        <v>91</v>
      </c>
      <c r="AY265" s="122" t="s">
        <v>93</v>
      </c>
    </row>
    <row r="266" spans="2:65" s="358" customFormat="1" ht="16.5" customHeight="1" x14ac:dyDescent="0.25">
      <c r="B266" s="27"/>
      <c r="C266" s="134" t="s">
        <v>382</v>
      </c>
      <c r="D266" s="134" t="s">
        <v>221</v>
      </c>
      <c r="E266" s="135" t="s">
        <v>383</v>
      </c>
      <c r="F266" s="136" t="s">
        <v>384</v>
      </c>
      <c r="G266" s="137" t="s">
        <v>278</v>
      </c>
      <c r="H266" s="138">
        <v>56</v>
      </c>
      <c r="I266" s="390"/>
      <c r="J266" s="139">
        <f>ROUND(I266*H266,2)</f>
        <v>0</v>
      </c>
      <c r="K266" s="136" t="s">
        <v>138</v>
      </c>
      <c r="L266" s="140"/>
      <c r="M266" s="391" t="s">
        <v>2</v>
      </c>
      <c r="N266" s="141" t="s">
        <v>45</v>
      </c>
      <c r="O266" s="100"/>
      <c r="P266" s="94">
        <f>O266*H266</f>
        <v>0</v>
      </c>
      <c r="Q266" s="94">
        <v>4.8700000000000002E-3</v>
      </c>
      <c r="R266" s="94">
        <f>Q266*H266</f>
        <v>0.27272000000000002</v>
      </c>
      <c r="S266" s="94">
        <v>0</v>
      </c>
      <c r="T266" s="95">
        <f>S266*H266</f>
        <v>0</v>
      </c>
      <c r="AR266" s="359" t="s">
        <v>148</v>
      </c>
      <c r="AT266" s="359" t="s">
        <v>221</v>
      </c>
      <c r="AU266" s="359" t="s">
        <v>4</v>
      </c>
      <c r="AY266" s="359" t="s">
        <v>93</v>
      </c>
      <c r="BE266" s="96">
        <f>IF(N266="základní",J266,0)</f>
        <v>0</v>
      </c>
      <c r="BF266" s="96">
        <f>IF(N266="snížená",J266,0)</f>
        <v>0</v>
      </c>
      <c r="BG266" s="96">
        <f>IF(N266="zákl. přenesená",J266,0)</f>
        <v>0</v>
      </c>
      <c r="BH266" s="96">
        <f>IF(N266="sníž. přenesená",J266,0)</f>
        <v>0</v>
      </c>
      <c r="BI266" s="96">
        <f>IF(N266="nulová",J266,0)</f>
        <v>0</v>
      </c>
      <c r="BJ266" s="359" t="s">
        <v>91</v>
      </c>
      <c r="BK266" s="96">
        <f>ROUND(I266*H266,2)</f>
        <v>0</v>
      </c>
      <c r="BL266" s="359" t="s">
        <v>100</v>
      </c>
      <c r="BM266" s="359" t="s">
        <v>385</v>
      </c>
    </row>
    <row r="267" spans="2:65" s="358" customFormat="1" x14ac:dyDescent="0.25">
      <c r="B267" s="27"/>
      <c r="C267" s="355"/>
      <c r="D267" s="97" t="s">
        <v>102</v>
      </c>
      <c r="E267" s="355"/>
      <c r="F267" s="98" t="s">
        <v>384</v>
      </c>
      <c r="G267" s="355"/>
      <c r="H267" s="355"/>
      <c r="I267" s="370"/>
      <c r="J267" s="355"/>
      <c r="K267" s="355"/>
      <c r="L267" s="7"/>
      <c r="M267" s="99"/>
      <c r="N267" s="100"/>
      <c r="O267" s="100"/>
      <c r="P267" s="100"/>
      <c r="Q267" s="100"/>
      <c r="R267" s="100"/>
      <c r="S267" s="100"/>
      <c r="T267" s="101"/>
      <c r="AT267" s="359" t="s">
        <v>102</v>
      </c>
      <c r="AU267" s="359" t="s">
        <v>4</v>
      </c>
    </row>
    <row r="268" spans="2:65" s="121" customFormat="1" x14ac:dyDescent="0.25">
      <c r="B268" s="112"/>
      <c r="C268" s="113"/>
      <c r="D268" s="97" t="s">
        <v>104</v>
      </c>
      <c r="E268" s="114" t="s">
        <v>2</v>
      </c>
      <c r="F268" s="115" t="s">
        <v>386</v>
      </c>
      <c r="G268" s="113"/>
      <c r="H268" s="116">
        <v>56</v>
      </c>
      <c r="I268" s="388"/>
      <c r="J268" s="113"/>
      <c r="K268" s="113"/>
      <c r="L268" s="117"/>
      <c r="M268" s="118"/>
      <c r="N268" s="119"/>
      <c r="O268" s="119"/>
      <c r="P268" s="119"/>
      <c r="Q268" s="119"/>
      <c r="R268" s="119"/>
      <c r="S268" s="119"/>
      <c r="T268" s="120"/>
      <c r="AT268" s="122" t="s">
        <v>104</v>
      </c>
      <c r="AU268" s="122" t="s">
        <v>4</v>
      </c>
      <c r="AV268" s="121" t="s">
        <v>4</v>
      </c>
      <c r="AW268" s="121" t="s">
        <v>106</v>
      </c>
      <c r="AX268" s="121" t="s">
        <v>91</v>
      </c>
      <c r="AY268" s="122" t="s">
        <v>93</v>
      </c>
    </row>
    <row r="269" spans="2:65" s="358" customFormat="1" ht="16.5" customHeight="1" x14ac:dyDescent="0.25">
      <c r="B269" s="27"/>
      <c r="C269" s="87" t="s">
        <v>387</v>
      </c>
      <c r="D269" s="87" t="s">
        <v>95</v>
      </c>
      <c r="E269" s="88" t="s">
        <v>388</v>
      </c>
      <c r="F269" s="89" t="s">
        <v>389</v>
      </c>
      <c r="G269" s="90" t="s">
        <v>137</v>
      </c>
      <c r="H269" s="91">
        <v>160.21</v>
      </c>
      <c r="I269" s="385"/>
      <c r="J269" s="92">
        <f>ROUND(I269*H269,2)</f>
        <v>0</v>
      </c>
      <c r="K269" s="89" t="s">
        <v>99</v>
      </c>
      <c r="L269" s="7"/>
      <c r="M269" s="386" t="s">
        <v>2</v>
      </c>
      <c r="N269" s="93" t="s">
        <v>45</v>
      </c>
      <c r="O269" s="100"/>
      <c r="P269" s="94">
        <f>O269*H269</f>
        <v>0</v>
      </c>
      <c r="Q269" s="94">
        <v>0</v>
      </c>
      <c r="R269" s="94">
        <f>Q269*H269</f>
        <v>0</v>
      </c>
      <c r="S269" s="94">
        <v>0</v>
      </c>
      <c r="T269" s="95">
        <f>S269*H269</f>
        <v>0</v>
      </c>
      <c r="AR269" s="359" t="s">
        <v>100</v>
      </c>
      <c r="AT269" s="359" t="s">
        <v>95</v>
      </c>
      <c r="AU269" s="359" t="s">
        <v>4</v>
      </c>
      <c r="AY269" s="359" t="s">
        <v>93</v>
      </c>
      <c r="BE269" s="96">
        <f>IF(N269="základní",J269,0)</f>
        <v>0</v>
      </c>
      <c r="BF269" s="96">
        <f>IF(N269="snížená",J269,0)</f>
        <v>0</v>
      </c>
      <c r="BG269" s="96">
        <f>IF(N269="zákl. přenesená",J269,0)</f>
        <v>0</v>
      </c>
      <c r="BH269" s="96">
        <f>IF(N269="sníž. přenesená",J269,0)</f>
        <v>0</v>
      </c>
      <c r="BI269" s="96">
        <f>IF(N269="nulová",J269,0)</f>
        <v>0</v>
      </c>
      <c r="BJ269" s="359" t="s">
        <v>91</v>
      </c>
      <c r="BK269" s="96">
        <f>ROUND(I269*H269,2)</f>
        <v>0</v>
      </c>
      <c r="BL269" s="359" t="s">
        <v>100</v>
      </c>
      <c r="BM269" s="359" t="s">
        <v>390</v>
      </c>
    </row>
    <row r="270" spans="2:65" s="358" customFormat="1" x14ac:dyDescent="0.25">
      <c r="B270" s="27"/>
      <c r="C270" s="355"/>
      <c r="D270" s="97" t="s">
        <v>102</v>
      </c>
      <c r="E270" s="355"/>
      <c r="F270" s="98" t="s">
        <v>391</v>
      </c>
      <c r="G270" s="355"/>
      <c r="H270" s="355"/>
      <c r="I270" s="370"/>
      <c r="J270" s="355"/>
      <c r="K270" s="355"/>
      <c r="L270" s="7"/>
      <c r="M270" s="99"/>
      <c r="N270" s="100"/>
      <c r="O270" s="100"/>
      <c r="P270" s="100"/>
      <c r="Q270" s="100"/>
      <c r="R270" s="100"/>
      <c r="S270" s="100"/>
      <c r="T270" s="101"/>
      <c r="AT270" s="359" t="s">
        <v>102</v>
      </c>
      <c r="AU270" s="359" t="s">
        <v>4</v>
      </c>
    </row>
    <row r="271" spans="2:65" s="110" customFormat="1" x14ac:dyDescent="0.25">
      <c r="B271" s="102"/>
      <c r="C271" s="103"/>
      <c r="D271" s="97" t="s">
        <v>104</v>
      </c>
      <c r="E271" s="104" t="s">
        <v>2</v>
      </c>
      <c r="F271" s="105" t="s">
        <v>392</v>
      </c>
      <c r="G271" s="103"/>
      <c r="H271" s="104" t="s">
        <v>2</v>
      </c>
      <c r="I271" s="387"/>
      <c r="J271" s="103"/>
      <c r="K271" s="103"/>
      <c r="L271" s="106"/>
      <c r="M271" s="107"/>
      <c r="N271" s="108"/>
      <c r="O271" s="108"/>
      <c r="P271" s="108"/>
      <c r="Q271" s="108"/>
      <c r="R271" s="108"/>
      <c r="S271" s="108"/>
      <c r="T271" s="109"/>
      <c r="AT271" s="111" t="s">
        <v>104</v>
      </c>
      <c r="AU271" s="111" t="s">
        <v>4</v>
      </c>
      <c r="AV271" s="110" t="s">
        <v>91</v>
      </c>
      <c r="AW271" s="110" t="s">
        <v>106</v>
      </c>
      <c r="AX271" s="110" t="s">
        <v>92</v>
      </c>
      <c r="AY271" s="111" t="s">
        <v>93</v>
      </c>
    </row>
    <row r="272" spans="2:65" s="121" customFormat="1" x14ac:dyDescent="0.25">
      <c r="B272" s="112"/>
      <c r="C272" s="113"/>
      <c r="D272" s="97" t="s">
        <v>104</v>
      </c>
      <c r="E272" s="114" t="s">
        <v>2</v>
      </c>
      <c r="F272" s="115" t="s">
        <v>393</v>
      </c>
      <c r="G272" s="113"/>
      <c r="H272" s="116">
        <v>121.241</v>
      </c>
      <c r="I272" s="388"/>
      <c r="J272" s="113"/>
      <c r="K272" s="113"/>
      <c r="L272" s="117"/>
      <c r="M272" s="118"/>
      <c r="N272" s="119"/>
      <c r="O272" s="119"/>
      <c r="P272" s="119"/>
      <c r="Q272" s="119"/>
      <c r="R272" s="119"/>
      <c r="S272" s="119"/>
      <c r="T272" s="120"/>
      <c r="AT272" s="122" t="s">
        <v>104</v>
      </c>
      <c r="AU272" s="122" t="s">
        <v>4</v>
      </c>
      <c r="AV272" s="121" t="s">
        <v>4</v>
      </c>
      <c r="AW272" s="121" t="s">
        <v>106</v>
      </c>
      <c r="AX272" s="121" t="s">
        <v>92</v>
      </c>
      <c r="AY272" s="122" t="s">
        <v>93</v>
      </c>
    </row>
    <row r="273" spans="2:65" s="121" customFormat="1" x14ac:dyDescent="0.25">
      <c r="B273" s="112"/>
      <c r="C273" s="113"/>
      <c r="D273" s="97" t="s">
        <v>104</v>
      </c>
      <c r="E273" s="114" t="s">
        <v>2</v>
      </c>
      <c r="F273" s="115" t="s">
        <v>394</v>
      </c>
      <c r="G273" s="113"/>
      <c r="H273" s="116">
        <v>38.512999999999998</v>
      </c>
      <c r="I273" s="388"/>
      <c r="J273" s="113"/>
      <c r="K273" s="113"/>
      <c r="L273" s="117"/>
      <c r="M273" s="118"/>
      <c r="N273" s="119"/>
      <c r="O273" s="119"/>
      <c r="P273" s="119"/>
      <c r="Q273" s="119"/>
      <c r="R273" s="119"/>
      <c r="S273" s="119"/>
      <c r="T273" s="120"/>
      <c r="AT273" s="122" t="s">
        <v>104</v>
      </c>
      <c r="AU273" s="122" t="s">
        <v>4</v>
      </c>
      <c r="AV273" s="121" t="s">
        <v>4</v>
      </c>
      <c r="AW273" s="121" t="s">
        <v>106</v>
      </c>
      <c r="AX273" s="121" t="s">
        <v>92</v>
      </c>
      <c r="AY273" s="122" t="s">
        <v>93</v>
      </c>
    </row>
    <row r="274" spans="2:65" s="121" customFormat="1" x14ac:dyDescent="0.25">
      <c r="B274" s="112"/>
      <c r="C274" s="113"/>
      <c r="D274" s="97" t="s">
        <v>104</v>
      </c>
      <c r="E274" s="114" t="s">
        <v>2</v>
      </c>
      <c r="F274" s="115" t="s">
        <v>395</v>
      </c>
      <c r="G274" s="113"/>
      <c r="H274" s="116">
        <v>0.45600000000000002</v>
      </c>
      <c r="I274" s="388"/>
      <c r="J274" s="113"/>
      <c r="K274" s="113"/>
      <c r="L274" s="117"/>
      <c r="M274" s="118"/>
      <c r="N274" s="119"/>
      <c r="O274" s="119"/>
      <c r="P274" s="119"/>
      <c r="Q274" s="119"/>
      <c r="R274" s="119"/>
      <c r="S274" s="119"/>
      <c r="T274" s="120"/>
      <c r="AT274" s="122" t="s">
        <v>104</v>
      </c>
      <c r="AU274" s="122" t="s">
        <v>4</v>
      </c>
      <c r="AV274" s="121" t="s">
        <v>4</v>
      </c>
      <c r="AW274" s="121" t="s">
        <v>106</v>
      </c>
      <c r="AX274" s="121" t="s">
        <v>92</v>
      </c>
      <c r="AY274" s="122" t="s">
        <v>93</v>
      </c>
    </row>
    <row r="275" spans="2:65" s="132" customFormat="1" x14ac:dyDescent="0.25">
      <c r="B275" s="123"/>
      <c r="C275" s="124"/>
      <c r="D275" s="97" t="s">
        <v>104</v>
      </c>
      <c r="E275" s="125" t="s">
        <v>2</v>
      </c>
      <c r="F275" s="126" t="s">
        <v>108</v>
      </c>
      <c r="G275" s="124"/>
      <c r="H275" s="127">
        <v>160.20999999999998</v>
      </c>
      <c r="I275" s="389"/>
      <c r="J275" s="124"/>
      <c r="K275" s="124"/>
      <c r="L275" s="128"/>
      <c r="M275" s="129"/>
      <c r="N275" s="130"/>
      <c r="O275" s="130"/>
      <c r="P275" s="130"/>
      <c r="Q275" s="130"/>
      <c r="R275" s="130"/>
      <c r="S275" s="130"/>
      <c r="T275" s="131"/>
      <c r="AT275" s="133" t="s">
        <v>104</v>
      </c>
      <c r="AU275" s="133" t="s">
        <v>4</v>
      </c>
      <c r="AV275" s="132" t="s">
        <v>100</v>
      </c>
      <c r="AW275" s="132" t="s">
        <v>106</v>
      </c>
      <c r="AX275" s="132" t="s">
        <v>91</v>
      </c>
      <c r="AY275" s="133" t="s">
        <v>93</v>
      </c>
    </row>
    <row r="276" spans="2:65" s="358" customFormat="1" ht="16.5" customHeight="1" x14ac:dyDescent="0.25">
      <c r="B276" s="27"/>
      <c r="C276" s="87" t="s">
        <v>396</v>
      </c>
      <c r="D276" s="87" t="s">
        <v>95</v>
      </c>
      <c r="E276" s="88" t="s">
        <v>397</v>
      </c>
      <c r="F276" s="89" t="s">
        <v>398</v>
      </c>
      <c r="G276" s="90" t="s">
        <v>98</v>
      </c>
      <c r="H276" s="91">
        <v>32.697000000000003</v>
      </c>
      <c r="I276" s="385"/>
      <c r="J276" s="92">
        <f>ROUND(I276*H276,2)</f>
        <v>0</v>
      </c>
      <c r="K276" s="89" t="s">
        <v>99</v>
      </c>
      <c r="L276" s="7"/>
      <c r="M276" s="386" t="s">
        <v>2</v>
      </c>
      <c r="N276" s="93" t="s">
        <v>45</v>
      </c>
      <c r="O276" s="100"/>
      <c r="P276" s="94">
        <f>O276*H276</f>
        <v>0</v>
      </c>
      <c r="Q276" s="94">
        <v>7.4959199999999997E-3</v>
      </c>
      <c r="R276" s="94">
        <f>Q276*H276</f>
        <v>0.24509409624</v>
      </c>
      <c r="S276" s="94">
        <v>0</v>
      </c>
      <c r="T276" s="95">
        <f>S276*H276</f>
        <v>0</v>
      </c>
      <c r="AR276" s="359" t="s">
        <v>100</v>
      </c>
      <c r="AT276" s="359" t="s">
        <v>95</v>
      </c>
      <c r="AU276" s="359" t="s">
        <v>4</v>
      </c>
      <c r="AY276" s="359" t="s">
        <v>93</v>
      </c>
      <c r="BE276" s="96">
        <f>IF(N276="základní",J276,0)</f>
        <v>0</v>
      </c>
      <c r="BF276" s="96">
        <f>IF(N276="snížená",J276,0)</f>
        <v>0</v>
      </c>
      <c r="BG276" s="96">
        <f>IF(N276="zákl. přenesená",J276,0)</f>
        <v>0</v>
      </c>
      <c r="BH276" s="96">
        <f>IF(N276="sníž. přenesená",J276,0)</f>
        <v>0</v>
      </c>
      <c r="BI276" s="96">
        <f>IF(N276="nulová",J276,0)</f>
        <v>0</v>
      </c>
      <c r="BJ276" s="359" t="s">
        <v>91</v>
      </c>
      <c r="BK276" s="96">
        <f>ROUND(I276*H276,2)</f>
        <v>0</v>
      </c>
      <c r="BL276" s="359" t="s">
        <v>100</v>
      </c>
      <c r="BM276" s="359" t="s">
        <v>399</v>
      </c>
    </row>
    <row r="277" spans="2:65" s="358" customFormat="1" x14ac:dyDescent="0.25">
      <c r="B277" s="27"/>
      <c r="C277" s="355"/>
      <c r="D277" s="97" t="s">
        <v>102</v>
      </c>
      <c r="E277" s="355"/>
      <c r="F277" s="98" t="s">
        <v>400</v>
      </c>
      <c r="G277" s="355"/>
      <c r="H277" s="355"/>
      <c r="I277" s="370"/>
      <c r="J277" s="355"/>
      <c r="K277" s="355"/>
      <c r="L277" s="7"/>
      <c r="M277" s="99"/>
      <c r="N277" s="100"/>
      <c r="O277" s="100"/>
      <c r="P277" s="100"/>
      <c r="Q277" s="100"/>
      <c r="R277" s="100"/>
      <c r="S277" s="100"/>
      <c r="T277" s="101"/>
      <c r="AT277" s="359" t="s">
        <v>102</v>
      </c>
      <c r="AU277" s="359" t="s">
        <v>4</v>
      </c>
    </row>
    <row r="278" spans="2:65" s="121" customFormat="1" x14ac:dyDescent="0.25">
      <c r="B278" s="112"/>
      <c r="C278" s="113"/>
      <c r="D278" s="97" t="s">
        <v>104</v>
      </c>
      <c r="E278" s="114" t="s">
        <v>2</v>
      </c>
      <c r="F278" s="115" t="s">
        <v>401</v>
      </c>
      <c r="G278" s="113"/>
      <c r="H278" s="116">
        <v>14.64</v>
      </c>
      <c r="I278" s="388"/>
      <c r="J278" s="113"/>
      <c r="K278" s="113"/>
      <c r="L278" s="117"/>
      <c r="M278" s="118"/>
      <c r="N278" s="119"/>
      <c r="O278" s="119"/>
      <c r="P278" s="119"/>
      <c r="Q278" s="119"/>
      <c r="R278" s="119"/>
      <c r="S278" s="119"/>
      <c r="T278" s="120"/>
      <c r="AT278" s="122" t="s">
        <v>104</v>
      </c>
      <c r="AU278" s="122" t="s">
        <v>4</v>
      </c>
      <c r="AV278" s="121" t="s">
        <v>4</v>
      </c>
      <c r="AW278" s="121" t="s">
        <v>106</v>
      </c>
      <c r="AX278" s="121" t="s">
        <v>92</v>
      </c>
      <c r="AY278" s="122" t="s">
        <v>93</v>
      </c>
    </row>
    <row r="279" spans="2:65" s="121" customFormat="1" x14ac:dyDescent="0.25">
      <c r="B279" s="112"/>
      <c r="C279" s="113"/>
      <c r="D279" s="97" t="s">
        <v>104</v>
      </c>
      <c r="E279" s="114" t="s">
        <v>2</v>
      </c>
      <c r="F279" s="115" t="s">
        <v>402</v>
      </c>
      <c r="G279" s="113"/>
      <c r="H279" s="116">
        <v>11.048</v>
      </c>
      <c r="I279" s="388"/>
      <c r="J279" s="113"/>
      <c r="K279" s="113"/>
      <c r="L279" s="117"/>
      <c r="M279" s="118"/>
      <c r="N279" s="119"/>
      <c r="O279" s="119"/>
      <c r="P279" s="119"/>
      <c r="Q279" s="119"/>
      <c r="R279" s="119"/>
      <c r="S279" s="119"/>
      <c r="T279" s="120"/>
      <c r="AT279" s="122" t="s">
        <v>104</v>
      </c>
      <c r="AU279" s="122" t="s">
        <v>4</v>
      </c>
      <c r="AV279" s="121" t="s">
        <v>4</v>
      </c>
      <c r="AW279" s="121" t="s">
        <v>106</v>
      </c>
      <c r="AX279" s="121" t="s">
        <v>92</v>
      </c>
      <c r="AY279" s="122" t="s">
        <v>93</v>
      </c>
    </row>
    <row r="280" spans="2:65" s="121" customFormat="1" x14ac:dyDescent="0.25">
      <c r="B280" s="112"/>
      <c r="C280" s="113"/>
      <c r="D280" s="97" t="s">
        <v>104</v>
      </c>
      <c r="E280" s="114" t="s">
        <v>2</v>
      </c>
      <c r="F280" s="115" t="s">
        <v>403</v>
      </c>
      <c r="G280" s="113"/>
      <c r="H280" s="116">
        <v>7.0090000000000003</v>
      </c>
      <c r="I280" s="388"/>
      <c r="J280" s="113"/>
      <c r="K280" s="113"/>
      <c r="L280" s="117"/>
      <c r="M280" s="118"/>
      <c r="N280" s="119"/>
      <c r="O280" s="119"/>
      <c r="P280" s="119"/>
      <c r="Q280" s="119"/>
      <c r="R280" s="119"/>
      <c r="S280" s="119"/>
      <c r="T280" s="120"/>
      <c r="AT280" s="122" t="s">
        <v>104</v>
      </c>
      <c r="AU280" s="122" t="s">
        <v>4</v>
      </c>
      <c r="AV280" s="121" t="s">
        <v>4</v>
      </c>
      <c r="AW280" s="121" t="s">
        <v>106</v>
      </c>
      <c r="AX280" s="121" t="s">
        <v>92</v>
      </c>
      <c r="AY280" s="122" t="s">
        <v>93</v>
      </c>
    </row>
    <row r="281" spans="2:65" s="132" customFormat="1" x14ac:dyDescent="0.25">
      <c r="B281" s="123"/>
      <c r="C281" s="124"/>
      <c r="D281" s="97" t="s">
        <v>104</v>
      </c>
      <c r="E281" s="125" t="s">
        <v>20</v>
      </c>
      <c r="F281" s="126" t="s">
        <v>108</v>
      </c>
      <c r="G281" s="124"/>
      <c r="H281" s="127">
        <v>32.697000000000003</v>
      </c>
      <c r="I281" s="389"/>
      <c r="J281" s="124"/>
      <c r="K281" s="124"/>
      <c r="L281" s="128"/>
      <c r="M281" s="129"/>
      <c r="N281" s="130"/>
      <c r="O281" s="130"/>
      <c r="P281" s="130"/>
      <c r="Q281" s="130"/>
      <c r="R281" s="130"/>
      <c r="S281" s="130"/>
      <c r="T281" s="131"/>
      <c r="AT281" s="133" t="s">
        <v>104</v>
      </c>
      <c r="AU281" s="133" t="s">
        <v>4</v>
      </c>
      <c r="AV281" s="132" t="s">
        <v>100</v>
      </c>
      <c r="AW281" s="132" t="s">
        <v>106</v>
      </c>
      <c r="AX281" s="132" t="s">
        <v>91</v>
      </c>
      <c r="AY281" s="133" t="s">
        <v>93</v>
      </c>
    </row>
    <row r="282" spans="2:65" s="358" customFormat="1" ht="16.5" customHeight="1" x14ac:dyDescent="0.25">
      <c r="B282" s="27"/>
      <c r="C282" s="87" t="s">
        <v>404</v>
      </c>
      <c r="D282" s="87" t="s">
        <v>95</v>
      </c>
      <c r="E282" s="88" t="s">
        <v>405</v>
      </c>
      <c r="F282" s="89" t="s">
        <v>406</v>
      </c>
      <c r="G282" s="90" t="s">
        <v>98</v>
      </c>
      <c r="H282" s="91">
        <v>86.665000000000006</v>
      </c>
      <c r="I282" s="385"/>
      <c r="J282" s="92">
        <f>ROUND(I282*H282,2)</f>
        <v>0</v>
      </c>
      <c r="K282" s="89" t="s">
        <v>99</v>
      </c>
      <c r="L282" s="7"/>
      <c r="M282" s="386" t="s">
        <v>2</v>
      </c>
      <c r="N282" s="93" t="s">
        <v>45</v>
      </c>
      <c r="O282" s="100"/>
      <c r="P282" s="94">
        <f>O282*H282</f>
        <v>0</v>
      </c>
      <c r="Q282" s="94">
        <v>1.787E-2</v>
      </c>
      <c r="R282" s="94">
        <f>Q282*H282</f>
        <v>1.5487035500000002</v>
      </c>
      <c r="S282" s="94">
        <v>0</v>
      </c>
      <c r="T282" s="95">
        <f>S282*H282</f>
        <v>0</v>
      </c>
      <c r="AR282" s="359" t="s">
        <v>100</v>
      </c>
      <c r="AT282" s="359" t="s">
        <v>95</v>
      </c>
      <c r="AU282" s="359" t="s">
        <v>4</v>
      </c>
      <c r="AY282" s="359" t="s">
        <v>93</v>
      </c>
      <c r="BE282" s="96">
        <f>IF(N282="základní",J282,0)</f>
        <v>0</v>
      </c>
      <c r="BF282" s="96">
        <f>IF(N282="snížená",J282,0)</f>
        <v>0</v>
      </c>
      <c r="BG282" s="96">
        <f>IF(N282="zákl. přenesená",J282,0)</f>
        <v>0</v>
      </c>
      <c r="BH282" s="96">
        <f>IF(N282="sníž. přenesená",J282,0)</f>
        <v>0</v>
      </c>
      <c r="BI282" s="96">
        <f>IF(N282="nulová",J282,0)</f>
        <v>0</v>
      </c>
      <c r="BJ282" s="359" t="s">
        <v>91</v>
      </c>
      <c r="BK282" s="96">
        <f>ROUND(I282*H282,2)</f>
        <v>0</v>
      </c>
      <c r="BL282" s="359" t="s">
        <v>100</v>
      </c>
      <c r="BM282" s="359" t="s">
        <v>407</v>
      </c>
    </row>
    <row r="283" spans="2:65" s="358" customFormat="1" x14ac:dyDescent="0.25">
      <c r="B283" s="27"/>
      <c r="C283" s="355"/>
      <c r="D283" s="97" t="s">
        <v>102</v>
      </c>
      <c r="E283" s="355"/>
      <c r="F283" s="98" t="s">
        <v>408</v>
      </c>
      <c r="G283" s="355"/>
      <c r="H283" s="355"/>
      <c r="I283" s="370"/>
      <c r="J283" s="355"/>
      <c r="K283" s="355"/>
      <c r="L283" s="7"/>
      <c r="M283" s="99"/>
      <c r="N283" s="100"/>
      <c r="O283" s="100"/>
      <c r="P283" s="100"/>
      <c r="Q283" s="100"/>
      <c r="R283" s="100"/>
      <c r="S283" s="100"/>
      <c r="T283" s="101"/>
      <c r="AT283" s="359" t="s">
        <v>102</v>
      </c>
      <c r="AU283" s="359" t="s">
        <v>4</v>
      </c>
    </row>
    <row r="284" spans="2:65" s="121" customFormat="1" x14ac:dyDescent="0.25">
      <c r="B284" s="112"/>
      <c r="C284" s="113"/>
      <c r="D284" s="97" t="s">
        <v>104</v>
      </c>
      <c r="E284" s="114" t="s">
        <v>2</v>
      </c>
      <c r="F284" s="115" t="s">
        <v>409</v>
      </c>
      <c r="G284" s="113"/>
      <c r="H284" s="116">
        <v>32.811</v>
      </c>
      <c r="I284" s="388"/>
      <c r="J284" s="113"/>
      <c r="K284" s="113"/>
      <c r="L284" s="117"/>
      <c r="M284" s="118"/>
      <c r="N284" s="119"/>
      <c r="O284" s="119"/>
      <c r="P284" s="119"/>
      <c r="Q284" s="119"/>
      <c r="R284" s="119"/>
      <c r="S284" s="119"/>
      <c r="T284" s="120"/>
      <c r="AT284" s="122" t="s">
        <v>104</v>
      </c>
      <c r="AU284" s="122" t="s">
        <v>4</v>
      </c>
      <c r="AV284" s="121" t="s">
        <v>4</v>
      </c>
      <c r="AW284" s="121" t="s">
        <v>106</v>
      </c>
      <c r="AX284" s="121" t="s">
        <v>92</v>
      </c>
      <c r="AY284" s="122" t="s">
        <v>93</v>
      </c>
    </row>
    <row r="285" spans="2:65" s="121" customFormat="1" x14ac:dyDescent="0.25">
      <c r="B285" s="112"/>
      <c r="C285" s="113"/>
      <c r="D285" s="97" t="s">
        <v>104</v>
      </c>
      <c r="E285" s="114" t="s">
        <v>2</v>
      </c>
      <c r="F285" s="115" t="s">
        <v>410</v>
      </c>
      <c r="G285" s="113"/>
      <c r="H285" s="116">
        <v>52.45</v>
      </c>
      <c r="I285" s="388"/>
      <c r="J285" s="113"/>
      <c r="K285" s="113"/>
      <c r="L285" s="117"/>
      <c r="M285" s="118"/>
      <c r="N285" s="119"/>
      <c r="O285" s="119"/>
      <c r="P285" s="119"/>
      <c r="Q285" s="119"/>
      <c r="R285" s="119"/>
      <c r="S285" s="119"/>
      <c r="T285" s="120"/>
      <c r="AT285" s="122" t="s">
        <v>104</v>
      </c>
      <c r="AU285" s="122" t="s">
        <v>4</v>
      </c>
      <c r="AV285" s="121" t="s">
        <v>4</v>
      </c>
      <c r="AW285" s="121" t="s">
        <v>106</v>
      </c>
      <c r="AX285" s="121" t="s">
        <v>92</v>
      </c>
      <c r="AY285" s="122" t="s">
        <v>93</v>
      </c>
    </row>
    <row r="286" spans="2:65" s="121" customFormat="1" x14ac:dyDescent="0.25">
      <c r="B286" s="112"/>
      <c r="C286" s="113"/>
      <c r="D286" s="97" t="s">
        <v>104</v>
      </c>
      <c r="E286" s="114" t="s">
        <v>2</v>
      </c>
      <c r="F286" s="115" t="s">
        <v>411</v>
      </c>
      <c r="G286" s="113"/>
      <c r="H286" s="116">
        <v>1.4039999999999999</v>
      </c>
      <c r="I286" s="388"/>
      <c r="J286" s="113"/>
      <c r="K286" s="113"/>
      <c r="L286" s="117"/>
      <c r="M286" s="118"/>
      <c r="N286" s="119"/>
      <c r="O286" s="119"/>
      <c r="P286" s="119"/>
      <c r="Q286" s="119"/>
      <c r="R286" s="119"/>
      <c r="S286" s="119"/>
      <c r="T286" s="120"/>
      <c r="AT286" s="122" t="s">
        <v>104</v>
      </c>
      <c r="AU286" s="122" t="s">
        <v>4</v>
      </c>
      <c r="AV286" s="121" t="s">
        <v>4</v>
      </c>
      <c r="AW286" s="121" t="s">
        <v>106</v>
      </c>
      <c r="AX286" s="121" t="s">
        <v>92</v>
      </c>
      <c r="AY286" s="122" t="s">
        <v>93</v>
      </c>
    </row>
    <row r="287" spans="2:65" s="132" customFormat="1" x14ac:dyDescent="0.25">
      <c r="B287" s="123"/>
      <c r="C287" s="124"/>
      <c r="D287" s="97" t="s">
        <v>104</v>
      </c>
      <c r="E287" s="125" t="s">
        <v>23</v>
      </c>
      <c r="F287" s="126" t="s">
        <v>108</v>
      </c>
      <c r="G287" s="124"/>
      <c r="H287" s="127">
        <v>86.665000000000006</v>
      </c>
      <c r="I287" s="389"/>
      <c r="J287" s="124"/>
      <c r="K287" s="124"/>
      <c r="L287" s="128"/>
      <c r="M287" s="129"/>
      <c r="N287" s="130"/>
      <c r="O287" s="130"/>
      <c r="P287" s="130"/>
      <c r="Q287" s="130"/>
      <c r="R287" s="130"/>
      <c r="S287" s="130"/>
      <c r="T287" s="131"/>
      <c r="AT287" s="133" t="s">
        <v>104</v>
      </c>
      <c r="AU287" s="133" t="s">
        <v>4</v>
      </c>
      <c r="AV287" s="132" t="s">
        <v>100</v>
      </c>
      <c r="AW287" s="132" t="s">
        <v>106</v>
      </c>
      <c r="AX287" s="132" t="s">
        <v>91</v>
      </c>
      <c r="AY287" s="133" t="s">
        <v>93</v>
      </c>
    </row>
    <row r="288" spans="2:65" s="358" customFormat="1" ht="16.5" customHeight="1" x14ac:dyDescent="0.25">
      <c r="B288" s="27"/>
      <c r="C288" s="87" t="s">
        <v>412</v>
      </c>
      <c r="D288" s="87" t="s">
        <v>95</v>
      </c>
      <c r="E288" s="88" t="s">
        <v>413</v>
      </c>
      <c r="F288" s="89" t="s">
        <v>414</v>
      </c>
      <c r="G288" s="90" t="s">
        <v>98</v>
      </c>
      <c r="H288" s="91">
        <v>32.697000000000003</v>
      </c>
      <c r="I288" s="385"/>
      <c r="J288" s="92">
        <f>ROUND(I288*H288,2)</f>
        <v>0</v>
      </c>
      <c r="K288" s="89" t="s">
        <v>99</v>
      </c>
      <c r="L288" s="7"/>
      <c r="M288" s="386" t="s">
        <v>2</v>
      </c>
      <c r="N288" s="93" t="s">
        <v>45</v>
      </c>
      <c r="O288" s="100"/>
      <c r="P288" s="94">
        <f>O288*H288</f>
        <v>0</v>
      </c>
      <c r="Q288" s="94">
        <v>4.5000000000000003E-5</v>
      </c>
      <c r="R288" s="94">
        <f>Q288*H288</f>
        <v>1.4713650000000003E-3</v>
      </c>
      <c r="S288" s="94">
        <v>0</v>
      </c>
      <c r="T288" s="95">
        <f>S288*H288</f>
        <v>0</v>
      </c>
      <c r="AR288" s="359" t="s">
        <v>100</v>
      </c>
      <c r="AT288" s="359" t="s">
        <v>95</v>
      </c>
      <c r="AU288" s="359" t="s">
        <v>4</v>
      </c>
      <c r="AY288" s="359" t="s">
        <v>93</v>
      </c>
      <c r="BE288" s="96">
        <f>IF(N288="základní",J288,0)</f>
        <v>0</v>
      </c>
      <c r="BF288" s="96">
        <f>IF(N288="snížená",J288,0)</f>
        <v>0</v>
      </c>
      <c r="BG288" s="96">
        <f>IF(N288="zákl. přenesená",J288,0)</f>
        <v>0</v>
      </c>
      <c r="BH288" s="96">
        <f>IF(N288="sníž. přenesená",J288,0)</f>
        <v>0</v>
      </c>
      <c r="BI288" s="96">
        <f>IF(N288="nulová",J288,0)</f>
        <v>0</v>
      </c>
      <c r="BJ288" s="359" t="s">
        <v>91</v>
      </c>
      <c r="BK288" s="96">
        <f>ROUND(I288*H288,2)</f>
        <v>0</v>
      </c>
      <c r="BL288" s="359" t="s">
        <v>100</v>
      </c>
      <c r="BM288" s="359" t="s">
        <v>415</v>
      </c>
    </row>
    <row r="289" spans="2:65" s="358" customFormat="1" x14ac:dyDescent="0.25">
      <c r="B289" s="27"/>
      <c r="C289" s="355"/>
      <c r="D289" s="97" t="s">
        <v>102</v>
      </c>
      <c r="E289" s="355"/>
      <c r="F289" s="98" t="s">
        <v>416</v>
      </c>
      <c r="G289" s="355"/>
      <c r="H289" s="355"/>
      <c r="I289" s="370"/>
      <c r="J289" s="355"/>
      <c r="K289" s="355"/>
      <c r="L289" s="7"/>
      <c r="M289" s="99"/>
      <c r="N289" s="100"/>
      <c r="O289" s="100"/>
      <c r="P289" s="100"/>
      <c r="Q289" s="100"/>
      <c r="R289" s="100"/>
      <c r="S289" s="100"/>
      <c r="T289" s="101"/>
      <c r="AT289" s="359" t="s">
        <v>102</v>
      </c>
      <c r="AU289" s="359" t="s">
        <v>4</v>
      </c>
    </row>
    <row r="290" spans="2:65" s="121" customFormat="1" x14ac:dyDescent="0.25">
      <c r="B290" s="112"/>
      <c r="C290" s="113"/>
      <c r="D290" s="97" t="s">
        <v>104</v>
      </c>
      <c r="E290" s="114" t="s">
        <v>2</v>
      </c>
      <c r="F290" s="115" t="s">
        <v>20</v>
      </c>
      <c r="G290" s="113"/>
      <c r="H290" s="116">
        <v>32.697000000000003</v>
      </c>
      <c r="I290" s="388"/>
      <c r="J290" s="113"/>
      <c r="K290" s="113"/>
      <c r="L290" s="117"/>
      <c r="M290" s="118"/>
      <c r="N290" s="119"/>
      <c r="O290" s="119"/>
      <c r="P290" s="119"/>
      <c r="Q290" s="119"/>
      <c r="R290" s="119"/>
      <c r="S290" s="119"/>
      <c r="T290" s="120"/>
      <c r="AT290" s="122" t="s">
        <v>104</v>
      </c>
      <c r="AU290" s="122" t="s">
        <v>4</v>
      </c>
      <c r="AV290" s="121" t="s">
        <v>4</v>
      </c>
      <c r="AW290" s="121" t="s">
        <v>106</v>
      </c>
      <c r="AX290" s="121" t="s">
        <v>91</v>
      </c>
      <c r="AY290" s="122" t="s">
        <v>93</v>
      </c>
    </row>
    <row r="291" spans="2:65" s="358" customFormat="1" ht="16.5" customHeight="1" x14ac:dyDescent="0.25">
      <c r="B291" s="27"/>
      <c r="C291" s="87" t="s">
        <v>417</v>
      </c>
      <c r="D291" s="87" t="s">
        <v>95</v>
      </c>
      <c r="E291" s="88" t="s">
        <v>418</v>
      </c>
      <c r="F291" s="89" t="s">
        <v>419</v>
      </c>
      <c r="G291" s="90" t="s">
        <v>98</v>
      </c>
      <c r="H291" s="91">
        <v>86.665000000000006</v>
      </c>
      <c r="I291" s="385"/>
      <c r="J291" s="92">
        <f>ROUND(I291*H291,2)</f>
        <v>0</v>
      </c>
      <c r="K291" s="89" t="s">
        <v>99</v>
      </c>
      <c r="L291" s="7"/>
      <c r="M291" s="386" t="s">
        <v>2</v>
      </c>
      <c r="N291" s="93" t="s">
        <v>45</v>
      </c>
      <c r="O291" s="100"/>
      <c r="P291" s="94">
        <f>O291*H291</f>
        <v>0</v>
      </c>
      <c r="Q291" s="94">
        <v>0</v>
      </c>
      <c r="R291" s="94">
        <f>Q291*H291</f>
        <v>0</v>
      </c>
      <c r="S291" s="94">
        <v>0</v>
      </c>
      <c r="T291" s="95">
        <f>S291*H291</f>
        <v>0</v>
      </c>
      <c r="AR291" s="359" t="s">
        <v>100</v>
      </c>
      <c r="AT291" s="359" t="s">
        <v>95</v>
      </c>
      <c r="AU291" s="359" t="s">
        <v>4</v>
      </c>
      <c r="AY291" s="359" t="s">
        <v>93</v>
      </c>
      <c r="BE291" s="96">
        <f>IF(N291="základní",J291,0)</f>
        <v>0</v>
      </c>
      <c r="BF291" s="96">
        <f>IF(N291="snížená",J291,0)</f>
        <v>0</v>
      </c>
      <c r="BG291" s="96">
        <f>IF(N291="zákl. přenesená",J291,0)</f>
        <v>0</v>
      </c>
      <c r="BH291" s="96">
        <f>IF(N291="sníž. přenesená",J291,0)</f>
        <v>0</v>
      </c>
      <c r="BI291" s="96">
        <f>IF(N291="nulová",J291,0)</f>
        <v>0</v>
      </c>
      <c r="BJ291" s="359" t="s">
        <v>91</v>
      </c>
      <c r="BK291" s="96">
        <f>ROUND(I291*H291,2)</f>
        <v>0</v>
      </c>
      <c r="BL291" s="359" t="s">
        <v>100</v>
      </c>
      <c r="BM291" s="359" t="s">
        <v>420</v>
      </c>
    </row>
    <row r="292" spans="2:65" s="358" customFormat="1" x14ac:dyDescent="0.25">
      <c r="B292" s="27"/>
      <c r="C292" s="355"/>
      <c r="D292" s="97" t="s">
        <v>102</v>
      </c>
      <c r="E292" s="355"/>
      <c r="F292" s="98" t="s">
        <v>421</v>
      </c>
      <c r="G292" s="355"/>
      <c r="H292" s="355"/>
      <c r="I292" s="370"/>
      <c r="J292" s="355"/>
      <c r="K292" s="355"/>
      <c r="L292" s="7"/>
      <c r="M292" s="99"/>
      <c r="N292" s="100"/>
      <c r="O292" s="100"/>
      <c r="P292" s="100"/>
      <c r="Q292" s="100"/>
      <c r="R292" s="100"/>
      <c r="S292" s="100"/>
      <c r="T292" s="101"/>
      <c r="AT292" s="359" t="s">
        <v>102</v>
      </c>
      <c r="AU292" s="359" t="s">
        <v>4</v>
      </c>
    </row>
    <row r="293" spans="2:65" s="121" customFormat="1" x14ac:dyDescent="0.25">
      <c r="B293" s="112"/>
      <c r="C293" s="113"/>
      <c r="D293" s="97" t="s">
        <v>104</v>
      </c>
      <c r="E293" s="114" t="s">
        <v>2</v>
      </c>
      <c r="F293" s="115" t="s">
        <v>23</v>
      </c>
      <c r="G293" s="113"/>
      <c r="H293" s="116">
        <v>86.665000000000006</v>
      </c>
      <c r="I293" s="388"/>
      <c r="J293" s="113"/>
      <c r="K293" s="113"/>
      <c r="L293" s="117"/>
      <c r="M293" s="118"/>
      <c r="N293" s="119"/>
      <c r="O293" s="119"/>
      <c r="P293" s="119"/>
      <c r="Q293" s="119"/>
      <c r="R293" s="119"/>
      <c r="S293" s="119"/>
      <c r="T293" s="120"/>
      <c r="AT293" s="122" t="s">
        <v>104</v>
      </c>
      <c r="AU293" s="122" t="s">
        <v>4</v>
      </c>
      <c r="AV293" s="121" t="s">
        <v>4</v>
      </c>
      <c r="AW293" s="121" t="s">
        <v>106</v>
      </c>
      <c r="AX293" s="121" t="s">
        <v>91</v>
      </c>
      <c r="AY293" s="122" t="s">
        <v>93</v>
      </c>
    </row>
    <row r="294" spans="2:65" s="358" customFormat="1" ht="16.5" customHeight="1" x14ac:dyDescent="0.25">
      <c r="B294" s="27"/>
      <c r="C294" s="87" t="s">
        <v>422</v>
      </c>
      <c r="D294" s="87" t="s">
        <v>95</v>
      </c>
      <c r="E294" s="88" t="s">
        <v>423</v>
      </c>
      <c r="F294" s="89" t="s">
        <v>424</v>
      </c>
      <c r="G294" s="90" t="s">
        <v>98</v>
      </c>
      <c r="H294" s="91">
        <v>6.54</v>
      </c>
      <c r="I294" s="385"/>
      <c r="J294" s="92">
        <f>ROUND(I294*H294,2)</f>
        <v>0</v>
      </c>
      <c r="K294" s="89" t="s">
        <v>99</v>
      </c>
      <c r="L294" s="7"/>
      <c r="M294" s="386" t="s">
        <v>2</v>
      </c>
      <c r="N294" s="93" t="s">
        <v>45</v>
      </c>
      <c r="O294" s="100"/>
      <c r="P294" s="94">
        <f>O294*H294</f>
        <v>0</v>
      </c>
      <c r="Q294" s="94">
        <v>1.9939499999999999E-2</v>
      </c>
      <c r="R294" s="94">
        <f>Q294*H294</f>
        <v>0.13040432999999998</v>
      </c>
      <c r="S294" s="94">
        <v>0</v>
      </c>
      <c r="T294" s="95">
        <f>S294*H294</f>
        <v>0</v>
      </c>
      <c r="AR294" s="359" t="s">
        <v>100</v>
      </c>
      <c r="AT294" s="359" t="s">
        <v>95</v>
      </c>
      <c r="AU294" s="359" t="s">
        <v>4</v>
      </c>
      <c r="AY294" s="359" t="s">
        <v>93</v>
      </c>
      <c r="BE294" s="96">
        <f>IF(N294="základní",J294,0)</f>
        <v>0</v>
      </c>
      <c r="BF294" s="96">
        <f>IF(N294="snížená",J294,0)</f>
        <v>0</v>
      </c>
      <c r="BG294" s="96">
        <f>IF(N294="zákl. přenesená",J294,0)</f>
        <v>0</v>
      </c>
      <c r="BH294" s="96">
        <f>IF(N294="sníž. přenesená",J294,0)</f>
        <v>0</v>
      </c>
      <c r="BI294" s="96">
        <f>IF(N294="nulová",J294,0)</f>
        <v>0</v>
      </c>
      <c r="BJ294" s="359" t="s">
        <v>91</v>
      </c>
      <c r="BK294" s="96">
        <f>ROUND(I294*H294,2)</f>
        <v>0</v>
      </c>
      <c r="BL294" s="359" t="s">
        <v>100</v>
      </c>
      <c r="BM294" s="359" t="s">
        <v>425</v>
      </c>
    </row>
    <row r="295" spans="2:65" s="358" customFormat="1" x14ac:dyDescent="0.25">
      <c r="B295" s="27"/>
      <c r="C295" s="355"/>
      <c r="D295" s="97" t="s">
        <v>102</v>
      </c>
      <c r="E295" s="355"/>
      <c r="F295" s="98" t="s">
        <v>426</v>
      </c>
      <c r="G295" s="355"/>
      <c r="H295" s="355"/>
      <c r="I295" s="370"/>
      <c r="J295" s="355"/>
      <c r="K295" s="355"/>
      <c r="L295" s="7"/>
      <c r="M295" s="99"/>
      <c r="N295" s="100"/>
      <c r="O295" s="100"/>
      <c r="P295" s="100"/>
      <c r="Q295" s="100"/>
      <c r="R295" s="100"/>
      <c r="S295" s="100"/>
      <c r="T295" s="101"/>
      <c r="AT295" s="359" t="s">
        <v>102</v>
      </c>
      <c r="AU295" s="359" t="s">
        <v>4</v>
      </c>
    </row>
    <row r="296" spans="2:65" s="121" customFormat="1" x14ac:dyDescent="0.25">
      <c r="B296" s="112"/>
      <c r="C296" s="113"/>
      <c r="D296" s="97" t="s">
        <v>104</v>
      </c>
      <c r="E296" s="114" t="s">
        <v>2</v>
      </c>
      <c r="F296" s="115" t="s">
        <v>427</v>
      </c>
      <c r="G296" s="113"/>
      <c r="H296" s="116">
        <v>6.54</v>
      </c>
      <c r="I296" s="388"/>
      <c r="J296" s="113"/>
      <c r="K296" s="113"/>
      <c r="L296" s="117"/>
      <c r="M296" s="118"/>
      <c r="N296" s="119"/>
      <c r="O296" s="119"/>
      <c r="P296" s="119"/>
      <c r="Q296" s="119"/>
      <c r="R296" s="119"/>
      <c r="S296" s="119"/>
      <c r="T296" s="120"/>
      <c r="AT296" s="122" t="s">
        <v>104</v>
      </c>
      <c r="AU296" s="122" t="s">
        <v>4</v>
      </c>
      <c r="AV296" s="121" t="s">
        <v>4</v>
      </c>
      <c r="AW296" s="121" t="s">
        <v>106</v>
      </c>
      <c r="AX296" s="121" t="s">
        <v>91</v>
      </c>
      <c r="AY296" s="122" t="s">
        <v>93</v>
      </c>
    </row>
    <row r="297" spans="2:65" s="358" customFormat="1" ht="16.5" customHeight="1" x14ac:dyDescent="0.25">
      <c r="B297" s="27"/>
      <c r="C297" s="87" t="s">
        <v>428</v>
      </c>
      <c r="D297" s="87" t="s">
        <v>95</v>
      </c>
      <c r="E297" s="88" t="s">
        <v>429</v>
      </c>
      <c r="F297" s="89" t="s">
        <v>430</v>
      </c>
      <c r="G297" s="90" t="s">
        <v>204</v>
      </c>
      <c r="H297" s="91">
        <v>6.3159999999999998</v>
      </c>
      <c r="I297" s="385"/>
      <c r="J297" s="92">
        <f>ROUND(I297*H297,2)</f>
        <v>0</v>
      </c>
      <c r="K297" s="89" t="s">
        <v>99</v>
      </c>
      <c r="L297" s="7"/>
      <c r="M297" s="386" t="s">
        <v>2</v>
      </c>
      <c r="N297" s="93" t="s">
        <v>45</v>
      </c>
      <c r="O297" s="100"/>
      <c r="P297" s="94">
        <f>O297*H297</f>
        <v>0</v>
      </c>
      <c r="Q297" s="94">
        <v>1.048527</v>
      </c>
      <c r="R297" s="94">
        <f>Q297*H297</f>
        <v>6.6224965319999995</v>
      </c>
      <c r="S297" s="94">
        <v>0</v>
      </c>
      <c r="T297" s="95">
        <f>S297*H297</f>
        <v>0</v>
      </c>
      <c r="AR297" s="359" t="s">
        <v>100</v>
      </c>
      <c r="AT297" s="359" t="s">
        <v>95</v>
      </c>
      <c r="AU297" s="359" t="s">
        <v>4</v>
      </c>
      <c r="AY297" s="359" t="s">
        <v>93</v>
      </c>
      <c r="BE297" s="96">
        <f>IF(N297="základní",J297,0)</f>
        <v>0</v>
      </c>
      <c r="BF297" s="96">
        <f>IF(N297="snížená",J297,0)</f>
        <v>0</v>
      </c>
      <c r="BG297" s="96">
        <f>IF(N297="zákl. přenesená",J297,0)</f>
        <v>0</v>
      </c>
      <c r="BH297" s="96">
        <f>IF(N297="sníž. přenesená",J297,0)</f>
        <v>0</v>
      </c>
      <c r="BI297" s="96">
        <f>IF(N297="nulová",J297,0)</f>
        <v>0</v>
      </c>
      <c r="BJ297" s="359" t="s">
        <v>91</v>
      </c>
      <c r="BK297" s="96">
        <f>ROUND(I297*H297,2)</f>
        <v>0</v>
      </c>
      <c r="BL297" s="359" t="s">
        <v>100</v>
      </c>
      <c r="BM297" s="359" t="s">
        <v>431</v>
      </c>
    </row>
    <row r="298" spans="2:65" s="358" customFormat="1" x14ac:dyDescent="0.25">
      <c r="B298" s="27"/>
      <c r="C298" s="355"/>
      <c r="D298" s="97" t="s">
        <v>102</v>
      </c>
      <c r="E298" s="355"/>
      <c r="F298" s="98" t="s">
        <v>432</v>
      </c>
      <c r="G298" s="355"/>
      <c r="H298" s="355"/>
      <c r="I298" s="370"/>
      <c r="J298" s="355"/>
      <c r="K298" s="355"/>
      <c r="L298" s="7"/>
      <c r="M298" s="99"/>
      <c r="N298" s="100"/>
      <c r="O298" s="100"/>
      <c r="P298" s="100"/>
      <c r="Q298" s="100"/>
      <c r="R298" s="100"/>
      <c r="S298" s="100"/>
      <c r="T298" s="101"/>
      <c r="AT298" s="359" t="s">
        <v>102</v>
      </c>
      <c r="AU298" s="359" t="s">
        <v>4</v>
      </c>
    </row>
    <row r="299" spans="2:65" s="110" customFormat="1" x14ac:dyDescent="0.25">
      <c r="B299" s="102"/>
      <c r="C299" s="103"/>
      <c r="D299" s="97" t="s">
        <v>104</v>
      </c>
      <c r="E299" s="104" t="s">
        <v>2</v>
      </c>
      <c r="F299" s="105" t="s">
        <v>433</v>
      </c>
      <c r="G299" s="103"/>
      <c r="H299" s="104" t="s">
        <v>2</v>
      </c>
      <c r="I299" s="387"/>
      <c r="J299" s="103"/>
      <c r="K299" s="103"/>
      <c r="L299" s="106"/>
      <c r="M299" s="107"/>
      <c r="N299" s="108"/>
      <c r="O299" s="108"/>
      <c r="P299" s="108"/>
      <c r="Q299" s="108"/>
      <c r="R299" s="108"/>
      <c r="S299" s="108"/>
      <c r="T299" s="109"/>
      <c r="AT299" s="111" t="s">
        <v>104</v>
      </c>
      <c r="AU299" s="111" t="s">
        <v>4</v>
      </c>
      <c r="AV299" s="110" t="s">
        <v>91</v>
      </c>
      <c r="AW299" s="110" t="s">
        <v>106</v>
      </c>
      <c r="AX299" s="110" t="s">
        <v>92</v>
      </c>
      <c r="AY299" s="111" t="s">
        <v>93</v>
      </c>
    </row>
    <row r="300" spans="2:65" s="121" customFormat="1" x14ac:dyDescent="0.25">
      <c r="B300" s="112"/>
      <c r="C300" s="113"/>
      <c r="D300" s="97" t="s">
        <v>104</v>
      </c>
      <c r="E300" s="114" t="s">
        <v>2</v>
      </c>
      <c r="F300" s="115" t="s">
        <v>434</v>
      </c>
      <c r="G300" s="113"/>
      <c r="H300" s="116">
        <v>3.24</v>
      </c>
      <c r="I300" s="388"/>
      <c r="J300" s="113"/>
      <c r="K300" s="113"/>
      <c r="L300" s="117"/>
      <c r="M300" s="118"/>
      <c r="N300" s="119"/>
      <c r="O300" s="119"/>
      <c r="P300" s="119"/>
      <c r="Q300" s="119"/>
      <c r="R300" s="119"/>
      <c r="S300" s="119"/>
      <c r="T300" s="120"/>
      <c r="AT300" s="122" t="s">
        <v>104</v>
      </c>
      <c r="AU300" s="122" t="s">
        <v>4</v>
      </c>
      <c r="AV300" s="121" t="s">
        <v>4</v>
      </c>
      <c r="AW300" s="121" t="s">
        <v>106</v>
      </c>
      <c r="AX300" s="121" t="s">
        <v>92</v>
      </c>
      <c r="AY300" s="122" t="s">
        <v>93</v>
      </c>
    </row>
    <row r="301" spans="2:65" s="121" customFormat="1" x14ac:dyDescent="0.25">
      <c r="B301" s="112"/>
      <c r="C301" s="113"/>
      <c r="D301" s="97" t="s">
        <v>104</v>
      </c>
      <c r="E301" s="114" t="s">
        <v>2</v>
      </c>
      <c r="F301" s="115" t="s">
        <v>435</v>
      </c>
      <c r="G301" s="113"/>
      <c r="H301" s="116">
        <v>3.0760000000000001</v>
      </c>
      <c r="I301" s="388"/>
      <c r="J301" s="113"/>
      <c r="K301" s="113"/>
      <c r="L301" s="117"/>
      <c r="M301" s="118"/>
      <c r="N301" s="119"/>
      <c r="O301" s="119"/>
      <c r="P301" s="119"/>
      <c r="Q301" s="119"/>
      <c r="R301" s="119"/>
      <c r="S301" s="119"/>
      <c r="T301" s="120"/>
      <c r="AT301" s="122" t="s">
        <v>104</v>
      </c>
      <c r="AU301" s="122" t="s">
        <v>4</v>
      </c>
      <c r="AV301" s="121" t="s">
        <v>4</v>
      </c>
      <c r="AW301" s="121" t="s">
        <v>106</v>
      </c>
      <c r="AX301" s="121" t="s">
        <v>92</v>
      </c>
      <c r="AY301" s="122" t="s">
        <v>93</v>
      </c>
    </row>
    <row r="302" spans="2:65" s="132" customFormat="1" x14ac:dyDescent="0.25">
      <c r="B302" s="123"/>
      <c r="C302" s="124"/>
      <c r="D302" s="97" t="s">
        <v>104</v>
      </c>
      <c r="E302" s="125" t="s">
        <v>2</v>
      </c>
      <c r="F302" s="126" t="s">
        <v>108</v>
      </c>
      <c r="G302" s="124"/>
      <c r="H302" s="127">
        <v>6.3160000000000007</v>
      </c>
      <c r="I302" s="389"/>
      <c r="J302" s="124"/>
      <c r="K302" s="124"/>
      <c r="L302" s="128"/>
      <c r="M302" s="129"/>
      <c r="N302" s="130"/>
      <c r="O302" s="130"/>
      <c r="P302" s="130"/>
      <c r="Q302" s="130"/>
      <c r="R302" s="130"/>
      <c r="S302" s="130"/>
      <c r="T302" s="131"/>
      <c r="AT302" s="133" t="s">
        <v>104</v>
      </c>
      <c r="AU302" s="133" t="s">
        <v>4</v>
      </c>
      <c r="AV302" s="132" t="s">
        <v>100</v>
      </c>
      <c r="AW302" s="132" t="s">
        <v>106</v>
      </c>
      <c r="AX302" s="132" t="s">
        <v>91</v>
      </c>
      <c r="AY302" s="133" t="s">
        <v>93</v>
      </c>
    </row>
    <row r="303" spans="2:65" s="358" customFormat="1" ht="16.5" customHeight="1" x14ac:dyDescent="0.25">
      <c r="B303" s="27"/>
      <c r="C303" s="87" t="s">
        <v>436</v>
      </c>
      <c r="D303" s="87" t="s">
        <v>95</v>
      </c>
      <c r="E303" s="88" t="s">
        <v>437</v>
      </c>
      <c r="F303" s="89" t="s">
        <v>438</v>
      </c>
      <c r="G303" s="90" t="s">
        <v>204</v>
      </c>
      <c r="H303" s="91">
        <v>10.045</v>
      </c>
      <c r="I303" s="385"/>
      <c r="J303" s="92">
        <f>ROUND(I303*H303,2)</f>
        <v>0</v>
      </c>
      <c r="K303" s="89" t="s">
        <v>99</v>
      </c>
      <c r="L303" s="7"/>
      <c r="M303" s="386" t="s">
        <v>2</v>
      </c>
      <c r="N303" s="93" t="s">
        <v>45</v>
      </c>
      <c r="O303" s="100"/>
      <c r="P303" s="94">
        <f>O303*H303</f>
        <v>0</v>
      </c>
      <c r="Q303" s="94">
        <v>1.0593999999999999</v>
      </c>
      <c r="R303" s="94">
        <f>Q303*H303</f>
        <v>10.641672999999999</v>
      </c>
      <c r="S303" s="94">
        <v>0</v>
      </c>
      <c r="T303" s="95">
        <f>S303*H303</f>
        <v>0</v>
      </c>
      <c r="AR303" s="359" t="s">
        <v>100</v>
      </c>
      <c r="AT303" s="359" t="s">
        <v>95</v>
      </c>
      <c r="AU303" s="359" t="s">
        <v>4</v>
      </c>
      <c r="AY303" s="359" t="s">
        <v>93</v>
      </c>
      <c r="BE303" s="96">
        <f>IF(N303="základní",J303,0)</f>
        <v>0</v>
      </c>
      <c r="BF303" s="96">
        <f>IF(N303="snížená",J303,0)</f>
        <v>0</v>
      </c>
      <c r="BG303" s="96">
        <f>IF(N303="zákl. přenesená",J303,0)</f>
        <v>0</v>
      </c>
      <c r="BH303" s="96">
        <f>IF(N303="sníž. přenesená",J303,0)</f>
        <v>0</v>
      </c>
      <c r="BI303" s="96">
        <f>IF(N303="nulová",J303,0)</f>
        <v>0</v>
      </c>
      <c r="BJ303" s="359" t="s">
        <v>91</v>
      </c>
      <c r="BK303" s="96">
        <f>ROUND(I303*H303,2)</f>
        <v>0</v>
      </c>
      <c r="BL303" s="359" t="s">
        <v>100</v>
      </c>
      <c r="BM303" s="359" t="s">
        <v>439</v>
      </c>
    </row>
    <row r="304" spans="2:65" s="358" customFormat="1" x14ac:dyDescent="0.25">
      <c r="B304" s="27"/>
      <c r="C304" s="355"/>
      <c r="D304" s="97" t="s">
        <v>102</v>
      </c>
      <c r="E304" s="355"/>
      <c r="F304" s="98" t="s">
        <v>440</v>
      </c>
      <c r="G304" s="355"/>
      <c r="H304" s="355"/>
      <c r="I304" s="370"/>
      <c r="J304" s="355"/>
      <c r="K304" s="355"/>
      <c r="L304" s="7"/>
      <c r="M304" s="99"/>
      <c r="N304" s="100"/>
      <c r="O304" s="100"/>
      <c r="P304" s="100"/>
      <c r="Q304" s="100"/>
      <c r="R304" s="100"/>
      <c r="S304" s="100"/>
      <c r="T304" s="101"/>
      <c r="AT304" s="359" t="s">
        <v>102</v>
      </c>
      <c r="AU304" s="359" t="s">
        <v>4</v>
      </c>
    </row>
    <row r="305" spans="2:65" s="121" customFormat="1" x14ac:dyDescent="0.25">
      <c r="B305" s="112"/>
      <c r="C305" s="113"/>
      <c r="D305" s="97" t="s">
        <v>104</v>
      </c>
      <c r="E305" s="114" t="s">
        <v>2</v>
      </c>
      <c r="F305" s="115" t="s">
        <v>441</v>
      </c>
      <c r="G305" s="113"/>
      <c r="H305" s="116">
        <v>5.8449999999999998</v>
      </c>
      <c r="I305" s="388"/>
      <c r="J305" s="113"/>
      <c r="K305" s="113"/>
      <c r="L305" s="117"/>
      <c r="M305" s="118"/>
      <c r="N305" s="119"/>
      <c r="O305" s="119"/>
      <c r="P305" s="119"/>
      <c r="Q305" s="119"/>
      <c r="R305" s="119"/>
      <c r="S305" s="119"/>
      <c r="T305" s="120"/>
      <c r="AT305" s="122" t="s">
        <v>104</v>
      </c>
      <c r="AU305" s="122" t="s">
        <v>4</v>
      </c>
      <c r="AV305" s="121" t="s">
        <v>4</v>
      </c>
      <c r="AW305" s="121" t="s">
        <v>106</v>
      </c>
      <c r="AX305" s="121" t="s">
        <v>92</v>
      </c>
      <c r="AY305" s="122" t="s">
        <v>93</v>
      </c>
    </row>
    <row r="306" spans="2:65" s="121" customFormat="1" x14ac:dyDescent="0.25">
      <c r="B306" s="112"/>
      <c r="C306" s="113"/>
      <c r="D306" s="97" t="s">
        <v>104</v>
      </c>
      <c r="E306" s="114" t="s">
        <v>2</v>
      </c>
      <c r="F306" s="115" t="s">
        <v>442</v>
      </c>
      <c r="G306" s="113"/>
      <c r="H306" s="116">
        <v>4.2</v>
      </c>
      <c r="I306" s="388"/>
      <c r="J306" s="113"/>
      <c r="K306" s="113"/>
      <c r="L306" s="117"/>
      <c r="M306" s="118"/>
      <c r="N306" s="119"/>
      <c r="O306" s="119"/>
      <c r="P306" s="119"/>
      <c r="Q306" s="119"/>
      <c r="R306" s="119"/>
      <c r="S306" s="119"/>
      <c r="T306" s="120"/>
      <c r="AT306" s="122" t="s">
        <v>104</v>
      </c>
      <c r="AU306" s="122" t="s">
        <v>4</v>
      </c>
      <c r="AV306" s="121" t="s">
        <v>4</v>
      </c>
      <c r="AW306" s="121" t="s">
        <v>106</v>
      </c>
      <c r="AX306" s="121" t="s">
        <v>92</v>
      </c>
      <c r="AY306" s="122" t="s">
        <v>93</v>
      </c>
    </row>
    <row r="307" spans="2:65" s="132" customFormat="1" x14ac:dyDescent="0.25">
      <c r="B307" s="123"/>
      <c r="C307" s="124"/>
      <c r="D307" s="97" t="s">
        <v>104</v>
      </c>
      <c r="E307" s="125" t="s">
        <v>2</v>
      </c>
      <c r="F307" s="126" t="s">
        <v>108</v>
      </c>
      <c r="G307" s="124"/>
      <c r="H307" s="127">
        <v>10.045</v>
      </c>
      <c r="I307" s="389"/>
      <c r="J307" s="124"/>
      <c r="K307" s="124"/>
      <c r="L307" s="128"/>
      <c r="M307" s="129"/>
      <c r="N307" s="130"/>
      <c r="O307" s="130"/>
      <c r="P307" s="130"/>
      <c r="Q307" s="130"/>
      <c r="R307" s="130"/>
      <c r="S307" s="130"/>
      <c r="T307" s="131"/>
      <c r="AT307" s="133" t="s">
        <v>104</v>
      </c>
      <c r="AU307" s="133" t="s">
        <v>4</v>
      </c>
      <c r="AV307" s="132" t="s">
        <v>100</v>
      </c>
      <c r="AW307" s="132" t="s">
        <v>106</v>
      </c>
      <c r="AX307" s="132" t="s">
        <v>91</v>
      </c>
      <c r="AY307" s="133" t="s">
        <v>93</v>
      </c>
    </row>
    <row r="308" spans="2:65" s="358" customFormat="1" ht="16.5" customHeight="1" x14ac:dyDescent="0.25">
      <c r="B308" s="27"/>
      <c r="C308" s="87" t="s">
        <v>443</v>
      </c>
      <c r="D308" s="87" t="s">
        <v>95</v>
      </c>
      <c r="E308" s="88" t="s">
        <v>444</v>
      </c>
      <c r="F308" s="89" t="s">
        <v>445</v>
      </c>
      <c r="G308" s="90" t="s">
        <v>204</v>
      </c>
      <c r="H308" s="91">
        <v>14.087999999999999</v>
      </c>
      <c r="I308" s="385"/>
      <c r="J308" s="92">
        <f>ROUND(I308*H308,2)</f>
        <v>0</v>
      </c>
      <c r="K308" s="89" t="s">
        <v>99</v>
      </c>
      <c r="L308" s="7"/>
      <c r="M308" s="386" t="s">
        <v>2</v>
      </c>
      <c r="N308" s="93" t="s">
        <v>45</v>
      </c>
      <c r="O308" s="100"/>
      <c r="P308" s="94">
        <f>O308*H308</f>
        <v>0</v>
      </c>
      <c r="Q308" s="94">
        <v>1.104285</v>
      </c>
      <c r="R308" s="94">
        <f>Q308*H308</f>
        <v>15.557167079999999</v>
      </c>
      <c r="S308" s="94">
        <v>0</v>
      </c>
      <c r="T308" s="95">
        <f>S308*H308</f>
        <v>0</v>
      </c>
      <c r="AR308" s="359" t="s">
        <v>100</v>
      </c>
      <c r="AT308" s="359" t="s">
        <v>95</v>
      </c>
      <c r="AU308" s="359" t="s">
        <v>4</v>
      </c>
      <c r="AY308" s="359" t="s">
        <v>93</v>
      </c>
      <c r="BE308" s="96">
        <f>IF(N308="základní",J308,0)</f>
        <v>0</v>
      </c>
      <c r="BF308" s="96">
        <f>IF(N308="snížená",J308,0)</f>
        <v>0</v>
      </c>
      <c r="BG308" s="96">
        <f>IF(N308="zákl. přenesená",J308,0)</f>
        <v>0</v>
      </c>
      <c r="BH308" s="96">
        <f>IF(N308="sníž. přenesená",J308,0)</f>
        <v>0</v>
      </c>
      <c r="BI308" s="96">
        <f>IF(N308="nulová",J308,0)</f>
        <v>0</v>
      </c>
      <c r="BJ308" s="359" t="s">
        <v>91</v>
      </c>
      <c r="BK308" s="96">
        <f>ROUND(I308*H308,2)</f>
        <v>0</v>
      </c>
      <c r="BL308" s="359" t="s">
        <v>100</v>
      </c>
      <c r="BM308" s="359" t="s">
        <v>446</v>
      </c>
    </row>
    <row r="309" spans="2:65" s="358" customFormat="1" x14ac:dyDescent="0.25">
      <c r="B309" s="27"/>
      <c r="C309" s="355"/>
      <c r="D309" s="97" t="s">
        <v>102</v>
      </c>
      <c r="E309" s="355"/>
      <c r="F309" s="98" t="s">
        <v>447</v>
      </c>
      <c r="G309" s="355"/>
      <c r="H309" s="355"/>
      <c r="I309" s="370"/>
      <c r="J309" s="355"/>
      <c r="K309" s="355"/>
      <c r="L309" s="7"/>
      <c r="M309" s="99"/>
      <c r="N309" s="100"/>
      <c r="O309" s="100"/>
      <c r="P309" s="100"/>
      <c r="Q309" s="100"/>
      <c r="R309" s="100"/>
      <c r="S309" s="100"/>
      <c r="T309" s="101"/>
      <c r="AT309" s="359" t="s">
        <v>102</v>
      </c>
      <c r="AU309" s="359" t="s">
        <v>4</v>
      </c>
    </row>
    <row r="310" spans="2:65" s="110" customFormat="1" x14ac:dyDescent="0.25">
      <c r="B310" s="102"/>
      <c r="C310" s="103"/>
      <c r="D310" s="97" t="s">
        <v>104</v>
      </c>
      <c r="E310" s="104" t="s">
        <v>2</v>
      </c>
      <c r="F310" s="105" t="s">
        <v>448</v>
      </c>
      <c r="G310" s="103"/>
      <c r="H310" s="104" t="s">
        <v>2</v>
      </c>
      <c r="I310" s="387"/>
      <c r="J310" s="103"/>
      <c r="K310" s="103"/>
      <c r="L310" s="106"/>
      <c r="M310" s="107"/>
      <c r="N310" s="108"/>
      <c r="O310" s="108"/>
      <c r="P310" s="108"/>
      <c r="Q310" s="108"/>
      <c r="R310" s="108"/>
      <c r="S310" s="108"/>
      <c r="T310" s="109"/>
      <c r="AT310" s="111" t="s">
        <v>104</v>
      </c>
      <c r="AU310" s="111" t="s">
        <v>4</v>
      </c>
      <c r="AV310" s="110" t="s">
        <v>91</v>
      </c>
      <c r="AW310" s="110" t="s">
        <v>106</v>
      </c>
      <c r="AX310" s="110" t="s">
        <v>92</v>
      </c>
      <c r="AY310" s="111" t="s">
        <v>93</v>
      </c>
    </row>
    <row r="311" spans="2:65" s="121" customFormat="1" x14ac:dyDescent="0.25">
      <c r="B311" s="112"/>
      <c r="C311" s="113"/>
      <c r="D311" s="97" t="s">
        <v>104</v>
      </c>
      <c r="E311" s="114" t="s">
        <v>2</v>
      </c>
      <c r="F311" s="115" t="s">
        <v>449</v>
      </c>
      <c r="G311" s="113"/>
      <c r="H311" s="116">
        <v>14.087999999999999</v>
      </c>
      <c r="I311" s="388"/>
      <c r="J311" s="113"/>
      <c r="K311" s="113"/>
      <c r="L311" s="117"/>
      <c r="M311" s="118"/>
      <c r="N311" s="119"/>
      <c r="O311" s="119"/>
      <c r="P311" s="119"/>
      <c r="Q311" s="119"/>
      <c r="R311" s="119"/>
      <c r="S311" s="119"/>
      <c r="T311" s="120"/>
      <c r="AT311" s="122" t="s">
        <v>104</v>
      </c>
      <c r="AU311" s="122" t="s">
        <v>4</v>
      </c>
      <c r="AV311" s="121" t="s">
        <v>4</v>
      </c>
      <c r="AW311" s="121" t="s">
        <v>106</v>
      </c>
      <c r="AX311" s="121" t="s">
        <v>91</v>
      </c>
      <c r="AY311" s="122" t="s">
        <v>93</v>
      </c>
    </row>
    <row r="312" spans="2:65" s="358" customFormat="1" ht="16.5" customHeight="1" x14ac:dyDescent="0.25">
      <c r="B312" s="27"/>
      <c r="C312" s="87" t="s">
        <v>450</v>
      </c>
      <c r="D312" s="87" t="s">
        <v>95</v>
      </c>
      <c r="E312" s="88" t="s">
        <v>451</v>
      </c>
      <c r="F312" s="89" t="s">
        <v>452</v>
      </c>
      <c r="G312" s="90" t="s">
        <v>118</v>
      </c>
      <c r="H312" s="91">
        <v>4</v>
      </c>
      <c r="I312" s="385"/>
      <c r="J312" s="92">
        <f>ROUND(I312*H312,2)</f>
        <v>0</v>
      </c>
      <c r="K312" s="89" t="s">
        <v>99</v>
      </c>
      <c r="L312" s="7"/>
      <c r="M312" s="386" t="s">
        <v>2</v>
      </c>
      <c r="N312" s="93" t="s">
        <v>45</v>
      </c>
      <c r="O312" s="100"/>
      <c r="P312" s="94">
        <f>O312*H312</f>
        <v>0</v>
      </c>
      <c r="Q312" s="94">
        <v>6.2399999999999999E-5</v>
      </c>
      <c r="R312" s="94">
        <f>Q312*H312</f>
        <v>2.496E-4</v>
      </c>
      <c r="S312" s="94">
        <v>0</v>
      </c>
      <c r="T312" s="95">
        <f>S312*H312</f>
        <v>0</v>
      </c>
      <c r="AR312" s="359" t="s">
        <v>100</v>
      </c>
      <c r="AT312" s="359" t="s">
        <v>95</v>
      </c>
      <c r="AU312" s="359" t="s">
        <v>4</v>
      </c>
      <c r="AY312" s="359" t="s">
        <v>93</v>
      </c>
      <c r="BE312" s="96">
        <f>IF(N312="základní",J312,0)</f>
        <v>0</v>
      </c>
      <c r="BF312" s="96">
        <f>IF(N312="snížená",J312,0)</f>
        <v>0</v>
      </c>
      <c r="BG312" s="96">
        <f>IF(N312="zákl. přenesená",J312,0)</f>
        <v>0</v>
      </c>
      <c r="BH312" s="96">
        <f>IF(N312="sníž. přenesená",J312,0)</f>
        <v>0</v>
      </c>
      <c r="BI312" s="96">
        <f>IF(N312="nulová",J312,0)</f>
        <v>0</v>
      </c>
      <c r="BJ312" s="359" t="s">
        <v>91</v>
      </c>
      <c r="BK312" s="96">
        <f>ROUND(I312*H312,2)</f>
        <v>0</v>
      </c>
      <c r="BL312" s="359" t="s">
        <v>100</v>
      </c>
      <c r="BM312" s="359" t="s">
        <v>453</v>
      </c>
    </row>
    <row r="313" spans="2:65" s="358" customFormat="1" x14ac:dyDescent="0.25">
      <c r="B313" s="27"/>
      <c r="C313" s="355"/>
      <c r="D313" s="97" t="s">
        <v>102</v>
      </c>
      <c r="E313" s="355"/>
      <c r="F313" s="98" t="s">
        <v>454</v>
      </c>
      <c r="G313" s="355"/>
      <c r="H313" s="355"/>
      <c r="I313" s="370"/>
      <c r="J313" s="355"/>
      <c r="K313" s="355"/>
      <c r="L313" s="7"/>
      <c r="M313" s="99"/>
      <c r="N313" s="100"/>
      <c r="O313" s="100"/>
      <c r="P313" s="100"/>
      <c r="Q313" s="100"/>
      <c r="R313" s="100"/>
      <c r="S313" s="100"/>
      <c r="T313" s="101"/>
      <c r="AT313" s="359" t="s">
        <v>102</v>
      </c>
      <c r="AU313" s="359" t="s">
        <v>4</v>
      </c>
    </row>
    <row r="314" spans="2:65" s="110" customFormat="1" x14ac:dyDescent="0.25">
      <c r="B314" s="102"/>
      <c r="C314" s="103"/>
      <c r="D314" s="97" t="s">
        <v>104</v>
      </c>
      <c r="E314" s="104" t="s">
        <v>2</v>
      </c>
      <c r="F314" s="105" t="s">
        <v>455</v>
      </c>
      <c r="G314" s="103"/>
      <c r="H314" s="104" t="s">
        <v>2</v>
      </c>
      <c r="I314" s="387"/>
      <c r="J314" s="103"/>
      <c r="K314" s="103"/>
      <c r="L314" s="106"/>
      <c r="M314" s="107"/>
      <c r="N314" s="108"/>
      <c r="O314" s="108"/>
      <c r="P314" s="108"/>
      <c r="Q314" s="108"/>
      <c r="R314" s="108"/>
      <c r="S314" s="108"/>
      <c r="T314" s="109"/>
      <c r="AT314" s="111" t="s">
        <v>104</v>
      </c>
      <c r="AU314" s="111" t="s">
        <v>4</v>
      </c>
      <c r="AV314" s="110" t="s">
        <v>91</v>
      </c>
      <c r="AW314" s="110" t="s">
        <v>106</v>
      </c>
      <c r="AX314" s="110" t="s">
        <v>92</v>
      </c>
      <c r="AY314" s="111" t="s">
        <v>93</v>
      </c>
    </row>
    <row r="315" spans="2:65" s="121" customFormat="1" x14ac:dyDescent="0.25">
      <c r="B315" s="112"/>
      <c r="C315" s="113"/>
      <c r="D315" s="97" t="s">
        <v>104</v>
      </c>
      <c r="E315" s="114" t="s">
        <v>2</v>
      </c>
      <c r="F315" s="115" t="s">
        <v>456</v>
      </c>
      <c r="G315" s="113"/>
      <c r="H315" s="116">
        <v>4</v>
      </c>
      <c r="I315" s="388"/>
      <c r="J315" s="113"/>
      <c r="K315" s="113"/>
      <c r="L315" s="117"/>
      <c r="M315" s="118"/>
      <c r="N315" s="119"/>
      <c r="O315" s="119"/>
      <c r="P315" s="119"/>
      <c r="Q315" s="119"/>
      <c r="R315" s="119"/>
      <c r="S315" s="119"/>
      <c r="T315" s="120"/>
      <c r="AT315" s="122" t="s">
        <v>104</v>
      </c>
      <c r="AU315" s="122" t="s">
        <v>4</v>
      </c>
      <c r="AV315" s="121" t="s">
        <v>4</v>
      </c>
      <c r="AW315" s="121" t="s">
        <v>106</v>
      </c>
      <c r="AX315" s="121" t="s">
        <v>91</v>
      </c>
      <c r="AY315" s="122" t="s">
        <v>93</v>
      </c>
    </row>
    <row r="316" spans="2:65" s="358" customFormat="1" ht="16.5" customHeight="1" x14ac:dyDescent="0.25">
      <c r="B316" s="27"/>
      <c r="C316" s="87" t="s">
        <v>457</v>
      </c>
      <c r="D316" s="87" t="s">
        <v>95</v>
      </c>
      <c r="E316" s="88" t="s">
        <v>458</v>
      </c>
      <c r="F316" s="89" t="s">
        <v>459</v>
      </c>
      <c r="G316" s="90" t="s">
        <v>278</v>
      </c>
      <c r="H316" s="91">
        <v>4</v>
      </c>
      <c r="I316" s="385"/>
      <c r="J316" s="92">
        <f>ROUND(I316*H316,2)</f>
        <v>0</v>
      </c>
      <c r="K316" s="89" t="s">
        <v>138</v>
      </c>
      <c r="L316" s="7"/>
      <c r="M316" s="386" t="s">
        <v>2</v>
      </c>
      <c r="N316" s="93" t="s">
        <v>45</v>
      </c>
      <c r="O316" s="100"/>
      <c r="P316" s="94">
        <f>O316*H316</f>
        <v>0</v>
      </c>
      <c r="Q316" s="94">
        <v>6.9999999999999999E-4</v>
      </c>
      <c r="R316" s="94">
        <f>Q316*H316</f>
        <v>2.8E-3</v>
      </c>
      <c r="S316" s="94">
        <v>0</v>
      </c>
      <c r="T316" s="95">
        <f>S316*H316</f>
        <v>0</v>
      </c>
      <c r="AR316" s="359" t="s">
        <v>100</v>
      </c>
      <c r="AT316" s="359" t="s">
        <v>95</v>
      </c>
      <c r="AU316" s="359" t="s">
        <v>4</v>
      </c>
      <c r="AY316" s="359" t="s">
        <v>93</v>
      </c>
      <c r="BE316" s="96">
        <f>IF(N316="základní",J316,0)</f>
        <v>0</v>
      </c>
      <c r="BF316" s="96">
        <f>IF(N316="snížená",J316,0)</f>
        <v>0</v>
      </c>
      <c r="BG316" s="96">
        <f>IF(N316="zákl. přenesená",J316,0)</f>
        <v>0</v>
      </c>
      <c r="BH316" s="96">
        <f>IF(N316="sníž. přenesená",J316,0)</f>
        <v>0</v>
      </c>
      <c r="BI316" s="96">
        <f>IF(N316="nulová",J316,0)</f>
        <v>0</v>
      </c>
      <c r="BJ316" s="359" t="s">
        <v>91</v>
      </c>
      <c r="BK316" s="96">
        <f>ROUND(I316*H316,2)</f>
        <v>0</v>
      </c>
      <c r="BL316" s="359" t="s">
        <v>100</v>
      </c>
      <c r="BM316" s="359" t="s">
        <v>460</v>
      </c>
    </row>
    <row r="317" spans="2:65" s="358" customFormat="1" x14ac:dyDescent="0.25">
      <c r="B317" s="27"/>
      <c r="C317" s="355"/>
      <c r="D317" s="97" t="s">
        <v>102</v>
      </c>
      <c r="E317" s="355"/>
      <c r="F317" s="98" t="s">
        <v>459</v>
      </c>
      <c r="G317" s="355"/>
      <c r="H317" s="355"/>
      <c r="I317" s="370"/>
      <c r="J317" s="355"/>
      <c r="K317" s="355"/>
      <c r="L317" s="7"/>
      <c r="M317" s="99"/>
      <c r="N317" s="100"/>
      <c r="O317" s="100"/>
      <c r="P317" s="100"/>
      <c r="Q317" s="100"/>
      <c r="R317" s="100"/>
      <c r="S317" s="100"/>
      <c r="T317" s="101"/>
      <c r="AT317" s="359" t="s">
        <v>102</v>
      </c>
      <c r="AU317" s="359" t="s">
        <v>4</v>
      </c>
    </row>
    <row r="318" spans="2:65" s="110" customFormat="1" x14ac:dyDescent="0.25">
      <c r="B318" s="102"/>
      <c r="C318" s="103"/>
      <c r="D318" s="97" t="s">
        <v>104</v>
      </c>
      <c r="E318" s="104" t="s">
        <v>2</v>
      </c>
      <c r="F318" s="105" t="s">
        <v>461</v>
      </c>
      <c r="G318" s="103"/>
      <c r="H318" s="104" t="s">
        <v>2</v>
      </c>
      <c r="I318" s="387"/>
      <c r="J318" s="103"/>
      <c r="K318" s="103"/>
      <c r="L318" s="106"/>
      <c r="M318" s="107"/>
      <c r="N318" s="108"/>
      <c r="O318" s="108"/>
      <c r="P318" s="108"/>
      <c r="Q318" s="108"/>
      <c r="R318" s="108"/>
      <c r="S318" s="108"/>
      <c r="T318" s="109"/>
      <c r="AT318" s="111" t="s">
        <v>104</v>
      </c>
      <c r="AU318" s="111" t="s">
        <v>4</v>
      </c>
      <c r="AV318" s="110" t="s">
        <v>91</v>
      </c>
      <c r="AW318" s="110" t="s">
        <v>106</v>
      </c>
      <c r="AX318" s="110" t="s">
        <v>92</v>
      </c>
      <c r="AY318" s="111" t="s">
        <v>93</v>
      </c>
    </row>
    <row r="319" spans="2:65" s="110" customFormat="1" x14ac:dyDescent="0.25">
      <c r="B319" s="102"/>
      <c r="C319" s="103"/>
      <c r="D319" s="97" t="s">
        <v>104</v>
      </c>
      <c r="E319" s="104" t="s">
        <v>2</v>
      </c>
      <c r="F319" s="105" t="s">
        <v>462</v>
      </c>
      <c r="G319" s="103"/>
      <c r="H319" s="104" t="s">
        <v>2</v>
      </c>
      <c r="I319" s="387"/>
      <c r="J319" s="103"/>
      <c r="K319" s="103"/>
      <c r="L319" s="106"/>
      <c r="M319" s="107"/>
      <c r="N319" s="108"/>
      <c r="O319" s="108"/>
      <c r="P319" s="108"/>
      <c r="Q319" s="108"/>
      <c r="R319" s="108"/>
      <c r="S319" s="108"/>
      <c r="T319" s="109"/>
      <c r="AT319" s="111" t="s">
        <v>104</v>
      </c>
      <c r="AU319" s="111" t="s">
        <v>4</v>
      </c>
      <c r="AV319" s="110" t="s">
        <v>91</v>
      </c>
      <c r="AW319" s="110" t="s">
        <v>106</v>
      </c>
      <c r="AX319" s="110" t="s">
        <v>92</v>
      </c>
      <c r="AY319" s="111" t="s">
        <v>93</v>
      </c>
    </row>
    <row r="320" spans="2:65" s="110" customFormat="1" x14ac:dyDescent="0.25">
      <c r="B320" s="102"/>
      <c r="C320" s="103"/>
      <c r="D320" s="97" t="s">
        <v>104</v>
      </c>
      <c r="E320" s="104" t="s">
        <v>2</v>
      </c>
      <c r="F320" s="105" t="s">
        <v>463</v>
      </c>
      <c r="G320" s="103"/>
      <c r="H320" s="104" t="s">
        <v>2</v>
      </c>
      <c r="I320" s="387"/>
      <c r="J320" s="103"/>
      <c r="K320" s="103"/>
      <c r="L320" s="106"/>
      <c r="M320" s="107"/>
      <c r="N320" s="108"/>
      <c r="O320" s="108"/>
      <c r="P320" s="108"/>
      <c r="Q320" s="108"/>
      <c r="R320" s="108"/>
      <c r="S320" s="108"/>
      <c r="T320" s="109"/>
      <c r="AT320" s="111" t="s">
        <v>104</v>
      </c>
      <c r="AU320" s="111" t="s">
        <v>4</v>
      </c>
      <c r="AV320" s="110" t="s">
        <v>91</v>
      </c>
      <c r="AW320" s="110" t="s">
        <v>106</v>
      </c>
      <c r="AX320" s="110" t="s">
        <v>92</v>
      </c>
      <c r="AY320" s="111" t="s">
        <v>93</v>
      </c>
    </row>
    <row r="321" spans="2:65" s="110" customFormat="1" x14ac:dyDescent="0.25">
      <c r="B321" s="102"/>
      <c r="C321" s="103"/>
      <c r="D321" s="97" t="s">
        <v>104</v>
      </c>
      <c r="E321" s="104" t="s">
        <v>2</v>
      </c>
      <c r="F321" s="105" t="s">
        <v>464</v>
      </c>
      <c r="G321" s="103"/>
      <c r="H321" s="104" t="s">
        <v>2</v>
      </c>
      <c r="I321" s="387"/>
      <c r="J321" s="103"/>
      <c r="K321" s="103"/>
      <c r="L321" s="106"/>
      <c r="M321" s="107"/>
      <c r="N321" s="108"/>
      <c r="O321" s="108"/>
      <c r="P321" s="108"/>
      <c r="Q321" s="108"/>
      <c r="R321" s="108"/>
      <c r="S321" s="108"/>
      <c r="T321" s="109"/>
      <c r="AT321" s="111" t="s">
        <v>104</v>
      </c>
      <c r="AU321" s="111" t="s">
        <v>4</v>
      </c>
      <c r="AV321" s="110" t="s">
        <v>91</v>
      </c>
      <c r="AW321" s="110" t="s">
        <v>106</v>
      </c>
      <c r="AX321" s="110" t="s">
        <v>92</v>
      </c>
      <c r="AY321" s="111" t="s">
        <v>93</v>
      </c>
    </row>
    <row r="322" spans="2:65" s="110" customFormat="1" x14ac:dyDescent="0.25">
      <c r="B322" s="102"/>
      <c r="C322" s="103"/>
      <c r="D322" s="97" t="s">
        <v>104</v>
      </c>
      <c r="E322" s="104" t="s">
        <v>2</v>
      </c>
      <c r="F322" s="105" t="s">
        <v>465</v>
      </c>
      <c r="G322" s="103"/>
      <c r="H322" s="104" t="s">
        <v>2</v>
      </c>
      <c r="I322" s="387"/>
      <c r="J322" s="103"/>
      <c r="K322" s="103"/>
      <c r="L322" s="106"/>
      <c r="M322" s="107"/>
      <c r="N322" s="108"/>
      <c r="O322" s="108"/>
      <c r="P322" s="108"/>
      <c r="Q322" s="108"/>
      <c r="R322" s="108"/>
      <c r="S322" s="108"/>
      <c r="T322" s="109"/>
      <c r="AT322" s="111" t="s">
        <v>104</v>
      </c>
      <c r="AU322" s="111" t="s">
        <v>4</v>
      </c>
      <c r="AV322" s="110" t="s">
        <v>91</v>
      </c>
      <c r="AW322" s="110" t="s">
        <v>106</v>
      </c>
      <c r="AX322" s="110" t="s">
        <v>92</v>
      </c>
      <c r="AY322" s="111" t="s">
        <v>93</v>
      </c>
    </row>
    <row r="323" spans="2:65" s="110" customFormat="1" x14ac:dyDescent="0.25">
      <c r="B323" s="102"/>
      <c r="C323" s="103"/>
      <c r="D323" s="97" t="s">
        <v>104</v>
      </c>
      <c r="E323" s="104" t="s">
        <v>2</v>
      </c>
      <c r="F323" s="105" t="s">
        <v>466</v>
      </c>
      <c r="G323" s="103"/>
      <c r="H323" s="104" t="s">
        <v>2</v>
      </c>
      <c r="I323" s="387"/>
      <c r="J323" s="103"/>
      <c r="K323" s="103"/>
      <c r="L323" s="106"/>
      <c r="M323" s="107"/>
      <c r="N323" s="108"/>
      <c r="O323" s="108"/>
      <c r="P323" s="108"/>
      <c r="Q323" s="108"/>
      <c r="R323" s="108"/>
      <c r="S323" s="108"/>
      <c r="T323" s="109"/>
      <c r="AT323" s="111" t="s">
        <v>104</v>
      </c>
      <c r="AU323" s="111" t="s">
        <v>4</v>
      </c>
      <c r="AV323" s="110" t="s">
        <v>91</v>
      </c>
      <c r="AW323" s="110" t="s">
        <v>106</v>
      </c>
      <c r="AX323" s="110" t="s">
        <v>92</v>
      </c>
      <c r="AY323" s="111" t="s">
        <v>93</v>
      </c>
    </row>
    <row r="324" spans="2:65" s="121" customFormat="1" x14ac:dyDescent="0.25">
      <c r="B324" s="112"/>
      <c r="C324" s="113"/>
      <c r="D324" s="97" t="s">
        <v>104</v>
      </c>
      <c r="E324" s="114" t="s">
        <v>2</v>
      </c>
      <c r="F324" s="115" t="s">
        <v>100</v>
      </c>
      <c r="G324" s="113"/>
      <c r="H324" s="116">
        <v>4</v>
      </c>
      <c r="I324" s="388"/>
      <c r="J324" s="113"/>
      <c r="K324" s="113"/>
      <c r="L324" s="117"/>
      <c r="M324" s="118"/>
      <c r="N324" s="119"/>
      <c r="O324" s="119"/>
      <c r="P324" s="119"/>
      <c r="Q324" s="119"/>
      <c r="R324" s="119"/>
      <c r="S324" s="119"/>
      <c r="T324" s="120"/>
      <c r="AT324" s="122" t="s">
        <v>104</v>
      </c>
      <c r="AU324" s="122" t="s">
        <v>4</v>
      </c>
      <c r="AV324" s="121" t="s">
        <v>4</v>
      </c>
      <c r="AW324" s="121" t="s">
        <v>106</v>
      </c>
      <c r="AX324" s="121" t="s">
        <v>91</v>
      </c>
      <c r="AY324" s="122" t="s">
        <v>93</v>
      </c>
    </row>
    <row r="325" spans="2:65" s="358" customFormat="1" ht="16.5" customHeight="1" x14ac:dyDescent="0.25">
      <c r="B325" s="27"/>
      <c r="C325" s="87" t="s">
        <v>386</v>
      </c>
      <c r="D325" s="87" t="s">
        <v>95</v>
      </c>
      <c r="E325" s="88" t="s">
        <v>467</v>
      </c>
      <c r="F325" s="89" t="s">
        <v>468</v>
      </c>
      <c r="G325" s="90" t="s">
        <v>118</v>
      </c>
      <c r="H325" s="91">
        <v>14.4</v>
      </c>
      <c r="I325" s="385"/>
      <c r="J325" s="92">
        <f>ROUND(I325*H325,2)</f>
        <v>0</v>
      </c>
      <c r="K325" s="89" t="s">
        <v>99</v>
      </c>
      <c r="L325" s="7"/>
      <c r="M325" s="386" t="s">
        <v>2</v>
      </c>
      <c r="N325" s="93" t="s">
        <v>45</v>
      </c>
      <c r="O325" s="100"/>
      <c r="P325" s="94">
        <f>O325*H325</f>
        <v>0</v>
      </c>
      <c r="Q325" s="94">
        <v>7.2095199999999996E-3</v>
      </c>
      <c r="R325" s="94">
        <f>Q325*H325</f>
        <v>0.103817088</v>
      </c>
      <c r="S325" s="94">
        <v>0</v>
      </c>
      <c r="T325" s="95">
        <f>S325*H325</f>
        <v>0</v>
      </c>
      <c r="AR325" s="359" t="s">
        <v>100</v>
      </c>
      <c r="AT325" s="359" t="s">
        <v>95</v>
      </c>
      <c r="AU325" s="359" t="s">
        <v>4</v>
      </c>
      <c r="AY325" s="359" t="s">
        <v>93</v>
      </c>
      <c r="BE325" s="96">
        <f>IF(N325="základní",J325,0)</f>
        <v>0</v>
      </c>
      <c r="BF325" s="96">
        <f>IF(N325="snížená",J325,0)</f>
        <v>0</v>
      </c>
      <c r="BG325" s="96">
        <f>IF(N325="zákl. přenesená",J325,0)</f>
        <v>0</v>
      </c>
      <c r="BH325" s="96">
        <f>IF(N325="sníž. přenesená",J325,0)</f>
        <v>0</v>
      </c>
      <c r="BI325" s="96">
        <f>IF(N325="nulová",J325,0)</f>
        <v>0</v>
      </c>
      <c r="BJ325" s="359" t="s">
        <v>91</v>
      </c>
      <c r="BK325" s="96">
        <f>ROUND(I325*H325,2)</f>
        <v>0</v>
      </c>
      <c r="BL325" s="359" t="s">
        <v>100</v>
      </c>
      <c r="BM325" s="359" t="s">
        <v>469</v>
      </c>
    </row>
    <row r="326" spans="2:65" s="358" customFormat="1" x14ac:dyDescent="0.25">
      <c r="B326" s="27"/>
      <c r="C326" s="355"/>
      <c r="D326" s="97" t="s">
        <v>102</v>
      </c>
      <c r="E326" s="355"/>
      <c r="F326" s="98" t="s">
        <v>470</v>
      </c>
      <c r="G326" s="355"/>
      <c r="H326" s="355"/>
      <c r="I326" s="370"/>
      <c r="J326" s="355"/>
      <c r="K326" s="355"/>
      <c r="L326" s="7"/>
      <c r="M326" s="99"/>
      <c r="N326" s="100"/>
      <c r="O326" s="100"/>
      <c r="P326" s="100"/>
      <c r="Q326" s="100"/>
      <c r="R326" s="100"/>
      <c r="S326" s="100"/>
      <c r="T326" s="101"/>
      <c r="AT326" s="359" t="s">
        <v>102</v>
      </c>
      <c r="AU326" s="359" t="s">
        <v>4</v>
      </c>
    </row>
    <row r="327" spans="2:65" s="121" customFormat="1" x14ac:dyDescent="0.25">
      <c r="B327" s="112"/>
      <c r="C327" s="113"/>
      <c r="D327" s="97" t="s">
        <v>104</v>
      </c>
      <c r="E327" s="114" t="s">
        <v>2</v>
      </c>
      <c r="F327" s="115" t="s">
        <v>471</v>
      </c>
      <c r="G327" s="113"/>
      <c r="H327" s="116">
        <v>14.4</v>
      </c>
      <c r="I327" s="388"/>
      <c r="J327" s="113"/>
      <c r="K327" s="113"/>
      <c r="L327" s="117"/>
      <c r="M327" s="118"/>
      <c r="N327" s="119"/>
      <c r="O327" s="119"/>
      <c r="P327" s="119"/>
      <c r="Q327" s="119"/>
      <c r="R327" s="119"/>
      <c r="S327" s="119"/>
      <c r="T327" s="120"/>
      <c r="AT327" s="122" t="s">
        <v>104</v>
      </c>
      <c r="AU327" s="122" t="s">
        <v>4</v>
      </c>
      <c r="AV327" s="121" t="s">
        <v>4</v>
      </c>
      <c r="AW327" s="121" t="s">
        <v>106</v>
      </c>
      <c r="AX327" s="121" t="s">
        <v>91</v>
      </c>
      <c r="AY327" s="122" t="s">
        <v>93</v>
      </c>
    </row>
    <row r="328" spans="2:65" s="358" customFormat="1" ht="16.5" customHeight="1" x14ac:dyDescent="0.25">
      <c r="B328" s="27"/>
      <c r="C328" s="87" t="s">
        <v>472</v>
      </c>
      <c r="D328" s="87" t="s">
        <v>95</v>
      </c>
      <c r="E328" s="88" t="s">
        <v>473</v>
      </c>
      <c r="F328" s="89" t="s">
        <v>474</v>
      </c>
      <c r="G328" s="90" t="s">
        <v>118</v>
      </c>
      <c r="H328" s="91">
        <v>65.400000000000006</v>
      </c>
      <c r="I328" s="385"/>
      <c r="J328" s="92">
        <f>ROUND(I328*H328,2)</f>
        <v>0</v>
      </c>
      <c r="K328" s="89" t="s">
        <v>99</v>
      </c>
      <c r="L328" s="7"/>
      <c r="M328" s="386" t="s">
        <v>2</v>
      </c>
      <c r="N328" s="93" t="s">
        <v>45</v>
      </c>
      <c r="O328" s="100"/>
      <c r="P328" s="94">
        <f>O328*H328</f>
        <v>0</v>
      </c>
      <c r="Q328" s="94">
        <v>6.3499999999999997E-3</v>
      </c>
      <c r="R328" s="94">
        <f>Q328*H328</f>
        <v>0.41528999999999999</v>
      </c>
      <c r="S328" s="94">
        <v>0</v>
      </c>
      <c r="T328" s="95">
        <f>S328*H328</f>
        <v>0</v>
      </c>
      <c r="AR328" s="359" t="s">
        <v>100</v>
      </c>
      <c r="AT328" s="359" t="s">
        <v>95</v>
      </c>
      <c r="AU328" s="359" t="s">
        <v>4</v>
      </c>
      <c r="AY328" s="359" t="s">
        <v>93</v>
      </c>
      <c r="BE328" s="96">
        <f>IF(N328="základní",J328,0)</f>
        <v>0</v>
      </c>
      <c r="BF328" s="96">
        <f>IF(N328="snížená",J328,0)</f>
        <v>0</v>
      </c>
      <c r="BG328" s="96">
        <f>IF(N328="zákl. přenesená",J328,0)</f>
        <v>0</v>
      </c>
      <c r="BH328" s="96">
        <f>IF(N328="sníž. přenesená",J328,0)</f>
        <v>0</v>
      </c>
      <c r="BI328" s="96">
        <f>IF(N328="nulová",J328,0)</f>
        <v>0</v>
      </c>
      <c r="BJ328" s="359" t="s">
        <v>91</v>
      </c>
      <c r="BK328" s="96">
        <f>ROUND(I328*H328,2)</f>
        <v>0</v>
      </c>
      <c r="BL328" s="359" t="s">
        <v>100</v>
      </c>
      <c r="BM328" s="359" t="s">
        <v>475</v>
      </c>
    </row>
    <row r="329" spans="2:65" s="358" customFormat="1" x14ac:dyDescent="0.25">
      <c r="B329" s="27"/>
      <c r="C329" s="355"/>
      <c r="D329" s="97" t="s">
        <v>102</v>
      </c>
      <c r="E329" s="355"/>
      <c r="F329" s="98" t="s">
        <v>476</v>
      </c>
      <c r="G329" s="355"/>
      <c r="H329" s="355"/>
      <c r="I329" s="370"/>
      <c r="J329" s="355"/>
      <c r="K329" s="355"/>
      <c r="L329" s="7"/>
      <c r="M329" s="99"/>
      <c r="N329" s="100"/>
      <c r="O329" s="100"/>
      <c r="P329" s="100"/>
      <c r="Q329" s="100"/>
      <c r="R329" s="100"/>
      <c r="S329" s="100"/>
      <c r="T329" s="101"/>
      <c r="AT329" s="359" t="s">
        <v>102</v>
      </c>
      <c r="AU329" s="359" t="s">
        <v>4</v>
      </c>
    </row>
    <row r="330" spans="2:65" s="110" customFormat="1" x14ac:dyDescent="0.25">
      <c r="B330" s="102"/>
      <c r="C330" s="103"/>
      <c r="D330" s="97" t="s">
        <v>104</v>
      </c>
      <c r="E330" s="104" t="s">
        <v>2</v>
      </c>
      <c r="F330" s="105" t="s">
        <v>477</v>
      </c>
      <c r="G330" s="103"/>
      <c r="H330" s="104" t="s">
        <v>2</v>
      </c>
      <c r="I330" s="387"/>
      <c r="J330" s="103"/>
      <c r="K330" s="103"/>
      <c r="L330" s="106"/>
      <c r="M330" s="107"/>
      <c r="N330" s="108"/>
      <c r="O330" s="108"/>
      <c r="P330" s="108"/>
      <c r="Q330" s="108"/>
      <c r="R330" s="108"/>
      <c r="S330" s="108"/>
      <c r="T330" s="109"/>
      <c r="AT330" s="111" t="s">
        <v>104</v>
      </c>
      <c r="AU330" s="111" t="s">
        <v>4</v>
      </c>
      <c r="AV330" s="110" t="s">
        <v>91</v>
      </c>
      <c r="AW330" s="110" t="s">
        <v>106</v>
      </c>
      <c r="AX330" s="110" t="s">
        <v>92</v>
      </c>
      <c r="AY330" s="111" t="s">
        <v>93</v>
      </c>
    </row>
    <row r="331" spans="2:65" s="121" customFormat="1" x14ac:dyDescent="0.25">
      <c r="B331" s="112"/>
      <c r="C331" s="113"/>
      <c r="D331" s="97" t="s">
        <v>104</v>
      </c>
      <c r="E331" s="114" t="s">
        <v>2</v>
      </c>
      <c r="F331" s="115" t="s">
        <v>478</v>
      </c>
      <c r="G331" s="113"/>
      <c r="H331" s="116">
        <v>65.400000000000006</v>
      </c>
      <c r="I331" s="388"/>
      <c r="J331" s="113"/>
      <c r="K331" s="113"/>
      <c r="L331" s="117"/>
      <c r="M331" s="118"/>
      <c r="N331" s="119"/>
      <c r="O331" s="119"/>
      <c r="P331" s="119"/>
      <c r="Q331" s="119"/>
      <c r="R331" s="119"/>
      <c r="S331" s="119"/>
      <c r="T331" s="120"/>
      <c r="AT331" s="122" t="s">
        <v>104</v>
      </c>
      <c r="AU331" s="122" t="s">
        <v>4</v>
      </c>
      <c r="AV331" s="121" t="s">
        <v>4</v>
      </c>
      <c r="AW331" s="121" t="s">
        <v>106</v>
      </c>
      <c r="AX331" s="121" t="s">
        <v>91</v>
      </c>
      <c r="AY331" s="122" t="s">
        <v>93</v>
      </c>
    </row>
    <row r="332" spans="2:65" s="358" customFormat="1" ht="16.5" customHeight="1" x14ac:dyDescent="0.25">
      <c r="B332" s="27"/>
      <c r="C332" s="87" t="s">
        <v>479</v>
      </c>
      <c r="D332" s="87" t="s">
        <v>95</v>
      </c>
      <c r="E332" s="88" t="s">
        <v>480</v>
      </c>
      <c r="F332" s="89" t="s">
        <v>481</v>
      </c>
      <c r="G332" s="90" t="s">
        <v>278</v>
      </c>
      <c r="H332" s="91">
        <v>77</v>
      </c>
      <c r="I332" s="385"/>
      <c r="J332" s="92">
        <f>ROUND(I332*H332,2)</f>
        <v>0</v>
      </c>
      <c r="K332" s="89" t="s">
        <v>138</v>
      </c>
      <c r="L332" s="7"/>
      <c r="M332" s="386" t="s">
        <v>2</v>
      </c>
      <c r="N332" s="93" t="s">
        <v>45</v>
      </c>
      <c r="O332" s="100"/>
      <c r="P332" s="94">
        <f>O332*H332</f>
        <v>0</v>
      </c>
      <c r="Q332" s="94">
        <v>0</v>
      </c>
      <c r="R332" s="94">
        <f>Q332*H332</f>
        <v>0</v>
      </c>
      <c r="S332" s="94">
        <v>0</v>
      </c>
      <c r="T332" s="95">
        <f>S332*H332</f>
        <v>0</v>
      </c>
      <c r="AR332" s="359" t="s">
        <v>100</v>
      </c>
      <c r="AT332" s="359" t="s">
        <v>95</v>
      </c>
      <c r="AU332" s="359" t="s">
        <v>4</v>
      </c>
      <c r="AY332" s="359" t="s">
        <v>93</v>
      </c>
      <c r="BE332" s="96">
        <f>IF(N332="základní",J332,0)</f>
        <v>0</v>
      </c>
      <c r="BF332" s="96">
        <f>IF(N332="snížená",J332,0)</f>
        <v>0</v>
      </c>
      <c r="BG332" s="96">
        <f>IF(N332="zákl. přenesená",J332,0)</f>
        <v>0</v>
      </c>
      <c r="BH332" s="96">
        <f>IF(N332="sníž. přenesená",J332,0)</f>
        <v>0</v>
      </c>
      <c r="BI332" s="96">
        <f>IF(N332="nulová",J332,0)</f>
        <v>0</v>
      </c>
      <c r="BJ332" s="359" t="s">
        <v>91</v>
      </c>
      <c r="BK332" s="96">
        <f>ROUND(I332*H332,2)</f>
        <v>0</v>
      </c>
      <c r="BL332" s="359" t="s">
        <v>100</v>
      </c>
      <c r="BM332" s="359" t="s">
        <v>482</v>
      </c>
    </row>
    <row r="333" spans="2:65" s="358" customFormat="1" x14ac:dyDescent="0.25">
      <c r="B333" s="27"/>
      <c r="C333" s="355"/>
      <c r="D333" s="97" t="s">
        <v>102</v>
      </c>
      <c r="E333" s="355"/>
      <c r="F333" s="98" t="s">
        <v>483</v>
      </c>
      <c r="G333" s="355"/>
      <c r="H333" s="355"/>
      <c r="I333" s="370"/>
      <c r="J333" s="355"/>
      <c r="K333" s="355"/>
      <c r="L333" s="7"/>
      <c r="M333" s="99"/>
      <c r="N333" s="100"/>
      <c r="O333" s="100"/>
      <c r="P333" s="100"/>
      <c r="Q333" s="100"/>
      <c r="R333" s="100"/>
      <c r="S333" s="100"/>
      <c r="T333" s="101"/>
      <c r="AT333" s="359" t="s">
        <v>102</v>
      </c>
      <c r="AU333" s="359" t="s">
        <v>4</v>
      </c>
    </row>
    <row r="334" spans="2:65" s="110" customFormat="1" x14ac:dyDescent="0.25">
      <c r="B334" s="102"/>
      <c r="C334" s="103"/>
      <c r="D334" s="97" t="s">
        <v>104</v>
      </c>
      <c r="E334" s="104" t="s">
        <v>2</v>
      </c>
      <c r="F334" s="105" t="s">
        <v>484</v>
      </c>
      <c r="G334" s="103"/>
      <c r="H334" s="104" t="s">
        <v>2</v>
      </c>
      <c r="I334" s="387"/>
      <c r="J334" s="103"/>
      <c r="K334" s="103"/>
      <c r="L334" s="106"/>
      <c r="M334" s="107"/>
      <c r="N334" s="108"/>
      <c r="O334" s="108"/>
      <c r="P334" s="108"/>
      <c r="Q334" s="108"/>
      <c r="R334" s="108"/>
      <c r="S334" s="108"/>
      <c r="T334" s="109"/>
      <c r="AT334" s="111" t="s">
        <v>104</v>
      </c>
      <c r="AU334" s="111" t="s">
        <v>4</v>
      </c>
      <c r="AV334" s="110" t="s">
        <v>91</v>
      </c>
      <c r="AW334" s="110" t="s">
        <v>106</v>
      </c>
      <c r="AX334" s="110" t="s">
        <v>92</v>
      </c>
      <c r="AY334" s="111" t="s">
        <v>93</v>
      </c>
    </row>
    <row r="335" spans="2:65" s="110" customFormat="1" x14ac:dyDescent="0.25">
      <c r="B335" s="102"/>
      <c r="C335" s="103"/>
      <c r="D335" s="97" t="s">
        <v>104</v>
      </c>
      <c r="E335" s="104" t="s">
        <v>2</v>
      </c>
      <c r="F335" s="105" t="s">
        <v>485</v>
      </c>
      <c r="G335" s="103"/>
      <c r="H335" s="104" t="s">
        <v>2</v>
      </c>
      <c r="I335" s="387"/>
      <c r="J335" s="103"/>
      <c r="K335" s="103"/>
      <c r="L335" s="106"/>
      <c r="M335" s="107"/>
      <c r="N335" s="108"/>
      <c r="O335" s="108"/>
      <c r="P335" s="108"/>
      <c r="Q335" s="108"/>
      <c r="R335" s="108"/>
      <c r="S335" s="108"/>
      <c r="T335" s="109"/>
      <c r="AT335" s="111" t="s">
        <v>104</v>
      </c>
      <c r="AU335" s="111" t="s">
        <v>4</v>
      </c>
      <c r="AV335" s="110" t="s">
        <v>91</v>
      </c>
      <c r="AW335" s="110" t="s">
        <v>106</v>
      </c>
      <c r="AX335" s="110" t="s">
        <v>92</v>
      </c>
      <c r="AY335" s="111" t="s">
        <v>93</v>
      </c>
    </row>
    <row r="336" spans="2:65" s="121" customFormat="1" x14ac:dyDescent="0.25">
      <c r="B336" s="112"/>
      <c r="C336" s="113"/>
      <c r="D336" s="97" t="s">
        <v>104</v>
      </c>
      <c r="E336" s="114" t="s">
        <v>2</v>
      </c>
      <c r="F336" s="115" t="s">
        <v>486</v>
      </c>
      <c r="G336" s="113"/>
      <c r="H336" s="116">
        <v>77</v>
      </c>
      <c r="I336" s="388"/>
      <c r="J336" s="113"/>
      <c r="K336" s="113"/>
      <c r="L336" s="117"/>
      <c r="M336" s="118"/>
      <c r="N336" s="119"/>
      <c r="O336" s="119"/>
      <c r="P336" s="119"/>
      <c r="Q336" s="119"/>
      <c r="R336" s="119"/>
      <c r="S336" s="119"/>
      <c r="T336" s="120"/>
      <c r="AT336" s="122" t="s">
        <v>104</v>
      </c>
      <c r="AU336" s="122" t="s">
        <v>4</v>
      </c>
      <c r="AV336" s="121" t="s">
        <v>4</v>
      </c>
      <c r="AW336" s="121" t="s">
        <v>106</v>
      </c>
      <c r="AX336" s="121" t="s">
        <v>91</v>
      </c>
      <c r="AY336" s="122" t="s">
        <v>93</v>
      </c>
    </row>
    <row r="337" spans="2:65" s="358" customFormat="1" ht="16.5" customHeight="1" x14ac:dyDescent="0.25">
      <c r="B337" s="27"/>
      <c r="C337" s="87" t="s">
        <v>487</v>
      </c>
      <c r="D337" s="87" t="s">
        <v>95</v>
      </c>
      <c r="E337" s="88" t="s">
        <v>488</v>
      </c>
      <c r="F337" s="89" t="s">
        <v>489</v>
      </c>
      <c r="G337" s="90" t="s">
        <v>278</v>
      </c>
      <c r="H337" s="91">
        <v>22</v>
      </c>
      <c r="I337" s="385"/>
      <c r="J337" s="92">
        <f>ROUND(I337*H337,2)</f>
        <v>0</v>
      </c>
      <c r="K337" s="89" t="s">
        <v>138</v>
      </c>
      <c r="L337" s="7"/>
      <c r="M337" s="386" t="s">
        <v>2</v>
      </c>
      <c r="N337" s="93" t="s">
        <v>45</v>
      </c>
      <c r="O337" s="100"/>
      <c r="P337" s="94">
        <f>O337*H337</f>
        <v>0</v>
      </c>
      <c r="Q337" s="94">
        <v>0</v>
      </c>
      <c r="R337" s="94">
        <f>Q337*H337</f>
        <v>0</v>
      </c>
      <c r="S337" s="94">
        <v>0</v>
      </c>
      <c r="T337" s="95">
        <f>S337*H337</f>
        <v>0</v>
      </c>
      <c r="AR337" s="359" t="s">
        <v>100</v>
      </c>
      <c r="AT337" s="359" t="s">
        <v>95</v>
      </c>
      <c r="AU337" s="359" t="s">
        <v>4</v>
      </c>
      <c r="AY337" s="359" t="s">
        <v>93</v>
      </c>
      <c r="BE337" s="96">
        <f>IF(N337="základní",J337,0)</f>
        <v>0</v>
      </c>
      <c r="BF337" s="96">
        <f>IF(N337="snížená",J337,0)</f>
        <v>0</v>
      </c>
      <c r="BG337" s="96">
        <f>IF(N337="zákl. přenesená",J337,0)</f>
        <v>0</v>
      </c>
      <c r="BH337" s="96">
        <f>IF(N337="sníž. přenesená",J337,0)</f>
        <v>0</v>
      </c>
      <c r="BI337" s="96">
        <f>IF(N337="nulová",J337,0)</f>
        <v>0</v>
      </c>
      <c r="BJ337" s="359" t="s">
        <v>91</v>
      </c>
      <c r="BK337" s="96">
        <f>ROUND(I337*H337,2)</f>
        <v>0</v>
      </c>
      <c r="BL337" s="359" t="s">
        <v>100</v>
      </c>
      <c r="BM337" s="359" t="s">
        <v>490</v>
      </c>
    </row>
    <row r="338" spans="2:65" s="358" customFormat="1" x14ac:dyDescent="0.25">
      <c r="B338" s="27"/>
      <c r="C338" s="355"/>
      <c r="D338" s="97" t="s">
        <v>102</v>
      </c>
      <c r="E338" s="355"/>
      <c r="F338" s="98" t="s">
        <v>491</v>
      </c>
      <c r="G338" s="355"/>
      <c r="H338" s="355"/>
      <c r="I338" s="370"/>
      <c r="J338" s="355"/>
      <c r="K338" s="355"/>
      <c r="L338" s="7"/>
      <c r="M338" s="99"/>
      <c r="N338" s="100"/>
      <c r="O338" s="100"/>
      <c r="P338" s="100"/>
      <c r="Q338" s="100"/>
      <c r="R338" s="100"/>
      <c r="S338" s="100"/>
      <c r="T338" s="101"/>
      <c r="AT338" s="359" t="s">
        <v>102</v>
      </c>
      <c r="AU338" s="359" t="s">
        <v>4</v>
      </c>
    </row>
    <row r="339" spans="2:65" s="110" customFormat="1" x14ac:dyDescent="0.25">
      <c r="B339" s="102"/>
      <c r="C339" s="103"/>
      <c r="D339" s="97" t="s">
        <v>104</v>
      </c>
      <c r="E339" s="104" t="s">
        <v>2</v>
      </c>
      <c r="F339" s="105" t="s">
        <v>492</v>
      </c>
      <c r="G339" s="103"/>
      <c r="H339" s="104" t="s">
        <v>2</v>
      </c>
      <c r="I339" s="387"/>
      <c r="J339" s="103"/>
      <c r="K339" s="103"/>
      <c r="L339" s="106"/>
      <c r="M339" s="107"/>
      <c r="N339" s="108"/>
      <c r="O339" s="108"/>
      <c r="P339" s="108"/>
      <c r="Q339" s="108"/>
      <c r="R339" s="108"/>
      <c r="S339" s="108"/>
      <c r="T339" s="109"/>
      <c r="AT339" s="111" t="s">
        <v>104</v>
      </c>
      <c r="AU339" s="111" t="s">
        <v>4</v>
      </c>
      <c r="AV339" s="110" t="s">
        <v>91</v>
      </c>
      <c r="AW339" s="110" t="s">
        <v>106</v>
      </c>
      <c r="AX339" s="110" t="s">
        <v>92</v>
      </c>
      <c r="AY339" s="111" t="s">
        <v>93</v>
      </c>
    </row>
    <row r="340" spans="2:65" s="121" customFormat="1" x14ac:dyDescent="0.25">
      <c r="B340" s="112"/>
      <c r="C340" s="113"/>
      <c r="D340" s="97" t="s">
        <v>104</v>
      </c>
      <c r="E340" s="114" t="s">
        <v>2</v>
      </c>
      <c r="F340" s="115" t="s">
        <v>493</v>
      </c>
      <c r="G340" s="113"/>
      <c r="H340" s="116">
        <v>22</v>
      </c>
      <c r="I340" s="388"/>
      <c r="J340" s="113"/>
      <c r="K340" s="113"/>
      <c r="L340" s="117"/>
      <c r="M340" s="118"/>
      <c r="N340" s="119"/>
      <c r="O340" s="119"/>
      <c r="P340" s="119"/>
      <c r="Q340" s="119"/>
      <c r="R340" s="119"/>
      <c r="S340" s="119"/>
      <c r="T340" s="120"/>
      <c r="AT340" s="122" t="s">
        <v>104</v>
      </c>
      <c r="AU340" s="122" t="s">
        <v>4</v>
      </c>
      <c r="AV340" s="121" t="s">
        <v>4</v>
      </c>
      <c r="AW340" s="121" t="s">
        <v>106</v>
      </c>
      <c r="AX340" s="121" t="s">
        <v>91</v>
      </c>
      <c r="AY340" s="122" t="s">
        <v>93</v>
      </c>
    </row>
    <row r="341" spans="2:65" s="358" customFormat="1" ht="16.5" customHeight="1" x14ac:dyDescent="0.25">
      <c r="B341" s="27"/>
      <c r="C341" s="87" t="s">
        <v>494</v>
      </c>
      <c r="D341" s="87" t="s">
        <v>95</v>
      </c>
      <c r="E341" s="88" t="s">
        <v>495</v>
      </c>
      <c r="F341" s="89" t="s">
        <v>496</v>
      </c>
      <c r="G341" s="90" t="s">
        <v>98</v>
      </c>
      <c r="H341" s="91">
        <v>74.73</v>
      </c>
      <c r="I341" s="385"/>
      <c r="J341" s="92">
        <f>ROUND(I341*H341,2)</f>
        <v>0</v>
      </c>
      <c r="K341" s="89" t="s">
        <v>99</v>
      </c>
      <c r="L341" s="7"/>
      <c r="M341" s="386" t="s">
        <v>2</v>
      </c>
      <c r="N341" s="93" t="s">
        <v>45</v>
      </c>
      <c r="O341" s="100"/>
      <c r="P341" s="94">
        <f>O341*H341</f>
        <v>0</v>
      </c>
      <c r="Q341" s="94">
        <v>0.22797600000000001</v>
      </c>
      <c r="R341" s="94">
        <f>Q341*H341</f>
        <v>17.036646480000002</v>
      </c>
      <c r="S341" s="94">
        <v>0</v>
      </c>
      <c r="T341" s="95">
        <f>S341*H341</f>
        <v>0</v>
      </c>
      <c r="AR341" s="359" t="s">
        <v>100</v>
      </c>
      <c r="AT341" s="359" t="s">
        <v>95</v>
      </c>
      <c r="AU341" s="359" t="s">
        <v>4</v>
      </c>
      <c r="AY341" s="359" t="s">
        <v>93</v>
      </c>
      <c r="BE341" s="96">
        <f>IF(N341="základní",J341,0)</f>
        <v>0</v>
      </c>
      <c r="BF341" s="96">
        <f>IF(N341="snížená",J341,0)</f>
        <v>0</v>
      </c>
      <c r="BG341" s="96">
        <f>IF(N341="zákl. přenesená",J341,0)</f>
        <v>0</v>
      </c>
      <c r="BH341" s="96">
        <f>IF(N341="sníž. přenesená",J341,0)</f>
        <v>0</v>
      </c>
      <c r="BI341" s="96">
        <f>IF(N341="nulová",J341,0)</f>
        <v>0</v>
      </c>
      <c r="BJ341" s="359" t="s">
        <v>91</v>
      </c>
      <c r="BK341" s="96">
        <f>ROUND(I341*H341,2)</f>
        <v>0</v>
      </c>
      <c r="BL341" s="359" t="s">
        <v>100</v>
      </c>
      <c r="BM341" s="359" t="s">
        <v>497</v>
      </c>
    </row>
    <row r="342" spans="2:65" s="358" customFormat="1" x14ac:dyDescent="0.25">
      <c r="B342" s="27"/>
      <c r="C342" s="355"/>
      <c r="D342" s="97" t="s">
        <v>102</v>
      </c>
      <c r="E342" s="355"/>
      <c r="F342" s="98" t="s">
        <v>498</v>
      </c>
      <c r="G342" s="355"/>
      <c r="H342" s="355"/>
      <c r="I342" s="370"/>
      <c r="J342" s="355"/>
      <c r="K342" s="355"/>
      <c r="L342" s="7"/>
      <c r="M342" s="99"/>
      <c r="N342" s="100"/>
      <c r="O342" s="100"/>
      <c r="P342" s="100"/>
      <c r="Q342" s="100"/>
      <c r="R342" s="100"/>
      <c r="S342" s="100"/>
      <c r="T342" s="101"/>
      <c r="AT342" s="359" t="s">
        <v>102</v>
      </c>
      <c r="AU342" s="359" t="s">
        <v>4</v>
      </c>
    </row>
    <row r="343" spans="2:65" s="121" customFormat="1" x14ac:dyDescent="0.25">
      <c r="B343" s="112"/>
      <c r="C343" s="113"/>
      <c r="D343" s="97" t="s">
        <v>104</v>
      </c>
      <c r="E343" s="114" t="s">
        <v>2</v>
      </c>
      <c r="F343" s="115" t="s">
        <v>499</v>
      </c>
      <c r="G343" s="113"/>
      <c r="H343" s="116">
        <v>74.25</v>
      </c>
      <c r="I343" s="388"/>
      <c r="J343" s="113"/>
      <c r="K343" s="113"/>
      <c r="L343" s="117"/>
      <c r="M343" s="118"/>
      <c r="N343" s="119"/>
      <c r="O343" s="119"/>
      <c r="P343" s="119"/>
      <c r="Q343" s="119"/>
      <c r="R343" s="119"/>
      <c r="S343" s="119"/>
      <c r="T343" s="120"/>
      <c r="AT343" s="122" t="s">
        <v>104</v>
      </c>
      <c r="AU343" s="122" t="s">
        <v>4</v>
      </c>
      <c r="AV343" s="121" t="s">
        <v>4</v>
      </c>
      <c r="AW343" s="121" t="s">
        <v>106</v>
      </c>
      <c r="AX343" s="121" t="s">
        <v>92</v>
      </c>
      <c r="AY343" s="122" t="s">
        <v>93</v>
      </c>
    </row>
    <row r="344" spans="2:65" s="121" customFormat="1" x14ac:dyDescent="0.25">
      <c r="B344" s="112"/>
      <c r="C344" s="113"/>
      <c r="D344" s="97" t="s">
        <v>104</v>
      </c>
      <c r="E344" s="114" t="s">
        <v>2</v>
      </c>
      <c r="F344" s="115" t="s">
        <v>500</v>
      </c>
      <c r="G344" s="113"/>
      <c r="H344" s="116">
        <v>0.48</v>
      </c>
      <c r="I344" s="388"/>
      <c r="J344" s="113"/>
      <c r="K344" s="113"/>
      <c r="L344" s="117"/>
      <c r="M344" s="118"/>
      <c r="N344" s="119"/>
      <c r="O344" s="119"/>
      <c r="P344" s="119"/>
      <c r="Q344" s="119"/>
      <c r="R344" s="119"/>
      <c r="S344" s="119"/>
      <c r="T344" s="120"/>
      <c r="AT344" s="122" t="s">
        <v>104</v>
      </c>
      <c r="AU344" s="122" t="s">
        <v>4</v>
      </c>
      <c r="AV344" s="121" t="s">
        <v>4</v>
      </c>
      <c r="AW344" s="121" t="s">
        <v>106</v>
      </c>
      <c r="AX344" s="121" t="s">
        <v>92</v>
      </c>
      <c r="AY344" s="122" t="s">
        <v>93</v>
      </c>
    </row>
    <row r="345" spans="2:65" s="132" customFormat="1" x14ac:dyDescent="0.25">
      <c r="B345" s="123"/>
      <c r="C345" s="124"/>
      <c r="D345" s="97" t="s">
        <v>104</v>
      </c>
      <c r="E345" s="125" t="s">
        <v>2</v>
      </c>
      <c r="F345" s="126" t="s">
        <v>108</v>
      </c>
      <c r="G345" s="124"/>
      <c r="H345" s="127">
        <v>74.73</v>
      </c>
      <c r="I345" s="389"/>
      <c r="J345" s="124"/>
      <c r="K345" s="124"/>
      <c r="L345" s="128"/>
      <c r="M345" s="129"/>
      <c r="N345" s="130"/>
      <c r="O345" s="130"/>
      <c r="P345" s="130"/>
      <c r="Q345" s="130"/>
      <c r="R345" s="130"/>
      <c r="S345" s="130"/>
      <c r="T345" s="131"/>
      <c r="AT345" s="133" t="s">
        <v>104</v>
      </c>
      <c r="AU345" s="133" t="s">
        <v>4</v>
      </c>
      <c r="AV345" s="132" t="s">
        <v>100</v>
      </c>
      <c r="AW345" s="132" t="s">
        <v>106</v>
      </c>
      <c r="AX345" s="132" t="s">
        <v>91</v>
      </c>
      <c r="AY345" s="133" t="s">
        <v>93</v>
      </c>
    </row>
    <row r="346" spans="2:65" s="358" customFormat="1" ht="16.5" customHeight="1" x14ac:dyDescent="0.25">
      <c r="B346" s="27"/>
      <c r="C346" s="87" t="s">
        <v>501</v>
      </c>
      <c r="D346" s="87" t="s">
        <v>95</v>
      </c>
      <c r="E346" s="88" t="s">
        <v>502</v>
      </c>
      <c r="F346" s="89" t="s">
        <v>503</v>
      </c>
      <c r="G346" s="90" t="s">
        <v>98</v>
      </c>
      <c r="H346" s="91">
        <v>11.99</v>
      </c>
      <c r="I346" s="385"/>
      <c r="J346" s="92">
        <f>ROUND(I346*H346,2)</f>
        <v>0</v>
      </c>
      <c r="K346" s="89" t="s">
        <v>99</v>
      </c>
      <c r="L346" s="7"/>
      <c r="M346" s="386" t="s">
        <v>2</v>
      </c>
      <c r="N346" s="93" t="s">
        <v>45</v>
      </c>
      <c r="O346" s="100"/>
      <c r="P346" s="94">
        <f>O346*H346</f>
        <v>0</v>
      </c>
      <c r="Q346" s="94">
        <v>0.45584400000000003</v>
      </c>
      <c r="R346" s="94">
        <f>Q346*H346</f>
        <v>5.4655695600000005</v>
      </c>
      <c r="S346" s="94">
        <v>0</v>
      </c>
      <c r="T346" s="95">
        <f>S346*H346</f>
        <v>0</v>
      </c>
      <c r="AR346" s="359" t="s">
        <v>100</v>
      </c>
      <c r="AT346" s="359" t="s">
        <v>95</v>
      </c>
      <c r="AU346" s="359" t="s">
        <v>4</v>
      </c>
      <c r="AY346" s="359" t="s">
        <v>93</v>
      </c>
      <c r="BE346" s="96">
        <f>IF(N346="základní",J346,0)</f>
        <v>0</v>
      </c>
      <c r="BF346" s="96">
        <f>IF(N346="snížená",J346,0)</f>
        <v>0</v>
      </c>
      <c r="BG346" s="96">
        <f>IF(N346="zákl. přenesená",J346,0)</f>
        <v>0</v>
      </c>
      <c r="BH346" s="96">
        <f>IF(N346="sníž. přenesená",J346,0)</f>
        <v>0</v>
      </c>
      <c r="BI346" s="96">
        <f>IF(N346="nulová",J346,0)</f>
        <v>0</v>
      </c>
      <c r="BJ346" s="359" t="s">
        <v>91</v>
      </c>
      <c r="BK346" s="96">
        <f>ROUND(I346*H346,2)</f>
        <v>0</v>
      </c>
      <c r="BL346" s="359" t="s">
        <v>100</v>
      </c>
      <c r="BM346" s="359" t="s">
        <v>504</v>
      </c>
    </row>
    <row r="347" spans="2:65" s="358" customFormat="1" x14ac:dyDescent="0.25">
      <c r="B347" s="27"/>
      <c r="C347" s="355"/>
      <c r="D347" s="97" t="s">
        <v>102</v>
      </c>
      <c r="E347" s="355"/>
      <c r="F347" s="98" t="s">
        <v>505</v>
      </c>
      <c r="G347" s="355"/>
      <c r="H347" s="355"/>
      <c r="I347" s="370"/>
      <c r="J347" s="355"/>
      <c r="K347" s="355"/>
      <c r="L347" s="7"/>
      <c r="M347" s="99"/>
      <c r="N347" s="100"/>
      <c r="O347" s="100"/>
      <c r="P347" s="100"/>
      <c r="Q347" s="100"/>
      <c r="R347" s="100"/>
      <c r="S347" s="100"/>
      <c r="T347" s="101"/>
      <c r="AT347" s="359" t="s">
        <v>102</v>
      </c>
      <c r="AU347" s="359" t="s">
        <v>4</v>
      </c>
    </row>
    <row r="348" spans="2:65" s="121" customFormat="1" x14ac:dyDescent="0.25">
      <c r="B348" s="112"/>
      <c r="C348" s="113"/>
      <c r="D348" s="97" t="s">
        <v>104</v>
      </c>
      <c r="E348" s="114" t="s">
        <v>2</v>
      </c>
      <c r="F348" s="115" t="s">
        <v>506</v>
      </c>
      <c r="G348" s="113"/>
      <c r="H348" s="116">
        <v>11.99</v>
      </c>
      <c r="I348" s="388"/>
      <c r="J348" s="113"/>
      <c r="K348" s="113"/>
      <c r="L348" s="117"/>
      <c r="M348" s="118"/>
      <c r="N348" s="119"/>
      <c r="O348" s="119"/>
      <c r="P348" s="119"/>
      <c r="Q348" s="119"/>
      <c r="R348" s="119"/>
      <c r="S348" s="119"/>
      <c r="T348" s="120"/>
      <c r="AT348" s="122" t="s">
        <v>104</v>
      </c>
      <c r="AU348" s="122" t="s">
        <v>4</v>
      </c>
      <c r="AV348" s="121" t="s">
        <v>4</v>
      </c>
      <c r="AW348" s="121" t="s">
        <v>106</v>
      </c>
      <c r="AX348" s="121" t="s">
        <v>91</v>
      </c>
      <c r="AY348" s="122" t="s">
        <v>93</v>
      </c>
    </row>
    <row r="349" spans="2:65" s="358" customFormat="1" ht="16.5" customHeight="1" x14ac:dyDescent="0.25">
      <c r="B349" s="27"/>
      <c r="C349" s="87" t="s">
        <v>507</v>
      </c>
      <c r="D349" s="87" t="s">
        <v>95</v>
      </c>
      <c r="E349" s="88" t="s">
        <v>508</v>
      </c>
      <c r="F349" s="89" t="s">
        <v>509</v>
      </c>
      <c r="G349" s="90" t="s">
        <v>98</v>
      </c>
      <c r="H349" s="91">
        <v>1.22</v>
      </c>
      <c r="I349" s="385"/>
      <c r="J349" s="92">
        <f>ROUND(I349*H349,2)</f>
        <v>0</v>
      </c>
      <c r="K349" s="89" t="s">
        <v>99</v>
      </c>
      <c r="L349" s="7"/>
      <c r="M349" s="386" t="s">
        <v>2</v>
      </c>
      <c r="N349" s="93" t="s">
        <v>45</v>
      </c>
      <c r="O349" s="100"/>
      <c r="P349" s="94">
        <f>O349*H349</f>
        <v>0</v>
      </c>
      <c r="Q349" s="94">
        <v>2.6450000000000001E-2</v>
      </c>
      <c r="R349" s="94">
        <f>Q349*H349</f>
        <v>3.2268999999999999E-2</v>
      </c>
      <c r="S349" s="94">
        <v>0</v>
      </c>
      <c r="T349" s="95">
        <f>S349*H349</f>
        <v>0</v>
      </c>
      <c r="AR349" s="359" t="s">
        <v>100</v>
      </c>
      <c r="AT349" s="359" t="s">
        <v>95</v>
      </c>
      <c r="AU349" s="359" t="s">
        <v>4</v>
      </c>
      <c r="AY349" s="359" t="s">
        <v>93</v>
      </c>
      <c r="BE349" s="96">
        <f>IF(N349="základní",J349,0)</f>
        <v>0</v>
      </c>
      <c r="BF349" s="96">
        <f>IF(N349="snížená",J349,0)</f>
        <v>0</v>
      </c>
      <c r="BG349" s="96">
        <f>IF(N349="zákl. přenesená",J349,0)</f>
        <v>0</v>
      </c>
      <c r="BH349" s="96">
        <f>IF(N349="sníž. přenesená",J349,0)</f>
        <v>0</v>
      </c>
      <c r="BI349" s="96">
        <f>IF(N349="nulová",J349,0)</f>
        <v>0</v>
      </c>
      <c r="BJ349" s="359" t="s">
        <v>91</v>
      </c>
      <c r="BK349" s="96">
        <f>ROUND(I349*H349,2)</f>
        <v>0</v>
      </c>
      <c r="BL349" s="359" t="s">
        <v>100</v>
      </c>
      <c r="BM349" s="359" t="s">
        <v>510</v>
      </c>
    </row>
    <row r="350" spans="2:65" s="358" customFormat="1" x14ac:dyDescent="0.25">
      <c r="B350" s="27"/>
      <c r="C350" s="355"/>
      <c r="D350" s="97" t="s">
        <v>102</v>
      </c>
      <c r="E350" s="355"/>
      <c r="F350" s="98" t="s">
        <v>511</v>
      </c>
      <c r="G350" s="355"/>
      <c r="H350" s="355"/>
      <c r="I350" s="370"/>
      <c r="J350" s="355"/>
      <c r="K350" s="355"/>
      <c r="L350" s="7"/>
      <c r="M350" s="99"/>
      <c r="N350" s="100"/>
      <c r="O350" s="100"/>
      <c r="P350" s="100"/>
      <c r="Q350" s="100"/>
      <c r="R350" s="100"/>
      <c r="S350" s="100"/>
      <c r="T350" s="101"/>
      <c r="AT350" s="359" t="s">
        <v>102</v>
      </c>
      <c r="AU350" s="359" t="s">
        <v>4</v>
      </c>
    </row>
    <row r="351" spans="2:65" s="121" customFormat="1" x14ac:dyDescent="0.25">
      <c r="B351" s="112"/>
      <c r="C351" s="113"/>
      <c r="D351" s="97" t="s">
        <v>104</v>
      </c>
      <c r="E351" s="114" t="s">
        <v>2</v>
      </c>
      <c r="F351" s="115" t="s">
        <v>512</v>
      </c>
      <c r="G351" s="113"/>
      <c r="H351" s="116">
        <v>1.22</v>
      </c>
      <c r="I351" s="388"/>
      <c r="J351" s="113"/>
      <c r="K351" s="113"/>
      <c r="L351" s="117"/>
      <c r="M351" s="118"/>
      <c r="N351" s="119"/>
      <c r="O351" s="119"/>
      <c r="P351" s="119"/>
      <c r="Q351" s="119"/>
      <c r="R351" s="119"/>
      <c r="S351" s="119"/>
      <c r="T351" s="120"/>
      <c r="AT351" s="122" t="s">
        <v>104</v>
      </c>
      <c r="AU351" s="122" t="s">
        <v>4</v>
      </c>
      <c r="AV351" s="121" t="s">
        <v>4</v>
      </c>
      <c r="AW351" s="121" t="s">
        <v>106</v>
      </c>
      <c r="AX351" s="121" t="s">
        <v>91</v>
      </c>
      <c r="AY351" s="122" t="s">
        <v>93</v>
      </c>
    </row>
    <row r="352" spans="2:65" s="358" customFormat="1" ht="16.5" customHeight="1" x14ac:dyDescent="0.25">
      <c r="B352" s="27"/>
      <c r="C352" s="87" t="s">
        <v>513</v>
      </c>
      <c r="D352" s="87" t="s">
        <v>95</v>
      </c>
      <c r="E352" s="88" t="s">
        <v>514</v>
      </c>
      <c r="F352" s="89" t="s">
        <v>515</v>
      </c>
      <c r="G352" s="90" t="s">
        <v>98</v>
      </c>
      <c r="H352" s="91">
        <v>861.029</v>
      </c>
      <c r="I352" s="385"/>
      <c r="J352" s="92">
        <f>ROUND(I352*H352,2)</f>
        <v>0</v>
      </c>
      <c r="K352" s="89" t="s">
        <v>99</v>
      </c>
      <c r="L352" s="7"/>
      <c r="M352" s="386" t="s">
        <v>2</v>
      </c>
      <c r="N352" s="93" t="s">
        <v>45</v>
      </c>
      <c r="O352" s="100"/>
      <c r="P352" s="94">
        <f>O352*H352</f>
        <v>0</v>
      </c>
      <c r="Q352" s="94">
        <v>0</v>
      </c>
      <c r="R352" s="94">
        <f>Q352*H352</f>
        <v>0</v>
      </c>
      <c r="S352" s="94">
        <v>0</v>
      </c>
      <c r="T352" s="95">
        <f>S352*H352</f>
        <v>0</v>
      </c>
      <c r="AR352" s="359" t="s">
        <v>100</v>
      </c>
      <c r="AT352" s="359" t="s">
        <v>95</v>
      </c>
      <c r="AU352" s="359" t="s">
        <v>4</v>
      </c>
      <c r="AY352" s="359" t="s">
        <v>93</v>
      </c>
      <c r="BE352" s="96">
        <f>IF(N352="základní",J352,0)</f>
        <v>0</v>
      </c>
      <c r="BF352" s="96">
        <f>IF(N352="snížená",J352,0)</f>
        <v>0</v>
      </c>
      <c r="BG352" s="96">
        <f>IF(N352="zákl. přenesená",J352,0)</f>
        <v>0</v>
      </c>
      <c r="BH352" s="96">
        <f>IF(N352="sníž. přenesená",J352,0)</f>
        <v>0</v>
      </c>
      <c r="BI352" s="96">
        <f>IF(N352="nulová",J352,0)</f>
        <v>0</v>
      </c>
      <c r="BJ352" s="359" t="s">
        <v>91</v>
      </c>
      <c r="BK352" s="96">
        <f>ROUND(I352*H352,2)</f>
        <v>0</v>
      </c>
      <c r="BL352" s="359" t="s">
        <v>100</v>
      </c>
      <c r="BM352" s="359" t="s">
        <v>516</v>
      </c>
    </row>
    <row r="353" spans="2:65" s="358" customFormat="1" x14ac:dyDescent="0.25">
      <c r="B353" s="27"/>
      <c r="C353" s="355"/>
      <c r="D353" s="97" t="s">
        <v>102</v>
      </c>
      <c r="E353" s="355"/>
      <c r="F353" s="98" t="s">
        <v>517</v>
      </c>
      <c r="G353" s="355"/>
      <c r="H353" s="355"/>
      <c r="I353" s="370"/>
      <c r="J353" s="355"/>
      <c r="K353" s="355"/>
      <c r="L353" s="7"/>
      <c r="M353" s="99"/>
      <c r="N353" s="100"/>
      <c r="O353" s="100"/>
      <c r="P353" s="100"/>
      <c r="Q353" s="100"/>
      <c r="R353" s="100"/>
      <c r="S353" s="100"/>
      <c r="T353" s="101"/>
      <c r="AT353" s="359" t="s">
        <v>102</v>
      </c>
      <c r="AU353" s="359" t="s">
        <v>4</v>
      </c>
    </row>
    <row r="354" spans="2:65" s="121" customFormat="1" x14ac:dyDescent="0.25">
      <c r="B354" s="112"/>
      <c r="C354" s="113"/>
      <c r="D354" s="97" t="s">
        <v>104</v>
      </c>
      <c r="E354" s="114" t="s">
        <v>2</v>
      </c>
      <c r="F354" s="115" t="s">
        <v>518</v>
      </c>
      <c r="G354" s="113"/>
      <c r="H354" s="116">
        <v>861.029</v>
      </c>
      <c r="I354" s="388"/>
      <c r="J354" s="113"/>
      <c r="K354" s="113"/>
      <c r="L354" s="117"/>
      <c r="M354" s="118"/>
      <c r="N354" s="119"/>
      <c r="O354" s="119"/>
      <c r="P354" s="119"/>
      <c r="Q354" s="119"/>
      <c r="R354" s="119"/>
      <c r="S354" s="119"/>
      <c r="T354" s="120"/>
      <c r="AT354" s="122" t="s">
        <v>104</v>
      </c>
      <c r="AU354" s="122" t="s">
        <v>4</v>
      </c>
      <c r="AV354" s="121" t="s">
        <v>4</v>
      </c>
      <c r="AW354" s="121" t="s">
        <v>106</v>
      </c>
      <c r="AX354" s="121" t="s">
        <v>91</v>
      </c>
      <c r="AY354" s="122" t="s">
        <v>93</v>
      </c>
    </row>
    <row r="355" spans="2:65" s="81" customFormat="1" ht="22.9" customHeight="1" x14ac:dyDescent="0.2">
      <c r="B355" s="71"/>
      <c r="C355" s="72"/>
      <c r="D355" s="73" t="s">
        <v>88</v>
      </c>
      <c r="E355" s="85" t="s">
        <v>128</v>
      </c>
      <c r="F355" s="85" t="s">
        <v>519</v>
      </c>
      <c r="G355" s="72"/>
      <c r="H355" s="72"/>
      <c r="I355" s="384"/>
      <c r="J355" s="86">
        <f>BK355</f>
        <v>0</v>
      </c>
      <c r="K355" s="72"/>
      <c r="L355" s="76"/>
      <c r="M355" s="77"/>
      <c r="N355" s="78"/>
      <c r="O355" s="78"/>
      <c r="P355" s="79">
        <f>SUM(P356:P372)</f>
        <v>0</v>
      </c>
      <c r="Q355" s="78"/>
      <c r="R355" s="79">
        <f>SUM(R356:R372)</f>
        <v>24.047143999999999</v>
      </c>
      <c r="S355" s="78"/>
      <c r="T355" s="80">
        <f>SUM(T356:T372)</f>
        <v>89.391999999999996</v>
      </c>
      <c r="AR355" s="82" t="s">
        <v>91</v>
      </c>
      <c r="AT355" s="83" t="s">
        <v>88</v>
      </c>
      <c r="AU355" s="83" t="s">
        <v>91</v>
      </c>
      <c r="AY355" s="82" t="s">
        <v>93</v>
      </c>
      <c r="BK355" s="84">
        <f>SUM(BK356:BK372)</f>
        <v>0</v>
      </c>
    </row>
    <row r="356" spans="2:65" s="358" customFormat="1" ht="16.5" customHeight="1" x14ac:dyDescent="0.25">
      <c r="B356" s="27"/>
      <c r="C356" s="87" t="s">
        <v>520</v>
      </c>
      <c r="D356" s="87" t="s">
        <v>95</v>
      </c>
      <c r="E356" s="88" t="s">
        <v>521</v>
      </c>
      <c r="F356" s="89" t="s">
        <v>522</v>
      </c>
      <c r="G356" s="90" t="s">
        <v>118</v>
      </c>
      <c r="H356" s="91">
        <v>148</v>
      </c>
      <c r="I356" s="385"/>
      <c r="J356" s="92">
        <f>ROUND(I356*H356,2)</f>
        <v>0</v>
      </c>
      <c r="K356" s="89" t="s">
        <v>99</v>
      </c>
      <c r="L356" s="7"/>
      <c r="M356" s="386" t="s">
        <v>2</v>
      </c>
      <c r="N356" s="93" t="s">
        <v>45</v>
      </c>
      <c r="O356" s="100"/>
      <c r="P356" s="94">
        <f>O356*H356</f>
        <v>0</v>
      </c>
      <c r="Q356" s="94">
        <v>0</v>
      </c>
      <c r="R356" s="94">
        <f>Q356*H356</f>
        <v>0</v>
      </c>
      <c r="S356" s="94">
        <v>0.60399999999999998</v>
      </c>
      <c r="T356" s="95">
        <f>S356*H356</f>
        <v>89.391999999999996</v>
      </c>
      <c r="AR356" s="359" t="s">
        <v>100</v>
      </c>
      <c r="AT356" s="359" t="s">
        <v>95</v>
      </c>
      <c r="AU356" s="359" t="s">
        <v>4</v>
      </c>
      <c r="AY356" s="359" t="s">
        <v>93</v>
      </c>
      <c r="BE356" s="96">
        <f>IF(N356="základní",J356,0)</f>
        <v>0</v>
      </c>
      <c r="BF356" s="96">
        <f>IF(N356="snížená",J356,0)</f>
        <v>0</v>
      </c>
      <c r="BG356" s="96">
        <f>IF(N356="zákl. přenesená",J356,0)</f>
        <v>0</v>
      </c>
      <c r="BH356" s="96">
        <f>IF(N356="sníž. přenesená",J356,0)</f>
        <v>0</v>
      </c>
      <c r="BI356" s="96">
        <f>IF(N356="nulová",J356,0)</f>
        <v>0</v>
      </c>
      <c r="BJ356" s="359" t="s">
        <v>91</v>
      </c>
      <c r="BK356" s="96">
        <f>ROUND(I356*H356,2)</f>
        <v>0</v>
      </c>
      <c r="BL356" s="359" t="s">
        <v>100</v>
      </c>
      <c r="BM356" s="359" t="s">
        <v>523</v>
      </c>
    </row>
    <row r="357" spans="2:65" s="358" customFormat="1" ht="19.5" x14ac:dyDescent="0.25">
      <c r="B357" s="27"/>
      <c r="C357" s="355"/>
      <c r="D357" s="97" t="s">
        <v>102</v>
      </c>
      <c r="E357" s="355"/>
      <c r="F357" s="98" t="s">
        <v>524</v>
      </c>
      <c r="G357" s="355"/>
      <c r="H357" s="355"/>
      <c r="I357" s="370"/>
      <c r="J357" s="355"/>
      <c r="K357" s="355"/>
      <c r="L357" s="7"/>
      <c r="M357" s="99"/>
      <c r="N357" s="100"/>
      <c r="O357" s="100"/>
      <c r="P357" s="100"/>
      <c r="Q357" s="100"/>
      <c r="R357" s="100"/>
      <c r="S357" s="100"/>
      <c r="T357" s="101"/>
      <c r="AT357" s="359" t="s">
        <v>102</v>
      </c>
      <c r="AU357" s="359" t="s">
        <v>4</v>
      </c>
    </row>
    <row r="358" spans="2:65" s="110" customFormat="1" x14ac:dyDescent="0.25">
      <c r="B358" s="102"/>
      <c r="C358" s="103"/>
      <c r="D358" s="97" t="s">
        <v>104</v>
      </c>
      <c r="E358" s="104" t="s">
        <v>2</v>
      </c>
      <c r="F358" s="105" t="s">
        <v>525</v>
      </c>
      <c r="G358" s="103"/>
      <c r="H358" s="104" t="s">
        <v>2</v>
      </c>
      <c r="I358" s="387"/>
      <c r="J358" s="103"/>
      <c r="K358" s="103"/>
      <c r="L358" s="106"/>
      <c r="M358" s="107"/>
      <c r="N358" s="108"/>
      <c r="O358" s="108"/>
      <c r="P358" s="108"/>
      <c r="Q358" s="108"/>
      <c r="R358" s="108"/>
      <c r="S358" s="108"/>
      <c r="T358" s="109"/>
      <c r="AT358" s="111" t="s">
        <v>104</v>
      </c>
      <c r="AU358" s="111" t="s">
        <v>4</v>
      </c>
      <c r="AV358" s="110" t="s">
        <v>91</v>
      </c>
      <c r="AW358" s="110" t="s">
        <v>106</v>
      </c>
      <c r="AX358" s="110" t="s">
        <v>92</v>
      </c>
      <c r="AY358" s="111" t="s">
        <v>93</v>
      </c>
    </row>
    <row r="359" spans="2:65" s="110" customFormat="1" x14ac:dyDescent="0.25">
      <c r="B359" s="102"/>
      <c r="C359" s="103"/>
      <c r="D359" s="97" t="s">
        <v>104</v>
      </c>
      <c r="E359" s="104" t="s">
        <v>2</v>
      </c>
      <c r="F359" s="105" t="s">
        <v>526</v>
      </c>
      <c r="G359" s="103"/>
      <c r="H359" s="104" t="s">
        <v>2</v>
      </c>
      <c r="I359" s="387"/>
      <c r="J359" s="103"/>
      <c r="K359" s="103"/>
      <c r="L359" s="106"/>
      <c r="M359" s="107"/>
      <c r="N359" s="108"/>
      <c r="O359" s="108"/>
      <c r="P359" s="108"/>
      <c r="Q359" s="108"/>
      <c r="R359" s="108"/>
      <c r="S359" s="108"/>
      <c r="T359" s="109"/>
      <c r="AT359" s="111" t="s">
        <v>104</v>
      </c>
      <c r="AU359" s="111" t="s">
        <v>4</v>
      </c>
      <c r="AV359" s="110" t="s">
        <v>91</v>
      </c>
      <c r="AW359" s="110" t="s">
        <v>106</v>
      </c>
      <c r="AX359" s="110" t="s">
        <v>92</v>
      </c>
      <c r="AY359" s="111" t="s">
        <v>93</v>
      </c>
    </row>
    <row r="360" spans="2:65" s="121" customFormat="1" x14ac:dyDescent="0.25">
      <c r="B360" s="112"/>
      <c r="C360" s="113"/>
      <c r="D360" s="97" t="s">
        <v>104</v>
      </c>
      <c r="E360" s="114" t="s">
        <v>2</v>
      </c>
      <c r="F360" s="115" t="s">
        <v>527</v>
      </c>
      <c r="G360" s="113"/>
      <c r="H360" s="116">
        <v>148</v>
      </c>
      <c r="I360" s="388"/>
      <c r="J360" s="113"/>
      <c r="K360" s="113"/>
      <c r="L360" s="117"/>
      <c r="M360" s="118"/>
      <c r="N360" s="119"/>
      <c r="O360" s="119"/>
      <c r="P360" s="119"/>
      <c r="Q360" s="119"/>
      <c r="R360" s="119"/>
      <c r="S360" s="119"/>
      <c r="T360" s="120"/>
      <c r="AT360" s="122" t="s">
        <v>104</v>
      </c>
      <c r="AU360" s="122" t="s">
        <v>4</v>
      </c>
      <c r="AV360" s="121" t="s">
        <v>4</v>
      </c>
      <c r="AW360" s="121" t="s">
        <v>106</v>
      </c>
      <c r="AX360" s="121" t="s">
        <v>91</v>
      </c>
      <c r="AY360" s="122" t="s">
        <v>93</v>
      </c>
    </row>
    <row r="361" spans="2:65" s="358" customFormat="1" ht="16.5" customHeight="1" x14ac:dyDescent="0.25">
      <c r="B361" s="27"/>
      <c r="C361" s="87" t="s">
        <v>528</v>
      </c>
      <c r="D361" s="87" t="s">
        <v>95</v>
      </c>
      <c r="E361" s="88" t="s">
        <v>529</v>
      </c>
      <c r="F361" s="89" t="s">
        <v>530</v>
      </c>
      <c r="G361" s="90" t="s">
        <v>118</v>
      </c>
      <c r="H361" s="91">
        <v>148</v>
      </c>
      <c r="I361" s="385"/>
      <c r="J361" s="92">
        <f>ROUND(I361*H361,2)</f>
        <v>0</v>
      </c>
      <c r="K361" s="89" t="s">
        <v>99</v>
      </c>
      <c r="L361" s="7"/>
      <c r="M361" s="386" t="s">
        <v>2</v>
      </c>
      <c r="N361" s="93" t="s">
        <v>45</v>
      </c>
      <c r="O361" s="100"/>
      <c r="P361" s="94">
        <f>O361*H361</f>
        <v>0</v>
      </c>
      <c r="Q361" s="94">
        <v>0</v>
      </c>
      <c r="R361" s="94">
        <f>Q361*H361</f>
        <v>0</v>
      </c>
      <c r="S361" s="94">
        <v>0</v>
      </c>
      <c r="T361" s="95">
        <f>S361*H361</f>
        <v>0</v>
      </c>
      <c r="AR361" s="359" t="s">
        <v>100</v>
      </c>
      <c r="AT361" s="359" t="s">
        <v>95</v>
      </c>
      <c r="AU361" s="359" t="s">
        <v>4</v>
      </c>
      <c r="AY361" s="359" t="s">
        <v>93</v>
      </c>
      <c r="BE361" s="96">
        <f>IF(N361="základní",J361,0)</f>
        <v>0</v>
      </c>
      <c r="BF361" s="96">
        <f>IF(N361="snížená",J361,0)</f>
        <v>0</v>
      </c>
      <c r="BG361" s="96">
        <f>IF(N361="zákl. přenesená",J361,0)</f>
        <v>0</v>
      </c>
      <c r="BH361" s="96">
        <f>IF(N361="sníž. přenesená",J361,0)</f>
        <v>0</v>
      </c>
      <c r="BI361" s="96">
        <f>IF(N361="nulová",J361,0)</f>
        <v>0</v>
      </c>
      <c r="BJ361" s="359" t="s">
        <v>91</v>
      </c>
      <c r="BK361" s="96">
        <f>ROUND(I361*H361,2)</f>
        <v>0</v>
      </c>
      <c r="BL361" s="359" t="s">
        <v>100</v>
      </c>
      <c r="BM361" s="359" t="s">
        <v>531</v>
      </c>
    </row>
    <row r="362" spans="2:65" s="358" customFormat="1" x14ac:dyDescent="0.25">
      <c r="B362" s="27"/>
      <c r="C362" s="355"/>
      <c r="D362" s="97" t="s">
        <v>102</v>
      </c>
      <c r="E362" s="355"/>
      <c r="F362" s="98" t="s">
        <v>532</v>
      </c>
      <c r="G362" s="355"/>
      <c r="H362" s="355"/>
      <c r="I362" s="370"/>
      <c r="J362" s="355"/>
      <c r="K362" s="355"/>
      <c r="L362" s="7"/>
      <c r="M362" s="99"/>
      <c r="N362" s="100"/>
      <c r="O362" s="100"/>
      <c r="P362" s="100"/>
      <c r="Q362" s="100"/>
      <c r="R362" s="100"/>
      <c r="S362" s="100"/>
      <c r="T362" s="101"/>
      <c r="AT362" s="359" t="s">
        <v>102</v>
      </c>
      <c r="AU362" s="359" t="s">
        <v>4</v>
      </c>
    </row>
    <row r="363" spans="2:65" s="358" customFormat="1" ht="16.5" customHeight="1" x14ac:dyDescent="0.25">
      <c r="B363" s="27"/>
      <c r="C363" s="87" t="s">
        <v>533</v>
      </c>
      <c r="D363" s="87" t="s">
        <v>95</v>
      </c>
      <c r="E363" s="88" t="s">
        <v>534</v>
      </c>
      <c r="F363" s="89" t="s">
        <v>535</v>
      </c>
      <c r="G363" s="90" t="s">
        <v>278</v>
      </c>
      <c r="H363" s="91">
        <v>440</v>
      </c>
      <c r="I363" s="385"/>
      <c r="J363" s="92">
        <f>ROUND(I363*H363,2)</f>
        <v>0</v>
      </c>
      <c r="K363" s="89" t="s">
        <v>99</v>
      </c>
      <c r="L363" s="7"/>
      <c r="M363" s="386" t="s">
        <v>2</v>
      </c>
      <c r="N363" s="93" t="s">
        <v>45</v>
      </c>
      <c r="O363" s="100"/>
      <c r="P363" s="94">
        <f>O363*H363</f>
        <v>0</v>
      </c>
      <c r="Q363" s="94">
        <v>0</v>
      </c>
      <c r="R363" s="94">
        <f>Q363*H363</f>
        <v>0</v>
      </c>
      <c r="S363" s="94">
        <v>0</v>
      </c>
      <c r="T363" s="95">
        <f>S363*H363</f>
        <v>0</v>
      </c>
      <c r="AR363" s="359" t="s">
        <v>100</v>
      </c>
      <c r="AT363" s="359" t="s">
        <v>95</v>
      </c>
      <c r="AU363" s="359" t="s">
        <v>4</v>
      </c>
      <c r="AY363" s="359" t="s">
        <v>93</v>
      </c>
      <c r="BE363" s="96">
        <f>IF(N363="základní",J363,0)</f>
        <v>0</v>
      </c>
      <c r="BF363" s="96">
        <f>IF(N363="snížená",J363,0)</f>
        <v>0</v>
      </c>
      <c r="BG363" s="96">
        <f>IF(N363="zákl. přenesená",J363,0)</f>
        <v>0</v>
      </c>
      <c r="BH363" s="96">
        <f>IF(N363="sníž. přenesená",J363,0)</f>
        <v>0</v>
      </c>
      <c r="BI363" s="96">
        <f>IF(N363="nulová",J363,0)</f>
        <v>0</v>
      </c>
      <c r="BJ363" s="359" t="s">
        <v>91</v>
      </c>
      <c r="BK363" s="96">
        <f>ROUND(I363*H363,2)</f>
        <v>0</v>
      </c>
      <c r="BL363" s="359" t="s">
        <v>100</v>
      </c>
      <c r="BM363" s="359" t="s">
        <v>536</v>
      </c>
    </row>
    <row r="364" spans="2:65" s="358" customFormat="1" x14ac:dyDescent="0.25">
      <c r="B364" s="27"/>
      <c r="C364" s="355"/>
      <c r="D364" s="97" t="s">
        <v>102</v>
      </c>
      <c r="E364" s="355"/>
      <c r="F364" s="98" t="s">
        <v>537</v>
      </c>
      <c r="G364" s="355"/>
      <c r="H364" s="355"/>
      <c r="I364" s="370"/>
      <c r="J364" s="355"/>
      <c r="K364" s="355"/>
      <c r="L364" s="7"/>
      <c r="M364" s="99"/>
      <c r="N364" s="100"/>
      <c r="O364" s="100"/>
      <c r="P364" s="100"/>
      <c r="Q364" s="100"/>
      <c r="R364" s="100"/>
      <c r="S364" s="100"/>
      <c r="T364" s="101"/>
      <c r="AT364" s="359" t="s">
        <v>102</v>
      </c>
      <c r="AU364" s="359" t="s">
        <v>4</v>
      </c>
    </row>
    <row r="365" spans="2:65" s="121" customFormat="1" x14ac:dyDescent="0.25">
      <c r="B365" s="112"/>
      <c r="C365" s="113"/>
      <c r="D365" s="97" t="s">
        <v>104</v>
      </c>
      <c r="E365" s="114" t="s">
        <v>2</v>
      </c>
      <c r="F365" s="115" t="s">
        <v>538</v>
      </c>
      <c r="G365" s="113"/>
      <c r="H365" s="116">
        <v>440</v>
      </c>
      <c r="I365" s="388"/>
      <c r="J365" s="113"/>
      <c r="K365" s="113"/>
      <c r="L365" s="117"/>
      <c r="M365" s="118"/>
      <c r="N365" s="119"/>
      <c r="O365" s="119"/>
      <c r="P365" s="119"/>
      <c r="Q365" s="119"/>
      <c r="R365" s="119"/>
      <c r="S365" s="119"/>
      <c r="T365" s="120"/>
      <c r="AT365" s="122" t="s">
        <v>104</v>
      </c>
      <c r="AU365" s="122" t="s">
        <v>4</v>
      </c>
      <c r="AV365" s="121" t="s">
        <v>4</v>
      </c>
      <c r="AW365" s="121" t="s">
        <v>106</v>
      </c>
      <c r="AX365" s="121" t="s">
        <v>91</v>
      </c>
      <c r="AY365" s="122" t="s">
        <v>93</v>
      </c>
    </row>
    <row r="366" spans="2:65" s="358" customFormat="1" ht="16.5" customHeight="1" x14ac:dyDescent="0.25">
      <c r="B366" s="27"/>
      <c r="C366" s="87" t="s">
        <v>539</v>
      </c>
      <c r="D366" s="87" t="s">
        <v>95</v>
      </c>
      <c r="E366" s="88" t="s">
        <v>540</v>
      </c>
      <c r="F366" s="89" t="s">
        <v>541</v>
      </c>
      <c r="G366" s="90" t="s">
        <v>278</v>
      </c>
      <c r="H366" s="91">
        <v>440</v>
      </c>
      <c r="I366" s="385"/>
      <c r="J366" s="92">
        <f>ROUND(I366*H366,2)</f>
        <v>0</v>
      </c>
      <c r="K366" s="89" t="s">
        <v>99</v>
      </c>
      <c r="L366" s="7"/>
      <c r="M366" s="386" t="s">
        <v>2</v>
      </c>
      <c r="N366" s="93" t="s">
        <v>45</v>
      </c>
      <c r="O366" s="100"/>
      <c r="P366" s="94">
        <f>O366*H366</f>
        <v>0</v>
      </c>
      <c r="Q366" s="94">
        <v>0</v>
      </c>
      <c r="R366" s="94">
        <f>Q366*H366</f>
        <v>0</v>
      </c>
      <c r="S366" s="94">
        <v>0</v>
      </c>
      <c r="T366" s="95">
        <f>S366*H366</f>
        <v>0</v>
      </c>
      <c r="AR366" s="359" t="s">
        <v>100</v>
      </c>
      <c r="AT366" s="359" t="s">
        <v>95</v>
      </c>
      <c r="AU366" s="359" t="s">
        <v>4</v>
      </c>
      <c r="AY366" s="359" t="s">
        <v>93</v>
      </c>
      <c r="BE366" s="96">
        <f>IF(N366="základní",J366,0)</f>
        <v>0</v>
      </c>
      <c r="BF366" s="96">
        <f>IF(N366="snížená",J366,0)</f>
        <v>0</v>
      </c>
      <c r="BG366" s="96">
        <f>IF(N366="zákl. přenesená",J366,0)</f>
        <v>0</v>
      </c>
      <c r="BH366" s="96">
        <f>IF(N366="sníž. přenesená",J366,0)</f>
        <v>0</v>
      </c>
      <c r="BI366" s="96">
        <f>IF(N366="nulová",J366,0)</f>
        <v>0</v>
      </c>
      <c r="BJ366" s="359" t="s">
        <v>91</v>
      </c>
      <c r="BK366" s="96">
        <f>ROUND(I366*H366,2)</f>
        <v>0</v>
      </c>
      <c r="BL366" s="359" t="s">
        <v>100</v>
      </c>
      <c r="BM366" s="359" t="s">
        <v>542</v>
      </c>
    </row>
    <row r="367" spans="2:65" s="358" customFormat="1" x14ac:dyDescent="0.25">
      <c r="B367" s="27"/>
      <c r="C367" s="355"/>
      <c r="D367" s="97" t="s">
        <v>102</v>
      </c>
      <c r="E367" s="355"/>
      <c r="F367" s="98" t="s">
        <v>543</v>
      </c>
      <c r="G367" s="355"/>
      <c r="H367" s="355"/>
      <c r="I367" s="370"/>
      <c r="J367" s="355"/>
      <c r="K367" s="355"/>
      <c r="L367" s="7"/>
      <c r="M367" s="99"/>
      <c r="N367" s="100"/>
      <c r="O367" s="100"/>
      <c r="P367" s="100"/>
      <c r="Q367" s="100"/>
      <c r="R367" s="100"/>
      <c r="S367" s="100"/>
      <c r="T367" s="101"/>
      <c r="AT367" s="359" t="s">
        <v>102</v>
      </c>
      <c r="AU367" s="359" t="s">
        <v>4</v>
      </c>
    </row>
    <row r="368" spans="2:65" s="121" customFormat="1" x14ac:dyDescent="0.25">
      <c r="B368" s="112"/>
      <c r="C368" s="113"/>
      <c r="D368" s="97" t="s">
        <v>104</v>
      </c>
      <c r="E368" s="114" t="s">
        <v>2</v>
      </c>
      <c r="F368" s="115" t="s">
        <v>538</v>
      </c>
      <c r="G368" s="113"/>
      <c r="H368" s="116">
        <v>440</v>
      </c>
      <c r="I368" s="388"/>
      <c r="J368" s="113"/>
      <c r="K368" s="113"/>
      <c r="L368" s="117"/>
      <c r="M368" s="118"/>
      <c r="N368" s="119"/>
      <c r="O368" s="119"/>
      <c r="P368" s="119"/>
      <c r="Q368" s="119"/>
      <c r="R368" s="119"/>
      <c r="S368" s="119"/>
      <c r="T368" s="120"/>
      <c r="AT368" s="122" t="s">
        <v>104</v>
      </c>
      <c r="AU368" s="122" t="s">
        <v>4</v>
      </c>
      <c r="AV368" s="121" t="s">
        <v>4</v>
      </c>
      <c r="AW368" s="121" t="s">
        <v>106</v>
      </c>
      <c r="AX368" s="121" t="s">
        <v>91</v>
      </c>
      <c r="AY368" s="122" t="s">
        <v>93</v>
      </c>
    </row>
    <row r="369" spans="2:65" s="358" customFormat="1" ht="16.5" customHeight="1" x14ac:dyDescent="0.25">
      <c r="B369" s="27"/>
      <c r="C369" s="87" t="s">
        <v>544</v>
      </c>
      <c r="D369" s="87" t="s">
        <v>95</v>
      </c>
      <c r="E369" s="88" t="s">
        <v>545</v>
      </c>
      <c r="F369" s="89" t="s">
        <v>546</v>
      </c>
      <c r="G369" s="90" t="s">
        <v>98</v>
      </c>
      <c r="H369" s="91">
        <v>118.81</v>
      </c>
      <c r="I369" s="385"/>
      <c r="J369" s="92">
        <f>ROUND(I369*H369,2)</f>
        <v>0</v>
      </c>
      <c r="K369" s="89" t="s">
        <v>99</v>
      </c>
      <c r="L369" s="7"/>
      <c r="M369" s="386" t="s">
        <v>2</v>
      </c>
      <c r="N369" s="93" t="s">
        <v>45</v>
      </c>
      <c r="O369" s="100"/>
      <c r="P369" s="94">
        <f>O369*H369</f>
        <v>0</v>
      </c>
      <c r="Q369" s="94">
        <v>0.2024</v>
      </c>
      <c r="R369" s="94">
        <f>Q369*H369</f>
        <v>24.047143999999999</v>
      </c>
      <c r="S369" s="94">
        <v>0</v>
      </c>
      <c r="T369" s="95">
        <f>S369*H369</f>
        <v>0</v>
      </c>
      <c r="AR369" s="359" t="s">
        <v>100</v>
      </c>
      <c r="AT369" s="359" t="s">
        <v>95</v>
      </c>
      <c r="AU369" s="359" t="s">
        <v>4</v>
      </c>
      <c r="AY369" s="359" t="s">
        <v>93</v>
      </c>
      <c r="BE369" s="96">
        <f>IF(N369="základní",J369,0)</f>
        <v>0</v>
      </c>
      <c r="BF369" s="96">
        <f>IF(N369="snížená",J369,0)</f>
        <v>0</v>
      </c>
      <c r="BG369" s="96">
        <f>IF(N369="zákl. přenesená",J369,0)</f>
        <v>0</v>
      </c>
      <c r="BH369" s="96">
        <f>IF(N369="sníž. přenesená",J369,0)</f>
        <v>0</v>
      </c>
      <c r="BI369" s="96">
        <f>IF(N369="nulová",J369,0)</f>
        <v>0</v>
      </c>
      <c r="BJ369" s="359" t="s">
        <v>91</v>
      </c>
      <c r="BK369" s="96">
        <f>ROUND(I369*H369,2)</f>
        <v>0</v>
      </c>
      <c r="BL369" s="359" t="s">
        <v>100</v>
      </c>
      <c r="BM369" s="359" t="s">
        <v>547</v>
      </c>
    </row>
    <row r="370" spans="2:65" s="358" customFormat="1" x14ac:dyDescent="0.25">
      <c r="B370" s="27"/>
      <c r="C370" s="355"/>
      <c r="D370" s="97" t="s">
        <v>102</v>
      </c>
      <c r="E370" s="355"/>
      <c r="F370" s="98" t="s">
        <v>548</v>
      </c>
      <c r="G370" s="355"/>
      <c r="H370" s="355"/>
      <c r="I370" s="370"/>
      <c r="J370" s="355"/>
      <c r="K370" s="355"/>
      <c r="L370" s="7"/>
      <c r="M370" s="99"/>
      <c r="N370" s="100"/>
      <c r="O370" s="100"/>
      <c r="P370" s="100"/>
      <c r="Q370" s="100"/>
      <c r="R370" s="100"/>
      <c r="S370" s="100"/>
      <c r="T370" s="101"/>
      <c r="AT370" s="359" t="s">
        <v>102</v>
      </c>
      <c r="AU370" s="359" t="s">
        <v>4</v>
      </c>
    </row>
    <row r="371" spans="2:65" s="110" customFormat="1" x14ac:dyDescent="0.25">
      <c r="B371" s="102"/>
      <c r="C371" s="103"/>
      <c r="D371" s="97" t="s">
        <v>104</v>
      </c>
      <c r="E371" s="104" t="s">
        <v>2</v>
      </c>
      <c r="F371" s="105" t="s">
        <v>549</v>
      </c>
      <c r="G371" s="103"/>
      <c r="H371" s="104" t="s">
        <v>2</v>
      </c>
      <c r="I371" s="387"/>
      <c r="J371" s="103"/>
      <c r="K371" s="103"/>
      <c r="L371" s="106"/>
      <c r="M371" s="107"/>
      <c r="N371" s="108"/>
      <c r="O371" s="108"/>
      <c r="P371" s="108"/>
      <c r="Q371" s="108"/>
      <c r="R371" s="108"/>
      <c r="S371" s="108"/>
      <c r="T371" s="109"/>
      <c r="AT371" s="111" t="s">
        <v>104</v>
      </c>
      <c r="AU371" s="111" t="s">
        <v>4</v>
      </c>
      <c r="AV371" s="110" t="s">
        <v>91</v>
      </c>
      <c r="AW371" s="110" t="s">
        <v>106</v>
      </c>
      <c r="AX371" s="110" t="s">
        <v>92</v>
      </c>
      <c r="AY371" s="111" t="s">
        <v>93</v>
      </c>
    </row>
    <row r="372" spans="2:65" s="121" customFormat="1" x14ac:dyDescent="0.25">
      <c r="B372" s="112"/>
      <c r="C372" s="113"/>
      <c r="D372" s="97" t="s">
        <v>104</v>
      </c>
      <c r="E372" s="114" t="s">
        <v>2</v>
      </c>
      <c r="F372" s="115" t="s">
        <v>550</v>
      </c>
      <c r="G372" s="113"/>
      <c r="H372" s="116">
        <v>118.81</v>
      </c>
      <c r="I372" s="388"/>
      <c r="J372" s="113"/>
      <c r="K372" s="113"/>
      <c r="L372" s="117"/>
      <c r="M372" s="118"/>
      <c r="N372" s="119"/>
      <c r="O372" s="119"/>
      <c r="P372" s="119"/>
      <c r="Q372" s="119"/>
      <c r="R372" s="119"/>
      <c r="S372" s="119"/>
      <c r="T372" s="120"/>
      <c r="AT372" s="122" t="s">
        <v>104</v>
      </c>
      <c r="AU372" s="122" t="s">
        <v>4</v>
      </c>
      <c r="AV372" s="121" t="s">
        <v>4</v>
      </c>
      <c r="AW372" s="121" t="s">
        <v>106</v>
      </c>
      <c r="AX372" s="121" t="s">
        <v>91</v>
      </c>
      <c r="AY372" s="122" t="s">
        <v>93</v>
      </c>
    </row>
    <row r="373" spans="2:65" s="81" customFormat="1" ht="22.9" customHeight="1" x14ac:dyDescent="0.2">
      <c r="B373" s="71"/>
      <c r="C373" s="72"/>
      <c r="D373" s="73" t="s">
        <v>88</v>
      </c>
      <c r="E373" s="85" t="s">
        <v>134</v>
      </c>
      <c r="F373" s="85" t="s">
        <v>551</v>
      </c>
      <c r="G373" s="72"/>
      <c r="H373" s="72"/>
      <c r="I373" s="384"/>
      <c r="J373" s="86">
        <f>BK373</f>
        <v>0</v>
      </c>
      <c r="K373" s="72"/>
      <c r="L373" s="76"/>
      <c r="M373" s="77"/>
      <c r="N373" s="78"/>
      <c r="O373" s="78"/>
      <c r="P373" s="79">
        <f>SUM(P374:P383)</f>
        <v>0</v>
      </c>
      <c r="Q373" s="78"/>
      <c r="R373" s="79">
        <f>SUM(R374:R383)</f>
        <v>1.2806915999999999</v>
      </c>
      <c r="S373" s="78"/>
      <c r="T373" s="80">
        <f>SUM(T374:T383)</f>
        <v>0</v>
      </c>
      <c r="AR373" s="82" t="s">
        <v>91</v>
      </c>
      <c r="AT373" s="83" t="s">
        <v>88</v>
      </c>
      <c r="AU373" s="83" t="s">
        <v>91</v>
      </c>
      <c r="AY373" s="82" t="s">
        <v>93</v>
      </c>
      <c r="BK373" s="84">
        <f>SUM(BK374:BK383)</f>
        <v>0</v>
      </c>
    </row>
    <row r="374" spans="2:65" s="358" customFormat="1" ht="16.5" customHeight="1" x14ac:dyDescent="0.25">
      <c r="B374" s="27"/>
      <c r="C374" s="87" t="s">
        <v>552</v>
      </c>
      <c r="D374" s="87" t="s">
        <v>95</v>
      </c>
      <c r="E374" s="88" t="s">
        <v>553</v>
      </c>
      <c r="F374" s="89" t="s">
        <v>554</v>
      </c>
      <c r="G374" s="90" t="s">
        <v>98</v>
      </c>
      <c r="H374" s="91">
        <v>440.62</v>
      </c>
      <c r="I374" s="385"/>
      <c r="J374" s="92">
        <f>ROUND(I374*H374,2)</f>
        <v>0</v>
      </c>
      <c r="K374" s="89" t="s">
        <v>99</v>
      </c>
      <c r="L374" s="7"/>
      <c r="M374" s="386" t="s">
        <v>2</v>
      </c>
      <c r="N374" s="93" t="s">
        <v>45</v>
      </c>
      <c r="O374" s="100"/>
      <c r="P374" s="94">
        <f>O374*H374</f>
        <v>0</v>
      </c>
      <c r="Q374" s="94">
        <v>8.1999999999999998E-4</v>
      </c>
      <c r="R374" s="94">
        <f>Q374*H374</f>
        <v>0.36130839999999997</v>
      </c>
      <c r="S374" s="94">
        <v>0</v>
      </c>
      <c r="T374" s="95">
        <f>S374*H374</f>
        <v>0</v>
      </c>
      <c r="AR374" s="359" t="s">
        <v>100</v>
      </c>
      <c r="AT374" s="359" t="s">
        <v>95</v>
      </c>
      <c r="AU374" s="359" t="s">
        <v>4</v>
      </c>
      <c r="AY374" s="359" t="s">
        <v>93</v>
      </c>
      <c r="BE374" s="96">
        <f>IF(N374="základní",J374,0)</f>
        <v>0</v>
      </c>
      <c r="BF374" s="96">
        <f>IF(N374="snížená",J374,0)</f>
        <v>0</v>
      </c>
      <c r="BG374" s="96">
        <f>IF(N374="zákl. přenesená",J374,0)</f>
        <v>0</v>
      </c>
      <c r="BH374" s="96">
        <f>IF(N374="sníž. přenesená",J374,0)</f>
        <v>0</v>
      </c>
      <c r="BI374" s="96">
        <f>IF(N374="nulová",J374,0)</f>
        <v>0</v>
      </c>
      <c r="BJ374" s="359" t="s">
        <v>91</v>
      </c>
      <c r="BK374" s="96">
        <f>ROUND(I374*H374,2)</f>
        <v>0</v>
      </c>
      <c r="BL374" s="359" t="s">
        <v>100</v>
      </c>
      <c r="BM374" s="359" t="s">
        <v>555</v>
      </c>
    </row>
    <row r="375" spans="2:65" s="358" customFormat="1" x14ac:dyDescent="0.25">
      <c r="B375" s="27"/>
      <c r="C375" s="355"/>
      <c r="D375" s="97" t="s">
        <v>102</v>
      </c>
      <c r="E375" s="355"/>
      <c r="F375" s="98" t="s">
        <v>556</v>
      </c>
      <c r="G375" s="355"/>
      <c r="H375" s="355"/>
      <c r="I375" s="370"/>
      <c r="J375" s="355"/>
      <c r="K375" s="355"/>
      <c r="L375" s="7"/>
      <c r="M375" s="99"/>
      <c r="N375" s="100"/>
      <c r="O375" s="100"/>
      <c r="P375" s="100"/>
      <c r="Q375" s="100"/>
      <c r="R375" s="100"/>
      <c r="S375" s="100"/>
      <c r="T375" s="101"/>
      <c r="AT375" s="359" t="s">
        <v>102</v>
      </c>
      <c r="AU375" s="359" t="s">
        <v>4</v>
      </c>
    </row>
    <row r="376" spans="2:65" s="110" customFormat="1" x14ac:dyDescent="0.25">
      <c r="B376" s="102"/>
      <c r="C376" s="103"/>
      <c r="D376" s="97" t="s">
        <v>104</v>
      </c>
      <c r="E376" s="104" t="s">
        <v>2</v>
      </c>
      <c r="F376" s="105" t="s">
        <v>557</v>
      </c>
      <c r="G376" s="103"/>
      <c r="H376" s="104" t="s">
        <v>2</v>
      </c>
      <c r="I376" s="387"/>
      <c r="J376" s="103"/>
      <c r="K376" s="103"/>
      <c r="L376" s="106"/>
      <c r="M376" s="107"/>
      <c r="N376" s="108"/>
      <c r="O376" s="108"/>
      <c r="P376" s="108"/>
      <c r="Q376" s="108"/>
      <c r="R376" s="108"/>
      <c r="S376" s="108"/>
      <c r="T376" s="109"/>
      <c r="AT376" s="111" t="s">
        <v>104</v>
      </c>
      <c r="AU376" s="111" t="s">
        <v>4</v>
      </c>
      <c r="AV376" s="110" t="s">
        <v>91</v>
      </c>
      <c r="AW376" s="110" t="s">
        <v>106</v>
      </c>
      <c r="AX376" s="110" t="s">
        <v>92</v>
      </c>
      <c r="AY376" s="111" t="s">
        <v>93</v>
      </c>
    </row>
    <row r="377" spans="2:65" s="121" customFormat="1" x14ac:dyDescent="0.25">
      <c r="B377" s="112"/>
      <c r="C377" s="113"/>
      <c r="D377" s="97" t="s">
        <v>104</v>
      </c>
      <c r="E377" s="114" t="s">
        <v>2</v>
      </c>
      <c r="F377" s="115" t="s">
        <v>558</v>
      </c>
      <c r="G377" s="113"/>
      <c r="H377" s="116">
        <v>370.6</v>
      </c>
      <c r="I377" s="388"/>
      <c r="J377" s="113"/>
      <c r="K377" s="113"/>
      <c r="L377" s="117"/>
      <c r="M377" s="118"/>
      <c r="N377" s="119"/>
      <c r="O377" s="119"/>
      <c r="P377" s="119"/>
      <c r="Q377" s="119"/>
      <c r="R377" s="119"/>
      <c r="S377" s="119"/>
      <c r="T377" s="120"/>
      <c r="AT377" s="122" t="s">
        <v>104</v>
      </c>
      <c r="AU377" s="122" t="s">
        <v>4</v>
      </c>
      <c r="AV377" s="121" t="s">
        <v>4</v>
      </c>
      <c r="AW377" s="121" t="s">
        <v>106</v>
      </c>
      <c r="AX377" s="121" t="s">
        <v>92</v>
      </c>
      <c r="AY377" s="122" t="s">
        <v>93</v>
      </c>
    </row>
    <row r="378" spans="2:65" s="121" customFormat="1" x14ac:dyDescent="0.25">
      <c r="B378" s="112"/>
      <c r="C378" s="113"/>
      <c r="D378" s="97" t="s">
        <v>104</v>
      </c>
      <c r="E378" s="114" t="s">
        <v>2</v>
      </c>
      <c r="F378" s="115" t="s">
        <v>559</v>
      </c>
      <c r="G378" s="113"/>
      <c r="H378" s="116">
        <v>70.02</v>
      </c>
      <c r="I378" s="388"/>
      <c r="J378" s="113"/>
      <c r="K378" s="113"/>
      <c r="L378" s="117"/>
      <c r="M378" s="118"/>
      <c r="N378" s="119"/>
      <c r="O378" s="119"/>
      <c r="P378" s="119"/>
      <c r="Q378" s="119"/>
      <c r="R378" s="119"/>
      <c r="S378" s="119"/>
      <c r="T378" s="120"/>
      <c r="AT378" s="122" t="s">
        <v>104</v>
      </c>
      <c r="AU378" s="122" t="s">
        <v>4</v>
      </c>
      <c r="AV378" s="121" t="s">
        <v>4</v>
      </c>
      <c r="AW378" s="121" t="s">
        <v>106</v>
      </c>
      <c r="AX378" s="121" t="s">
        <v>92</v>
      </c>
      <c r="AY378" s="122" t="s">
        <v>93</v>
      </c>
    </row>
    <row r="379" spans="2:65" s="132" customFormat="1" x14ac:dyDescent="0.25">
      <c r="B379" s="123"/>
      <c r="C379" s="124"/>
      <c r="D379" s="97" t="s">
        <v>104</v>
      </c>
      <c r="E379" s="125" t="s">
        <v>2</v>
      </c>
      <c r="F379" s="126" t="s">
        <v>108</v>
      </c>
      <c r="G379" s="124"/>
      <c r="H379" s="127">
        <v>440.62</v>
      </c>
      <c r="I379" s="389"/>
      <c r="J379" s="124"/>
      <c r="K379" s="124"/>
      <c r="L379" s="128"/>
      <c r="M379" s="129"/>
      <c r="N379" s="130"/>
      <c r="O379" s="130"/>
      <c r="P379" s="130"/>
      <c r="Q379" s="130"/>
      <c r="R379" s="130"/>
      <c r="S379" s="130"/>
      <c r="T379" s="131"/>
      <c r="AT379" s="133" t="s">
        <v>104</v>
      </c>
      <c r="AU379" s="133" t="s">
        <v>4</v>
      </c>
      <c r="AV379" s="132" t="s">
        <v>100</v>
      </c>
      <c r="AW379" s="132" t="s">
        <v>106</v>
      </c>
      <c r="AX379" s="132" t="s">
        <v>91</v>
      </c>
      <c r="AY379" s="133" t="s">
        <v>93</v>
      </c>
    </row>
    <row r="380" spans="2:65" s="358" customFormat="1" ht="16.5" customHeight="1" x14ac:dyDescent="0.25">
      <c r="B380" s="27"/>
      <c r="C380" s="87" t="s">
        <v>560</v>
      </c>
      <c r="D380" s="87" t="s">
        <v>95</v>
      </c>
      <c r="E380" s="88" t="s">
        <v>561</v>
      </c>
      <c r="F380" s="89" t="s">
        <v>562</v>
      </c>
      <c r="G380" s="90" t="s">
        <v>98</v>
      </c>
      <c r="H380" s="91">
        <v>1149.229</v>
      </c>
      <c r="I380" s="385"/>
      <c r="J380" s="92">
        <f>ROUND(I380*H380,2)</f>
        <v>0</v>
      </c>
      <c r="K380" s="89" t="s">
        <v>99</v>
      </c>
      <c r="L380" s="7"/>
      <c r="M380" s="386" t="s">
        <v>2</v>
      </c>
      <c r="N380" s="93" t="s">
        <v>45</v>
      </c>
      <c r="O380" s="100"/>
      <c r="P380" s="94">
        <f>O380*H380</f>
        <v>0</v>
      </c>
      <c r="Q380" s="94">
        <v>8.0000000000000004E-4</v>
      </c>
      <c r="R380" s="94">
        <f>Q380*H380</f>
        <v>0.91938320000000007</v>
      </c>
      <c r="S380" s="94">
        <v>0</v>
      </c>
      <c r="T380" s="95">
        <f>S380*H380</f>
        <v>0</v>
      </c>
      <c r="AR380" s="359" t="s">
        <v>100</v>
      </c>
      <c r="AT380" s="359" t="s">
        <v>95</v>
      </c>
      <c r="AU380" s="359" t="s">
        <v>4</v>
      </c>
      <c r="AY380" s="359" t="s">
        <v>93</v>
      </c>
      <c r="BE380" s="96">
        <f>IF(N380="základní",J380,0)</f>
        <v>0</v>
      </c>
      <c r="BF380" s="96">
        <f>IF(N380="snížená",J380,0)</f>
        <v>0</v>
      </c>
      <c r="BG380" s="96">
        <f>IF(N380="zákl. přenesená",J380,0)</f>
        <v>0</v>
      </c>
      <c r="BH380" s="96">
        <f>IF(N380="sníž. přenesená",J380,0)</f>
        <v>0</v>
      </c>
      <c r="BI380" s="96">
        <f>IF(N380="nulová",J380,0)</f>
        <v>0</v>
      </c>
      <c r="BJ380" s="359" t="s">
        <v>91</v>
      </c>
      <c r="BK380" s="96">
        <f>ROUND(I380*H380,2)</f>
        <v>0</v>
      </c>
      <c r="BL380" s="359" t="s">
        <v>100</v>
      </c>
      <c r="BM380" s="359" t="s">
        <v>563</v>
      </c>
    </row>
    <row r="381" spans="2:65" s="358" customFormat="1" x14ac:dyDescent="0.25">
      <c r="B381" s="27"/>
      <c r="C381" s="355"/>
      <c r="D381" s="97" t="s">
        <v>102</v>
      </c>
      <c r="E381" s="355"/>
      <c r="F381" s="98" t="s">
        <v>562</v>
      </c>
      <c r="G381" s="355"/>
      <c r="H381" s="355"/>
      <c r="I381" s="370"/>
      <c r="J381" s="355"/>
      <c r="K381" s="355"/>
      <c r="L381" s="7"/>
      <c r="M381" s="99"/>
      <c r="N381" s="100"/>
      <c r="O381" s="100"/>
      <c r="P381" s="100"/>
      <c r="Q381" s="100"/>
      <c r="R381" s="100"/>
      <c r="S381" s="100"/>
      <c r="T381" s="101"/>
      <c r="AT381" s="359" t="s">
        <v>102</v>
      </c>
      <c r="AU381" s="359" t="s">
        <v>4</v>
      </c>
    </row>
    <row r="382" spans="2:65" s="110" customFormat="1" x14ac:dyDescent="0.25">
      <c r="B382" s="102"/>
      <c r="C382" s="103"/>
      <c r="D382" s="97" t="s">
        <v>104</v>
      </c>
      <c r="E382" s="104" t="s">
        <v>2</v>
      </c>
      <c r="F382" s="105" t="s">
        <v>564</v>
      </c>
      <c r="G382" s="103"/>
      <c r="H382" s="104" t="s">
        <v>2</v>
      </c>
      <c r="I382" s="387"/>
      <c r="J382" s="103"/>
      <c r="K382" s="103"/>
      <c r="L382" s="106"/>
      <c r="M382" s="107"/>
      <c r="N382" s="108"/>
      <c r="O382" s="108"/>
      <c r="P382" s="108"/>
      <c r="Q382" s="108"/>
      <c r="R382" s="108"/>
      <c r="S382" s="108"/>
      <c r="T382" s="109"/>
      <c r="AT382" s="111" t="s">
        <v>104</v>
      </c>
      <c r="AU382" s="111" t="s">
        <v>4</v>
      </c>
      <c r="AV382" s="110" t="s">
        <v>91</v>
      </c>
      <c r="AW382" s="110" t="s">
        <v>106</v>
      </c>
      <c r="AX382" s="110" t="s">
        <v>92</v>
      </c>
      <c r="AY382" s="111" t="s">
        <v>93</v>
      </c>
    </row>
    <row r="383" spans="2:65" s="121" customFormat="1" x14ac:dyDescent="0.25">
      <c r="B383" s="112"/>
      <c r="C383" s="113"/>
      <c r="D383" s="97" t="s">
        <v>104</v>
      </c>
      <c r="E383" s="114" t="s">
        <v>2</v>
      </c>
      <c r="F383" s="115" t="s">
        <v>565</v>
      </c>
      <c r="G383" s="113"/>
      <c r="H383" s="116">
        <v>1149.229</v>
      </c>
      <c r="I383" s="388"/>
      <c r="J383" s="113"/>
      <c r="K383" s="113"/>
      <c r="L383" s="117"/>
      <c r="M383" s="118"/>
      <c r="N383" s="119"/>
      <c r="O383" s="119"/>
      <c r="P383" s="119"/>
      <c r="Q383" s="119"/>
      <c r="R383" s="119"/>
      <c r="S383" s="119"/>
      <c r="T383" s="120"/>
      <c r="AT383" s="122" t="s">
        <v>104</v>
      </c>
      <c r="AU383" s="122" t="s">
        <v>4</v>
      </c>
      <c r="AV383" s="121" t="s">
        <v>4</v>
      </c>
      <c r="AW383" s="121" t="s">
        <v>106</v>
      </c>
      <c r="AX383" s="121" t="s">
        <v>91</v>
      </c>
      <c r="AY383" s="122" t="s">
        <v>93</v>
      </c>
    </row>
    <row r="384" spans="2:65" s="81" customFormat="1" ht="22.9" customHeight="1" x14ac:dyDescent="0.2">
      <c r="B384" s="71"/>
      <c r="C384" s="72"/>
      <c r="D384" s="73" t="s">
        <v>88</v>
      </c>
      <c r="E384" s="85" t="s">
        <v>148</v>
      </c>
      <c r="F384" s="85" t="s">
        <v>566</v>
      </c>
      <c r="G384" s="72"/>
      <c r="H384" s="72"/>
      <c r="I384" s="384"/>
      <c r="J384" s="86">
        <f>BK384</f>
        <v>0</v>
      </c>
      <c r="K384" s="72"/>
      <c r="L384" s="76"/>
      <c r="M384" s="77"/>
      <c r="N384" s="78"/>
      <c r="O384" s="78"/>
      <c r="P384" s="79">
        <f>SUM(P385:P392)</f>
        <v>0</v>
      </c>
      <c r="Q384" s="78"/>
      <c r="R384" s="79">
        <f>SUM(R385:R392)</f>
        <v>1.1156516400000001</v>
      </c>
      <c r="S384" s="78"/>
      <c r="T384" s="80">
        <f>SUM(T385:T392)</f>
        <v>0</v>
      </c>
      <c r="AR384" s="82" t="s">
        <v>91</v>
      </c>
      <c r="AT384" s="83" t="s">
        <v>88</v>
      </c>
      <c r="AU384" s="83" t="s">
        <v>91</v>
      </c>
      <c r="AY384" s="82" t="s">
        <v>93</v>
      </c>
      <c r="BK384" s="84">
        <f>SUM(BK385:BK392)</f>
        <v>0</v>
      </c>
    </row>
    <row r="385" spans="2:65" s="358" customFormat="1" ht="16.5" customHeight="1" x14ac:dyDescent="0.25">
      <c r="B385" s="27"/>
      <c r="C385" s="87" t="s">
        <v>567</v>
      </c>
      <c r="D385" s="87" t="s">
        <v>95</v>
      </c>
      <c r="E385" s="88" t="s">
        <v>568</v>
      </c>
      <c r="F385" s="89" t="s">
        <v>569</v>
      </c>
      <c r="G385" s="90" t="s">
        <v>278</v>
      </c>
      <c r="H385" s="91">
        <v>2</v>
      </c>
      <c r="I385" s="385"/>
      <c r="J385" s="92">
        <f>ROUND(I385*H385,2)</f>
        <v>0</v>
      </c>
      <c r="K385" s="89" t="s">
        <v>99</v>
      </c>
      <c r="L385" s="7"/>
      <c r="M385" s="386" t="s">
        <v>2</v>
      </c>
      <c r="N385" s="93" t="s">
        <v>45</v>
      </c>
      <c r="O385" s="100"/>
      <c r="P385" s="94">
        <f>O385*H385</f>
        <v>0</v>
      </c>
      <c r="Q385" s="94">
        <v>0.50442582000000002</v>
      </c>
      <c r="R385" s="94">
        <f>Q385*H385</f>
        <v>1.00885164</v>
      </c>
      <c r="S385" s="94">
        <v>0</v>
      </c>
      <c r="T385" s="95">
        <f>S385*H385</f>
        <v>0</v>
      </c>
      <c r="AR385" s="359" t="s">
        <v>100</v>
      </c>
      <c r="AT385" s="359" t="s">
        <v>95</v>
      </c>
      <c r="AU385" s="359" t="s">
        <v>4</v>
      </c>
      <c r="AY385" s="359" t="s">
        <v>93</v>
      </c>
      <c r="BE385" s="96">
        <f>IF(N385="základní",J385,0)</f>
        <v>0</v>
      </c>
      <c r="BF385" s="96">
        <f>IF(N385="snížená",J385,0)</f>
        <v>0</v>
      </c>
      <c r="BG385" s="96">
        <f>IF(N385="zákl. přenesená",J385,0)</f>
        <v>0</v>
      </c>
      <c r="BH385" s="96">
        <f>IF(N385="sníž. přenesená",J385,0)</f>
        <v>0</v>
      </c>
      <c r="BI385" s="96">
        <f>IF(N385="nulová",J385,0)</f>
        <v>0</v>
      </c>
      <c r="BJ385" s="359" t="s">
        <v>91</v>
      </c>
      <c r="BK385" s="96">
        <f>ROUND(I385*H385,2)</f>
        <v>0</v>
      </c>
      <c r="BL385" s="359" t="s">
        <v>100</v>
      </c>
      <c r="BM385" s="359" t="s">
        <v>570</v>
      </c>
    </row>
    <row r="386" spans="2:65" s="358" customFormat="1" ht="19.5" x14ac:dyDescent="0.25">
      <c r="B386" s="27"/>
      <c r="C386" s="355"/>
      <c r="D386" s="97" t="s">
        <v>102</v>
      </c>
      <c r="E386" s="355"/>
      <c r="F386" s="98" t="s">
        <v>571</v>
      </c>
      <c r="G386" s="355"/>
      <c r="H386" s="355"/>
      <c r="I386" s="370"/>
      <c r="J386" s="355"/>
      <c r="K386" s="355"/>
      <c r="L386" s="7"/>
      <c r="M386" s="99"/>
      <c r="N386" s="100"/>
      <c r="O386" s="100"/>
      <c r="P386" s="100"/>
      <c r="Q386" s="100"/>
      <c r="R386" s="100"/>
      <c r="S386" s="100"/>
      <c r="T386" s="101"/>
      <c r="AT386" s="359" t="s">
        <v>102</v>
      </c>
      <c r="AU386" s="359" t="s">
        <v>4</v>
      </c>
    </row>
    <row r="387" spans="2:65" s="121" customFormat="1" x14ac:dyDescent="0.25">
      <c r="B387" s="112"/>
      <c r="C387" s="113"/>
      <c r="D387" s="97" t="s">
        <v>104</v>
      </c>
      <c r="E387" s="114" t="s">
        <v>2</v>
      </c>
      <c r="F387" s="115" t="s">
        <v>572</v>
      </c>
      <c r="G387" s="113"/>
      <c r="H387" s="116">
        <v>2</v>
      </c>
      <c r="I387" s="388"/>
      <c r="J387" s="113"/>
      <c r="K387" s="113"/>
      <c r="L387" s="117"/>
      <c r="M387" s="118"/>
      <c r="N387" s="119"/>
      <c r="O387" s="119"/>
      <c r="P387" s="119"/>
      <c r="Q387" s="119"/>
      <c r="R387" s="119"/>
      <c r="S387" s="119"/>
      <c r="T387" s="120"/>
      <c r="AT387" s="122" t="s">
        <v>104</v>
      </c>
      <c r="AU387" s="122" t="s">
        <v>4</v>
      </c>
      <c r="AV387" s="121" t="s">
        <v>4</v>
      </c>
      <c r="AW387" s="121" t="s">
        <v>106</v>
      </c>
      <c r="AX387" s="121" t="s">
        <v>91</v>
      </c>
      <c r="AY387" s="122" t="s">
        <v>93</v>
      </c>
    </row>
    <row r="388" spans="2:65" s="358" customFormat="1" ht="16.5" customHeight="1" x14ac:dyDescent="0.25">
      <c r="B388" s="27"/>
      <c r="C388" s="87" t="s">
        <v>573</v>
      </c>
      <c r="D388" s="87" t="s">
        <v>95</v>
      </c>
      <c r="E388" s="88" t="s">
        <v>574</v>
      </c>
      <c r="F388" s="89" t="s">
        <v>575</v>
      </c>
      <c r="G388" s="90" t="s">
        <v>278</v>
      </c>
      <c r="H388" s="91">
        <v>3</v>
      </c>
      <c r="I388" s="385"/>
      <c r="J388" s="92">
        <f>ROUND(I388*H388,2)</f>
        <v>0</v>
      </c>
      <c r="K388" s="89" t="s">
        <v>99</v>
      </c>
      <c r="L388" s="7"/>
      <c r="M388" s="386" t="s">
        <v>2</v>
      </c>
      <c r="N388" s="93" t="s">
        <v>45</v>
      </c>
      <c r="O388" s="100"/>
      <c r="P388" s="94">
        <f>O388*H388</f>
        <v>0</v>
      </c>
      <c r="Q388" s="94">
        <v>1.6000000000000001E-3</v>
      </c>
      <c r="R388" s="94">
        <f>Q388*H388</f>
        <v>4.8000000000000004E-3</v>
      </c>
      <c r="S388" s="94">
        <v>0</v>
      </c>
      <c r="T388" s="95">
        <f>S388*H388</f>
        <v>0</v>
      </c>
      <c r="AR388" s="359" t="s">
        <v>100</v>
      </c>
      <c r="AT388" s="359" t="s">
        <v>95</v>
      </c>
      <c r="AU388" s="359" t="s">
        <v>4</v>
      </c>
      <c r="AY388" s="359" t="s">
        <v>93</v>
      </c>
      <c r="BE388" s="96">
        <f>IF(N388="základní",J388,0)</f>
        <v>0</v>
      </c>
      <c r="BF388" s="96">
        <f>IF(N388="snížená",J388,0)</f>
        <v>0</v>
      </c>
      <c r="BG388" s="96">
        <f>IF(N388="zákl. přenesená",J388,0)</f>
        <v>0</v>
      </c>
      <c r="BH388" s="96">
        <f>IF(N388="sníž. přenesená",J388,0)</f>
        <v>0</v>
      </c>
      <c r="BI388" s="96">
        <f>IF(N388="nulová",J388,0)</f>
        <v>0</v>
      </c>
      <c r="BJ388" s="359" t="s">
        <v>91</v>
      </c>
      <c r="BK388" s="96">
        <f>ROUND(I388*H388,2)</f>
        <v>0</v>
      </c>
      <c r="BL388" s="359" t="s">
        <v>100</v>
      </c>
      <c r="BM388" s="359" t="s">
        <v>576</v>
      </c>
    </row>
    <row r="389" spans="2:65" s="358" customFormat="1" x14ac:dyDescent="0.25">
      <c r="B389" s="27"/>
      <c r="C389" s="355"/>
      <c r="D389" s="97" t="s">
        <v>102</v>
      </c>
      <c r="E389" s="355"/>
      <c r="F389" s="98" t="s">
        <v>577</v>
      </c>
      <c r="G389" s="355"/>
      <c r="H389" s="355"/>
      <c r="I389" s="370"/>
      <c r="J389" s="355"/>
      <c r="K389" s="355"/>
      <c r="L389" s="7"/>
      <c r="M389" s="99"/>
      <c r="N389" s="100"/>
      <c r="O389" s="100"/>
      <c r="P389" s="100"/>
      <c r="Q389" s="100"/>
      <c r="R389" s="100"/>
      <c r="S389" s="100"/>
      <c r="T389" s="101"/>
      <c r="AT389" s="359" t="s">
        <v>102</v>
      </c>
      <c r="AU389" s="359" t="s">
        <v>4</v>
      </c>
    </row>
    <row r="390" spans="2:65" s="121" customFormat="1" x14ac:dyDescent="0.25">
      <c r="B390" s="112"/>
      <c r="C390" s="113"/>
      <c r="D390" s="97" t="s">
        <v>104</v>
      </c>
      <c r="E390" s="114" t="s">
        <v>2</v>
      </c>
      <c r="F390" s="115" t="s">
        <v>578</v>
      </c>
      <c r="G390" s="113"/>
      <c r="H390" s="116">
        <v>3</v>
      </c>
      <c r="I390" s="388"/>
      <c r="J390" s="113"/>
      <c r="K390" s="113"/>
      <c r="L390" s="117"/>
      <c r="M390" s="118"/>
      <c r="N390" s="119"/>
      <c r="O390" s="119"/>
      <c r="P390" s="119"/>
      <c r="Q390" s="119"/>
      <c r="R390" s="119"/>
      <c r="S390" s="119"/>
      <c r="T390" s="120"/>
      <c r="AT390" s="122" t="s">
        <v>104</v>
      </c>
      <c r="AU390" s="122" t="s">
        <v>4</v>
      </c>
      <c r="AV390" s="121" t="s">
        <v>4</v>
      </c>
      <c r="AW390" s="121" t="s">
        <v>106</v>
      </c>
      <c r="AX390" s="121" t="s">
        <v>91</v>
      </c>
      <c r="AY390" s="122" t="s">
        <v>93</v>
      </c>
    </row>
    <row r="391" spans="2:65" s="358" customFormat="1" ht="16.5" customHeight="1" x14ac:dyDescent="0.25">
      <c r="B391" s="27"/>
      <c r="C391" s="134" t="s">
        <v>579</v>
      </c>
      <c r="D391" s="134" t="s">
        <v>221</v>
      </c>
      <c r="E391" s="135" t="s">
        <v>580</v>
      </c>
      <c r="F391" s="136" t="s">
        <v>581</v>
      </c>
      <c r="G391" s="137" t="s">
        <v>278</v>
      </c>
      <c r="H391" s="138">
        <v>3</v>
      </c>
      <c r="I391" s="390"/>
      <c r="J391" s="139">
        <f>ROUND(I391*H391,2)</f>
        <v>0</v>
      </c>
      <c r="K391" s="136" t="s">
        <v>2</v>
      </c>
      <c r="L391" s="140"/>
      <c r="M391" s="391" t="s">
        <v>2</v>
      </c>
      <c r="N391" s="141" t="s">
        <v>45</v>
      </c>
      <c r="O391" s="100"/>
      <c r="P391" s="94">
        <f>O391*H391</f>
        <v>0</v>
      </c>
      <c r="Q391" s="94">
        <v>3.4000000000000002E-2</v>
      </c>
      <c r="R391" s="94">
        <f>Q391*H391</f>
        <v>0.10200000000000001</v>
      </c>
      <c r="S391" s="94">
        <v>0</v>
      </c>
      <c r="T391" s="95">
        <f>S391*H391</f>
        <v>0</v>
      </c>
      <c r="AR391" s="359" t="s">
        <v>148</v>
      </c>
      <c r="AT391" s="359" t="s">
        <v>221</v>
      </c>
      <c r="AU391" s="359" t="s">
        <v>4</v>
      </c>
      <c r="AY391" s="359" t="s">
        <v>93</v>
      </c>
      <c r="BE391" s="96">
        <f>IF(N391="základní",J391,0)</f>
        <v>0</v>
      </c>
      <c r="BF391" s="96">
        <f>IF(N391="snížená",J391,0)</f>
        <v>0</v>
      </c>
      <c r="BG391" s="96">
        <f>IF(N391="zákl. přenesená",J391,0)</f>
        <v>0</v>
      </c>
      <c r="BH391" s="96">
        <f>IF(N391="sníž. přenesená",J391,0)</f>
        <v>0</v>
      </c>
      <c r="BI391" s="96">
        <f>IF(N391="nulová",J391,0)</f>
        <v>0</v>
      </c>
      <c r="BJ391" s="359" t="s">
        <v>91</v>
      </c>
      <c r="BK391" s="96">
        <f>ROUND(I391*H391,2)</f>
        <v>0</v>
      </c>
      <c r="BL391" s="359" t="s">
        <v>100</v>
      </c>
      <c r="BM391" s="359" t="s">
        <v>582</v>
      </c>
    </row>
    <row r="392" spans="2:65" s="358" customFormat="1" x14ac:dyDescent="0.25">
      <c r="B392" s="27"/>
      <c r="C392" s="355"/>
      <c r="D392" s="97" t="s">
        <v>102</v>
      </c>
      <c r="E392" s="355"/>
      <c r="F392" s="98" t="s">
        <v>583</v>
      </c>
      <c r="G392" s="355"/>
      <c r="H392" s="355"/>
      <c r="I392" s="370"/>
      <c r="J392" s="355"/>
      <c r="K392" s="355"/>
      <c r="L392" s="7"/>
      <c r="M392" s="99"/>
      <c r="N392" s="100"/>
      <c r="O392" s="100"/>
      <c r="P392" s="100"/>
      <c r="Q392" s="100"/>
      <c r="R392" s="100"/>
      <c r="S392" s="100"/>
      <c r="T392" s="101"/>
      <c r="AT392" s="359" t="s">
        <v>102</v>
      </c>
      <c r="AU392" s="359" t="s">
        <v>4</v>
      </c>
    </row>
    <row r="393" spans="2:65" s="81" customFormat="1" ht="22.9" customHeight="1" x14ac:dyDescent="0.2">
      <c r="B393" s="71"/>
      <c r="C393" s="72"/>
      <c r="D393" s="73" t="s">
        <v>88</v>
      </c>
      <c r="E393" s="85" t="s">
        <v>154</v>
      </c>
      <c r="F393" s="85" t="s">
        <v>584</v>
      </c>
      <c r="G393" s="72"/>
      <c r="H393" s="72"/>
      <c r="I393" s="384"/>
      <c r="J393" s="86">
        <f>BK393</f>
        <v>0</v>
      </c>
      <c r="K393" s="72"/>
      <c r="L393" s="76"/>
      <c r="M393" s="77"/>
      <c r="N393" s="78"/>
      <c r="O393" s="78"/>
      <c r="P393" s="79">
        <f>SUM(P394:P583)</f>
        <v>0</v>
      </c>
      <c r="Q393" s="78"/>
      <c r="R393" s="79">
        <f>SUM(R394:R583)</f>
        <v>110.26946313270001</v>
      </c>
      <c r="S393" s="78"/>
      <c r="T393" s="80">
        <f>SUM(T394:T583)</f>
        <v>1097.0818400000001</v>
      </c>
      <c r="AR393" s="82" t="s">
        <v>91</v>
      </c>
      <c r="AT393" s="83" t="s">
        <v>88</v>
      </c>
      <c r="AU393" s="83" t="s">
        <v>91</v>
      </c>
      <c r="AY393" s="82" t="s">
        <v>93</v>
      </c>
      <c r="BK393" s="84">
        <f>SUM(BK394:BK583)</f>
        <v>0</v>
      </c>
    </row>
    <row r="394" spans="2:65" s="358" customFormat="1" ht="16.5" customHeight="1" x14ac:dyDescent="0.25">
      <c r="B394" s="27"/>
      <c r="C394" s="87" t="s">
        <v>585</v>
      </c>
      <c r="D394" s="87" t="s">
        <v>95</v>
      </c>
      <c r="E394" s="88" t="s">
        <v>586</v>
      </c>
      <c r="F394" s="89" t="s">
        <v>587</v>
      </c>
      <c r="G394" s="90" t="s">
        <v>278</v>
      </c>
      <c r="H394" s="91">
        <v>2</v>
      </c>
      <c r="I394" s="385"/>
      <c r="J394" s="92">
        <f>ROUND(I394*H394,2)</f>
        <v>0</v>
      </c>
      <c r="K394" s="89" t="s">
        <v>99</v>
      </c>
      <c r="L394" s="7"/>
      <c r="M394" s="386" t="s">
        <v>2</v>
      </c>
      <c r="N394" s="93" t="s">
        <v>45</v>
      </c>
      <c r="O394" s="100"/>
      <c r="P394" s="94">
        <f>O394*H394</f>
        <v>0</v>
      </c>
      <c r="Q394" s="94">
        <v>8.5419999999999996E-2</v>
      </c>
      <c r="R394" s="94">
        <f>Q394*H394</f>
        <v>0.17083999999999999</v>
      </c>
      <c r="S394" s="94">
        <v>0</v>
      </c>
      <c r="T394" s="95">
        <f>S394*H394</f>
        <v>0</v>
      </c>
      <c r="AR394" s="359" t="s">
        <v>100</v>
      </c>
      <c r="AT394" s="359" t="s">
        <v>95</v>
      </c>
      <c r="AU394" s="359" t="s">
        <v>4</v>
      </c>
      <c r="AY394" s="359" t="s">
        <v>93</v>
      </c>
      <c r="BE394" s="96">
        <f>IF(N394="základní",J394,0)</f>
        <v>0</v>
      </c>
      <c r="BF394" s="96">
        <f>IF(N394="snížená",J394,0)</f>
        <v>0</v>
      </c>
      <c r="BG394" s="96">
        <f>IF(N394="zákl. přenesená",J394,0)</f>
        <v>0</v>
      </c>
      <c r="BH394" s="96">
        <f>IF(N394="sníž. přenesená",J394,0)</f>
        <v>0</v>
      </c>
      <c r="BI394" s="96">
        <f>IF(N394="nulová",J394,0)</f>
        <v>0</v>
      </c>
      <c r="BJ394" s="359" t="s">
        <v>91</v>
      </c>
      <c r="BK394" s="96">
        <f>ROUND(I394*H394,2)</f>
        <v>0</v>
      </c>
      <c r="BL394" s="359" t="s">
        <v>100</v>
      </c>
      <c r="BM394" s="359" t="s">
        <v>588</v>
      </c>
    </row>
    <row r="395" spans="2:65" s="358" customFormat="1" x14ac:dyDescent="0.25">
      <c r="B395" s="27"/>
      <c r="C395" s="355"/>
      <c r="D395" s="97" t="s">
        <v>102</v>
      </c>
      <c r="E395" s="355"/>
      <c r="F395" s="98" t="s">
        <v>589</v>
      </c>
      <c r="G395" s="355"/>
      <c r="H395" s="355"/>
      <c r="I395" s="370"/>
      <c r="J395" s="355"/>
      <c r="K395" s="355"/>
      <c r="L395" s="7"/>
      <c r="M395" s="99"/>
      <c r="N395" s="100"/>
      <c r="O395" s="100"/>
      <c r="P395" s="100"/>
      <c r="Q395" s="100"/>
      <c r="R395" s="100"/>
      <c r="S395" s="100"/>
      <c r="T395" s="101"/>
      <c r="AT395" s="359" t="s">
        <v>102</v>
      </c>
      <c r="AU395" s="359" t="s">
        <v>4</v>
      </c>
    </row>
    <row r="396" spans="2:65" s="121" customFormat="1" x14ac:dyDescent="0.25">
      <c r="B396" s="112"/>
      <c r="C396" s="113"/>
      <c r="D396" s="97" t="s">
        <v>104</v>
      </c>
      <c r="E396" s="114" t="s">
        <v>2</v>
      </c>
      <c r="F396" s="115" t="s">
        <v>590</v>
      </c>
      <c r="G396" s="113"/>
      <c r="H396" s="116">
        <v>2</v>
      </c>
      <c r="I396" s="388"/>
      <c r="J396" s="113"/>
      <c r="K396" s="113"/>
      <c r="L396" s="117"/>
      <c r="M396" s="118"/>
      <c r="N396" s="119"/>
      <c r="O396" s="119"/>
      <c r="P396" s="119"/>
      <c r="Q396" s="119"/>
      <c r="R396" s="119"/>
      <c r="S396" s="119"/>
      <c r="T396" s="120"/>
      <c r="AT396" s="122" t="s">
        <v>104</v>
      </c>
      <c r="AU396" s="122" t="s">
        <v>4</v>
      </c>
      <c r="AV396" s="121" t="s">
        <v>4</v>
      </c>
      <c r="AW396" s="121" t="s">
        <v>106</v>
      </c>
      <c r="AX396" s="121" t="s">
        <v>91</v>
      </c>
      <c r="AY396" s="122" t="s">
        <v>93</v>
      </c>
    </row>
    <row r="397" spans="2:65" s="358" customFormat="1" ht="16.5" customHeight="1" x14ac:dyDescent="0.25">
      <c r="B397" s="27"/>
      <c r="C397" s="87" t="s">
        <v>591</v>
      </c>
      <c r="D397" s="87" t="s">
        <v>95</v>
      </c>
      <c r="E397" s="88" t="s">
        <v>592</v>
      </c>
      <c r="F397" s="89" t="s">
        <v>593</v>
      </c>
      <c r="G397" s="90" t="s">
        <v>118</v>
      </c>
      <c r="H397" s="91">
        <v>26.1</v>
      </c>
      <c r="I397" s="385"/>
      <c r="J397" s="92">
        <f>ROUND(I397*H397,2)</f>
        <v>0</v>
      </c>
      <c r="K397" s="89" t="s">
        <v>99</v>
      </c>
      <c r="L397" s="7"/>
      <c r="M397" s="386" t="s">
        <v>2</v>
      </c>
      <c r="N397" s="93" t="s">
        <v>45</v>
      </c>
      <c r="O397" s="100"/>
      <c r="P397" s="94">
        <f>O397*H397</f>
        <v>0</v>
      </c>
      <c r="Q397" s="94">
        <v>0.12949959999999999</v>
      </c>
      <c r="R397" s="94">
        <f>Q397*H397</f>
        <v>3.37993956</v>
      </c>
      <c r="S397" s="94">
        <v>0</v>
      </c>
      <c r="T397" s="95">
        <f>S397*H397</f>
        <v>0</v>
      </c>
      <c r="AR397" s="359" t="s">
        <v>100</v>
      </c>
      <c r="AT397" s="359" t="s">
        <v>95</v>
      </c>
      <c r="AU397" s="359" t="s">
        <v>4</v>
      </c>
      <c r="AY397" s="359" t="s">
        <v>93</v>
      </c>
      <c r="BE397" s="96">
        <f>IF(N397="základní",J397,0)</f>
        <v>0</v>
      </c>
      <c r="BF397" s="96">
        <f>IF(N397="snížená",J397,0)</f>
        <v>0</v>
      </c>
      <c r="BG397" s="96">
        <f>IF(N397="zákl. přenesená",J397,0)</f>
        <v>0</v>
      </c>
      <c r="BH397" s="96">
        <f>IF(N397="sníž. přenesená",J397,0)</f>
        <v>0</v>
      </c>
      <c r="BI397" s="96">
        <f>IF(N397="nulová",J397,0)</f>
        <v>0</v>
      </c>
      <c r="BJ397" s="359" t="s">
        <v>91</v>
      </c>
      <c r="BK397" s="96">
        <f>ROUND(I397*H397,2)</f>
        <v>0</v>
      </c>
      <c r="BL397" s="359" t="s">
        <v>100</v>
      </c>
      <c r="BM397" s="359" t="s">
        <v>594</v>
      </c>
    </row>
    <row r="398" spans="2:65" s="358" customFormat="1" ht="19.5" x14ac:dyDescent="0.25">
      <c r="B398" s="27"/>
      <c r="C398" s="355"/>
      <c r="D398" s="97" t="s">
        <v>102</v>
      </c>
      <c r="E398" s="355"/>
      <c r="F398" s="98" t="s">
        <v>595</v>
      </c>
      <c r="G398" s="355"/>
      <c r="H398" s="355"/>
      <c r="I398" s="370"/>
      <c r="J398" s="355"/>
      <c r="K398" s="355"/>
      <c r="L398" s="7"/>
      <c r="M398" s="99"/>
      <c r="N398" s="100"/>
      <c r="O398" s="100"/>
      <c r="P398" s="100"/>
      <c r="Q398" s="100"/>
      <c r="R398" s="100"/>
      <c r="S398" s="100"/>
      <c r="T398" s="101"/>
      <c r="AT398" s="359" t="s">
        <v>102</v>
      </c>
      <c r="AU398" s="359" t="s">
        <v>4</v>
      </c>
    </row>
    <row r="399" spans="2:65" s="121" customFormat="1" x14ac:dyDescent="0.25">
      <c r="B399" s="112"/>
      <c r="C399" s="113"/>
      <c r="D399" s="97" t="s">
        <v>104</v>
      </c>
      <c r="E399" s="114" t="s">
        <v>2</v>
      </c>
      <c r="F399" s="115" t="s">
        <v>596</v>
      </c>
      <c r="G399" s="113"/>
      <c r="H399" s="116">
        <v>26.1</v>
      </c>
      <c r="I399" s="388"/>
      <c r="J399" s="113"/>
      <c r="K399" s="113"/>
      <c r="L399" s="117"/>
      <c r="M399" s="118"/>
      <c r="N399" s="119"/>
      <c r="O399" s="119"/>
      <c r="P399" s="119"/>
      <c r="Q399" s="119"/>
      <c r="R399" s="119"/>
      <c r="S399" s="119"/>
      <c r="T399" s="120"/>
      <c r="AT399" s="122" t="s">
        <v>104</v>
      </c>
      <c r="AU399" s="122" t="s">
        <v>4</v>
      </c>
      <c r="AV399" s="121" t="s">
        <v>4</v>
      </c>
      <c r="AW399" s="121" t="s">
        <v>106</v>
      </c>
      <c r="AX399" s="121" t="s">
        <v>91</v>
      </c>
      <c r="AY399" s="122" t="s">
        <v>93</v>
      </c>
    </row>
    <row r="400" spans="2:65" s="358" customFormat="1" ht="16.5" customHeight="1" x14ac:dyDescent="0.25">
      <c r="B400" s="27"/>
      <c r="C400" s="134" t="s">
        <v>597</v>
      </c>
      <c r="D400" s="134" t="s">
        <v>221</v>
      </c>
      <c r="E400" s="135" t="s">
        <v>598</v>
      </c>
      <c r="F400" s="136" t="s">
        <v>599</v>
      </c>
      <c r="G400" s="137" t="s">
        <v>278</v>
      </c>
      <c r="H400" s="138">
        <v>53</v>
      </c>
      <c r="I400" s="390"/>
      <c r="J400" s="139">
        <f>ROUND(I400*H400,2)</f>
        <v>0</v>
      </c>
      <c r="K400" s="136" t="s">
        <v>600</v>
      </c>
      <c r="L400" s="140"/>
      <c r="M400" s="391" t="s">
        <v>2</v>
      </c>
      <c r="N400" s="141" t="s">
        <v>45</v>
      </c>
      <c r="O400" s="100"/>
      <c r="P400" s="94">
        <f>O400*H400</f>
        <v>0</v>
      </c>
      <c r="Q400" s="94">
        <v>2.58E-2</v>
      </c>
      <c r="R400" s="94">
        <f>Q400*H400</f>
        <v>1.3673999999999999</v>
      </c>
      <c r="S400" s="94">
        <v>0</v>
      </c>
      <c r="T400" s="95">
        <f>S400*H400</f>
        <v>0</v>
      </c>
      <c r="AR400" s="359" t="s">
        <v>148</v>
      </c>
      <c r="AT400" s="359" t="s">
        <v>221</v>
      </c>
      <c r="AU400" s="359" t="s">
        <v>4</v>
      </c>
      <c r="AY400" s="359" t="s">
        <v>93</v>
      </c>
      <c r="BE400" s="96">
        <f>IF(N400="základní",J400,0)</f>
        <v>0</v>
      </c>
      <c r="BF400" s="96">
        <f>IF(N400="snížená",J400,0)</f>
        <v>0</v>
      </c>
      <c r="BG400" s="96">
        <f>IF(N400="zákl. přenesená",J400,0)</f>
        <v>0</v>
      </c>
      <c r="BH400" s="96">
        <f>IF(N400="sníž. přenesená",J400,0)</f>
        <v>0</v>
      </c>
      <c r="BI400" s="96">
        <f>IF(N400="nulová",J400,0)</f>
        <v>0</v>
      </c>
      <c r="BJ400" s="359" t="s">
        <v>91</v>
      </c>
      <c r="BK400" s="96">
        <f>ROUND(I400*H400,2)</f>
        <v>0</v>
      </c>
      <c r="BL400" s="359" t="s">
        <v>100</v>
      </c>
      <c r="BM400" s="359" t="s">
        <v>601</v>
      </c>
    </row>
    <row r="401" spans="2:65" s="358" customFormat="1" x14ac:dyDescent="0.25">
      <c r="B401" s="27"/>
      <c r="C401" s="355"/>
      <c r="D401" s="97" t="s">
        <v>102</v>
      </c>
      <c r="E401" s="355"/>
      <c r="F401" s="98" t="s">
        <v>599</v>
      </c>
      <c r="G401" s="355"/>
      <c r="H401" s="355"/>
      <c r="I401" s="370"/>
      <c r="J401" s="355"/>
      <c r="K401" s="355"/>
      <c r="L401" s="7"/>
      <c r="M401" s="99"/>
      <c r="N401" s="100"/>
      <c r="O401" s="100"/>
      <c r="P401" s="100"/>
      <c r="Q401" s="100"/>
      <c r="R401" s="100"/>
      <c r="S401" s="100"/>
      <c r="T401" s="101"/>
      <c r="AT401" s="359" t="s">
        <v>102</v>
      </c>
      <c r="AU401" s="359" t="s">
        <v>4</v>
      </c>
    </row>
    <row r="402" spans="2:65" s="121" customFormat="1" x14ac:dyDescent="0.25">
      <c r="B402" s="112"/>
      <c r="C402" s="113"/>
      <c r="D402" s="97" t="s">
        <v>104</v>
      </c>
      <c r="E402" s="114" t="s">
        <v>2</v>
      </c>
      <c r="F402" s="115" t="s">
        <v>443</v>
      </c>
      <c r="G402" s="113"/>
      <c r="H402" s="116">
        <v>53</v>
      </c>
      <c r="I402" s="388"/>
      <c r="J402" s="113"/>
      <c r="K402" s="113"/>
      <c r="L402" s="117"/>
      <c r="M402" s="118"/>
      <c r="N402" s="119"/>
      <c r="O402" s="119"/>
      <c r="P402" s="119"/>
      <c r="Q402" s="119"/>
      <c r="R402" s="119"/>
      <c r="S402" s="119"/>
      <c r="T402" s="120"/>
      <c r="AT402" s="122" t="s">
        <v>104</v>
      </c>
      <c r="AU402" s="122" t="s">
        <v>4</v>
      </c>
      <c r="AV402" s="121" t="s">
        <v>4</v>
      </c>
      <c r="AW402" s="121" t="s">
        <v>106</v>
      </c>
      <c r="AX402" s="121" t="s">
        <v>91</v>
      </c>
      <c r="AY402" s="122" t="s">
        <v>93</v>
      </c>
    </row>
    <row r="403" spans="2:65" s="358" customFormat="1" ht="16.5" customHeight="1" x14ac:dyDescent="0.25">
      <c r="B403" s="27"/>
      <c r="C403" s="87" t="s">
        <v>486</v>
      </c>
      <c r="D403" s="87" t="s">
        <v>95</v>
      </c>
      <c r="E403" s="88" t="s">
        <v>602</v>
      </c>
      <c r="F403" s="89" t="s">
        <v>603</v>
      </c>
      <c r="G403" s="90" t="s">
        <v>98</v>
      </c>
      <c r="H403" s="91">
        <v>180.94</v>
      </c>
      <c r="I403" s="385"/>
      <c r="J403" s="92">
        <f>ROUND(I403*H403,2)</f>
        <v>0</v>
      </c>
      <c r="K403" s="89" t="s">
        <v>99</v>
      </c>
      <c r="L403" s="7"/>
      <c r="M403" s="386" t="s">
        <v>2</v>
      </c>
      <c r="N403" s="93" t="s">
        <v>45</v>
      </c>
      <c r="O403" s="100"/>
      <c r="P403" s="94">
        <f>O403*H403</f>
        <v>0</v>
      </c>
      <c r="Q403" s="94">
        <v>1.0175E-3</v>
      </c>
      <c r="R403" s="94">
        <f>Q403*H403</f>
        <v>0.18410644999999998</v>
      </c>
      <c r="S403" s="94">
        <v>0</v>
      </c>
      <c r="T403" s="95">
        <f>S403*H403</f>
        <v>0</v>
      </c>
      <c r="AR403" s="359" t="s">
        <v>100</v>
      </c>
      <c r="AT403" s="359" t="s">
        <v>95</v>
      </c>
      <c r="AU403" s="359" t="s">
        <v>4</v>
      </c>
      <c r="AY403" s="359" t="s">
        <v>93</v>
      </c>
      <c r="BE403" s="96">
        <f>IF(N403="základní",J403,0)</f>
        <v>0</v>
      </c>
      <c r="BF403" s="96">
        <f>IF(N403="snížená",J403,0)</f>
        <v>0</v>
      </c>
      <c r="BG403" s="96">
        <f>IF(N403="zákl. přenesená",J403,0)</f>
        <v>0</v>
      </c>
      <c r="BH403" s="96">
        <f>IF(N403="sníž. přenesená",J403,0)</f>
        <v>0</v>
      </c>
      <c r="BI403" s="96">
        <f>IF(N403="nulová",J403,0)</f>
        <v>0</v>
      </c>
      <c r="BJ403" s="359" t="s">
        <v>91</v>
      </c>
      <c r="BK403" s="96">
        <f>ROUND(I403*H403,2)</f>
        <v>0</v>
      </c>
      <c r="BL403" s="359" t="s">
        <v>100</v>
      </c>
      <c r="BM403" s="359" t="s">
        <v>604</v>
      </c>
    </row>
    <row r="404" spans="2:65" s="358" customFormat="1" x14ac:dyDescent="0.25">
      <c r="B404" s="27"/>
      <c r="C404" s="355"/>
      <c r="D404" s="97" t="s">
        <v>102</v>
      </c>
      <c r="E404" s="355"/>
      <c r="F404" s="98" t="s">
        <v>605</v>
      </c>
      <c r="G404" s="355"/>
      <c r="H404" s="355"/>
      <c r="I404" s="370"/>
      <c r="J404" s="355"/>
      <c r="K404" s="355"/>
      <c r="L404" s="7"/>
      <c r="M404" s="99"/>
      <c r="N404" s="100"/>
      <c r="O404" s="100"/>
      <c r="P404" s="100"/>
      <c r="Q404" s="100"/>
      <c r="R404" s="100"/>
      <c r="S404" s="100"/>
      <c r="T404" s="101"/>
      <c r="AT404" s="359" t="s">
        <v>102</v>
      </c>
      <c r="AU404" s="359" t="s">
        <v>4</v>
      </c>
    </row>
    <row r="405" spans="2:65" s="110" customFormat="1" x14ac:dyDescent="0.25">
      <c r="B405" s="102"/>
      <c r="C405" s="103"/>
      <c r="D405" s="97" t="s">
        <v>104</v>
      </c>
      <c r="E405" s="104" t="s">
        <v>2</v>
      </c>
      <c r="F405" s="105" t="s">
        <v>606</v>
      </c>
      <c r="G405" s="103"/>
      <c r="H405" s="104" t="s">
        <v>2</v>
      </c>
      <c r="I405" s="387"/>
      <c r="J405" s="103"/>
      <c r="K405" s="103"/>
      <c r="L405" s="106"/>
      <c r="M405" s="107"/>
      <c r="N405" s="108"/>
      <c r="O405" s="108"/>
      <c r="P405" s="108"/>
      <c r="Q405" s="108"/>
      <c r="R405" s="108"/>
      <c r="S405" s="108"/>
      <c r="T405" s="109"/>
      <c r="AT405" s="111" t="s">
        <v>104</v>
      </c>
      <c r="AU405" s="111" t="s">
        <v>4</v>
      </c>
      <c r="AV405" s="110" t="s">
        <v>91</v>
      </c>
      <c r="AW405" s="110" t="s">
        <v>106</v>
      </c>
      <c r="AX405" s="110" t="s">
        <v>92</v>
      </c>
      <c r="AY405" s="111" t="s">
        <v>93</v>
      </c>
    </row>
    <row r="406" spans="2:65" s="121" customFormat="1" x14ac:dyDescent="0.25">
      <c r="B406" s="112"/>
      <c r="C406" s="113"/>
      <c r="D406" s="97" t="s">
        <v>104</v>
      </c>
      <c r="E406" s="114" t="s">
        <v>2</v>
      </c>
      <c r="F406" s="115" t="s">
        <v>607</v>
      </c>
      <c r="G406" s="113"/>
      <c r="H406" s="116">
        <v>53.41</v>
      </c>
      <c r="I406" s="388"/>
      <c r="J406" s="113"/>
      <c r="K406" s="113"/>
      <c r="L406" s="117"/>
      <c r="M406" s="118"/>
      <c r="N406" s="119"/>
      <c r="O406" s="119"/>
      <c r="P406" s="119"/>
      <c r="Q406" s="119"/>
      <c r="R406" s="119"/>
      <c r="S406" s="119"/>
      <c r="T406" s="120"/>
      <c r="AT406" s="122" t="s">
        <v>104</v>
      </c>
      <c r="AU406" s="122" t="s">
        <v>4</v>
      </c>
      <c r="AV406" s="121" t="s">
        <v>4</v>
      </c>
      <c r="AW406" s="121" t="s">
        <v>106</v>
      </c>
      <c r="AX406" s="121" t="s">
        <v>92</v>
      </c>
      <c r="AY406" s="122" t="s">
        <v>93</v>
      </c>
    </row>
    <row r="407" spans="2:65" s="121" customFormat="1" x14ac:dyDescent="0.25">
      <c r="B407" s="112"/>
      <c r="C407" s="113"/>
      <c r="D407" s="97" t="s">
        <v>104</v>
      </c>
      <c r="E407" s="114" t="s">
        <v>2</v>
      </c>
      <c r="F407" s="115" t="s">
        <v>608</v>
      </c>
      <c r="G407" s="113"/>
      <c r="H407" s="116">
        <v>127.53</v>
      </c>
      <c r="I407" s="388"/>
      <c r="J407" s="113"/>
      <c r="K407" s="113"/>
      <c r="L407" s="117"/>
      <c r="M407" s="118"/>
      <c r="N407" s="119"/>
      <c r="O407" s="119"/>
      <c r="P407" s="119"/>
      <c r="Q407" s="119"/>
      <c r="R407" s="119"/>
      <c r="S407" s="119"/>
      <c r="T407" s="120"/>
      <c r="AT407" s="122" t="s">
        <v>104</v>
      </c>
      <c r="AU407" s="122" t="s">
        <v>4</v>
      </c>
      <c r="AV407" s="121" t="s">
        <v>4</v>
      </c>
      <c r="AW407" s="121" t="s">
        <v>106</v>
      </c>
      <c r="AX407" s="121" t="s">
        <v>92</v>
      </c>
      <c r="AY407" s="122" t="s">
        <v>93</v>
      </c>
    </row>
    <row r="408" spans="2:65" s="132" customFormat="1" x14ac:dyDescent="0.25">
      <c r="B408" s="123"/>
      <c r="C408" s="124"/>
      <c r="D408" s="97" t="s">
        <v>104</v>
      </c>
      <c r="E408" s="125" t="s">
        <v>2</v>
      </c>
      <c r="F408" s="126" t="s">
        <v>108</v>
      </c>
      <c r="G408" s="124"/>
      <c r="H408" s="127">
        <v>180.94</v>
      </c>
      <c r="I408" s="389"/>
      <c r="J408" s="124"/>
      <c r="K408" s="124"/>
      <c r="L408" s="128"/>
      <c r="M408" s="129"/>
      <c r="N408" s="130"/>
      <c r="O408" s="130"/>
      <c r="P408" s="130"/>
      <c r="Q408" s="130"/>
      <c r="R408" s="130"/>
      <c r="S408" s="130"/>
      <c r="T408" s="131"/>
      <c r="AT408" s="133" t="s">
        <v>104</v>
      </c>
      <c r="AU408" s="133" t="s">
        <v>4</v>
      </c>
      <c r="AV408" s="132" t="s">
        <v>100</v>
      </c>
      <c r="AW408" s="132" t="s">
        <v>106</v>
      </c>
      <c r="AX408" s="132" t="s">
        <v>91</v>
      </c>
      <c r="AY408" s="133" t="s">
        <v>93</v>
      </c>
    </row>
    <row r="409" spans="2:65" s="358" customFormat="1" ht="16.5" customHeight="1" x14ac:dyDescent="0.25">
      <c r="B409" s="27"/>
      <c r="C409" s="87" t="s">
        <v>609</v>
      </c>
      <c r="D409" s="87" t="s">
        <v>95</v>
      </c>
      <c r="E409" s="88" t="s">
        <v>610</v>
      </c>
      <c r="F409" s="89" t="s">
        <v>611</v>
      </c>
      <c r="G409" s="90" t="s">
        <v>98</v>
      </c>
      <c r="H409" s="91">
        <v>65.400000000000006</v>
      </c>
      <c r="I409" s="385"/>
      <c r="J409" s="92">
        <f>ROUND(I409*H409,2)</f>
        <v>0</v>
      </c>
      <c r="K409" s="89" t="s">
        <v>138</v>
      </c>
      <c r="L409" s="7"/>
      <c r="M409" s="386" t="s">
        <v>2</v>
      </c>
      <c r="N409" s="93" t="s">
        <v>45</v>
      </c>
      <c r="O409" s="100"/>
      <c r="P409" s="94">
        <f>O409*H409</f>
        <v>0</v>
      </c>
      <c r="Q409" s="94">
        <v>0</v>
      </c>
      <c r="R409" s="94">
        <f>Q409*H409</f>
        <v>0</v>
      </c>
      <c r="S409" s="94">
        <v>0</v>
      </c>
      <c r="T409" s="95">
        <f>S409*H409</f>
        <v>0</v>
      </c>
      <c r="AR409" s="359" t="s">
        <v>100</v>
      </c>
      <c r="AT409" s="359" t="s">
        <v>95</v>
      </c>
      <c r="AU409" s="359" t="s">
        <v>4</v>
      </c>
      <c r="AY409" s="359" t="s">
        <v>93</v>
      </c>
      <c r="BE409" s="96">
        <f>IF(N409="základní",J409,0)</f>
        <v>0</v>
      </c>
      <c r="BF409" s="96">
        <f>IF(N409="snížená",J409,0)</f>
        <v>0</v>
      </c>
      <c r="BG409" s="96">
        <f>IF(N409="zákl. přenesená",J409,0)</f>
        <v>0</v>
      </c>
      <c r="BH409" s="96">
        <f>IF(N409="sníž. přenesená",J409,0)</f>
        <v>0</v>
      </c>
      <c r="BI409" s="96">
        <f>IF(N409="nulová",J409,0)</f>
        <v>0</v>
      </c>
      <c r="BJ409" s="359" t="s">
        <v>91</v>
      </c>
      <c r="BK409" s="96">
        <f>ROUND(I409*H409,2)</f>
        <v>0</v>
      </c>
      <c r="BL409" s="359" t="s">
        <v>100</v>
      </c>
      <c r="BM409" s="359" t="s">
        <v>612</v>
      </c>
    </row>
    <row r="410" spans="2:65" s="358" customFormat="1" x14ac:dyDescent="0.25">
      <c r="B410" s="27"/>
      <c r="C410" s="355"/>
      <c r="D410" s="97" t="s">
        <v>102</v>
      </c>
      <c r="E410" s="355"/>
      <c r="F410" s="98" t="s">
        <v>611</v>
      </c>
      <c r="G410" s="355"/>
      <c r="H410" s="355"/>
      <c r="I410" s="370"/>
      <c r="J410" s="355"/>
      <c r="K410" s="355"/>
      <c r="L410" s="7"/>
      <c r="M410" s="99"/>
      <c r="N410" s="100"/>
      <c r="O410" s="100"/>
      <c r="P410" s="100"/>
      <c r="Q410" s="100"/>
      <c r="R410" s="100"/>
      <c r="S410" s="100"/>
      <c r="T410" s="101"/>
      <c r="AT410" s="359" t="s">
        <v>102</v>
      </c>
      <c r="AU410" s="359" t="s">
        <v>4</v>
      </c>
    </row>
    <row r="411" spans="2:65" s="110" customFormat="1" x14ac:dyDescent="0.25">
      <c r="B411" s="102"/>
      <c r="C411" s="103"/>
      <c r="D411" s="97" t="s">
        <v>104</v>
      </c>
      <c r="E411" s="104" t="s">
        <v>2</v>
      </c>
      <c r="F411" s="105" t="s">
        <v>613</v>
      </c>
      <c r="G411" s="103"/>
      <c r="H411" s="104" t="s">
        <v>2</v>
      </c>
      <c r="I411" s="387"/>
      <c r="J411" s="103"/>
      <c r="K411" s="103"/>
      <c r="L411" s="106"/>
      <c r="M411" s="107"/>
      <c r="N411" s="108"/>
      <c r="O411" s="108"/>
      <c r="P411" s="108"/>
      <c r="Q411" s="108"/>
      <c r="R411" s="108"/>
      <c r="S411" s="108"/>
      <c r="T411" s="109"/>
      <c r="AT411" s="111" t="s">
        <v>104</v>
      </c>
      <c r="AU411" s="111" t="s">
        <v>4</v>
      </c>
      <c r="AV411" s="110" t="s">
        <v>91</v>
      </c>
      <c r="AW411" s="110" t="s">
        <v>106</v>
      </c>
      <c r="AX411" s="110" t="s">
        <v>92</v>
      </c>
      <c r="AY411" s="111" t="s">
        <v>93</v>
      </c>
    </row>
    <row r="412" spans="2:65" s="110" customFormat="1" x14ac:dyDescent="0.25">
      <c r="B412" s="102"/>
      <c r="C412" s="103"/>
      <c r="D412" s="97" t="s">
        <v>104</v>
      </c>
      <c r="E412" s="104" t="s">
        <v>2</v>
      </c>
      <c r="F412" s="105" t="s">
        <v>614</v>
      </c>
      <c r="G412" s="103"/>
      <c r="H412" s="104" t="s">
        <v>2</v>
      </c>
      <c r="I412" s="387"/>
      <c r="J412" s="103"/>
      <c r="K412" s="103"/>
      <c r="L412" s="106"/>
      <c r="M412" s="107"/>
      <c r="N412" s="108"/>
      <c r="O412" s="108"/>
      <c r="P412" s="108"/>
      <c r="Q412" s="108"/>
      <c r="R412" s="108"/>
      <c r="S412" s="108"/>
      <c r="T412" s="109"/>
      <c r="AT412" s="111" t="s">
        <v>104</v>
      </c>
      <c r="AU412" s="111" t="s">
        <v>4</v>
      </c>
      <c r="AV412" s="110" t="s">
        <v>91</v>
      </c>
      <c r="AW412" s="110" t="s">
        <v>106</v>
      </c>
      <c r="AX412" s="110" t="s">
        <v>92</v>
      </c>
      <c r="AY412" s="111" t="s">
        <v>93</v>
      </c>
    </row>
    <row r="413" spans="2:65" s="121" customFormat="1" x14ac:dyDescent="0.25">
      <c r="B413" s="112"/>
      <c r="C413" s="113"/>
      <c r="D413" s="97" t="s">
        <v>104</v>
      </c>
      <c r="E413" s="114" t="s">
        <v>2</v>
      </c>
      <c r="F413" s="115" t="s">
        <v>615</v>
      </c>
      <c r="G413" s="113"/>
      <c r="H413" s="116">
        <v>65.400000000000006</v>
      </c>
      <c r="I413" s="388"/>
      <c r="J413" s="113"/>
      <c r="K413" s="113"/>
      <c r="L413" s="117"/>
      <c r="M413" s="118"/>
      <c r="N413" s="119"/>
      <c r="O413" s="119"/>
      <c r="P413" s="119"/>
      <c r="Q413" s="119"/>
      <c r="R413" s="119"/>
      <c r="S413" s="119"/>
      <c r="T413" s="120"/>
      <c r="AT413" s="122" t="s">
        <v>104</v>
      </c>
      <c r="AU413" s="122" t="s">
        <v>4</v>
      </c>
      <c r="AV413" s="121" t="s">
        <v>4</v>
      </c>
      <c r="AW413" s="121" t="s">
        <v>106</v>
      </c>
      <c r="AX413" s="121" t="s">
        <v>91</v>
      </c>
      <c r="AY413" s="122" t="s">
        <v>93</v>
      </c>
    </row>
    <row r="414" spans="2:65" s="358" customFormat="1" ht="16.5" customHeight="1" x14ac:dyDescent="0.25">
      <c r="B414" s="27"/>
      <c r="C414" s="87" t="s">
        <v>616</v>
      </c>
      <c r="D414" s="87" t="s">
        <v>95</v>
      </c>
      <c r="E414" s="88" t="s">
        <v>617</v>
      </c>
      <c r="F414" s="89" t="s">
        <v>618</v>
      </c>
      <c r="G414" s="90" t="s">
        <v>98</v>
      </c>
      <c r="H414" s="91">
        <v>654</v>
      </c>
      <c r="I414" s="385"/>
      <c r="J414" s="92">
        <f>ROUND(I414*H414,2)</f>
        <v>0</v>
      </c>
      <c r="K414" s="89" t="s">
        <v>138</v>
      </c>
      <c r="L414" s="7"/>
      <c r="M414" s="386" t="s">
        <v>2</v>
      </c>
      <c r="N414" s="93" t="s">
        <v>45</v>
      </c>
      <c r="O414" s="100"/>
      <c r="P414" s="94">
        <f>O414*H414</f>
        <v>0</v>
      </c>
      <c r="Q414" s="94">
        <v>2.33E-3</v>
      </c>
      <c r="R414" s="94">
        <f>Q414*H414</f>
        <v>1.52382</v>
      </c>
      <c r="S414" s="94">
        <v>0</v>
      </c>
      <c r="T414" s="95">
        <f>S414*H414</f>
        <v>0</v>
      </c>
      <c r="AR414" s="359" t="s">
        <v>100</v>
      </c>
      <c r="AT414" s="359" t="s">
        <v>95</v>
      </c>
      <c r="AU414" s="359" t="s">
        <v>4</v>
      </c>
      <c r="AY414" s="359" t="s">
        <v>93</v>
      </c>
      <c r="BE414" s="96">
        <f>IF(N414="základní",J414,0)</f>
        <v>0</v>
      </c>
      <c r="BF414" s="96">
        <f>IF(N414="snížená",J414,0)</f>
        <v>0</v>
      </c>
      <c r="BG414" s="96">
        <f>IF(N414="zákl. přenesená",J414,0)</f>
        <v>0</v>
      </c>
      <c r="BH414" s="96">
        <f>IF(N414="sníž. přenesená",J414,0)</f>
        <v>0</v>
      </c>
      <c r="BI414" s="96">
        <f>IF(N414="nulová",J414,0)</f>
        <v>0</v>
      </c>
      <c r="BJ414" s="359" t="s">
        <v>91</v>
      </c>
      <c r="BK414" s="96">
        <f>ROUND(I414*H414,2)</f>
        <v>0</v>
      </c>
      <c r="BL414" s="359" t="s">
        <v>100</v>
      </c>
      <c r="BM414" s="359" t="s">
        <v>619</v>
      </c>
    </row>
    <row r="415" spans="2:65" s="358" customFormat="1" x14ac:dyDescent="0.25">
      <c r="B415" s="27"/>
      <c r="C415" s="355"/>
      <c r="D415" s="97" t="s">
        <v>102</v>
      </c>
      <c r="E415" s="355"/>
      <c r="F415" s="98" t="s">
        <v>620</v>
      </c>
      <c r="G415" s="355"/>
      <c r="H415" s="355"/>
      <c r="I415" s="370"/>
      <c r="J415" s="355"/>
      <c r="K415" s="355"/>
      <c r="L415" s="7"/>
      <c r="M415" s="99"/>
      <c r="N415" s="100"/>
      <c r="O415" s="100"/>
      <c r="P415" s="100"/>
      <c r="Q415" s="100"/>
      <c r="R415" s="100"/>
      <c r="S415" s="100"/>
      <c r="T415" s="101"/>
      <c r="AT415" s="359" t="s">
        <v>102</v>
      </c>
      <c r="AU415" s="359" t="s">
        <v>4</v>
      </c>
    </row>
    <row r="416" spans="2:65" s="110" customFormat="1" x14ac:dyDescent="0.25">
      <c r="B416" s="102"/>
      <c r="C416" s="103"/>
      <c r="D416" s="97" t="s">
        <v>104</v>
      </c>
      <c r="E416" s="104" t="s">
        <v>2</v>
      </c>
      <c r="F416" s="105" t="s">
        <v>621</v>
      </c>
      <c r="G416" s="103"/>
      <c r="H416" s="104" t="s">
        <v>2</v>
      </c>
      <c r="I416" s="387"/>
      <c r="J416" s="103"/>
      <c r="K416" s="103"/>
      <c r="L416" s="106"/>
      <c r="M416" s="107"/>
      <c r="N416" s="108"/>
      <c r="O416" s="108"/>
      <c r="P416" s="108"/>
      <c r="Q416" s="108"/>
      <c r="R416" s="108"/>
      <c r="S416" s="108"/>
      <c r="T416" s="109"/>
      <c r="AT416" s="111" t="s">
        <v>104</v>
      </c>
      <c r="AU416" s="111" t="s">
        <v>4</v>
      </c>
      <c r="AV416" s="110" t="s">
        <v>91</v>
      </c>
      <c r="AW416" s="110" t="s">
        <v>106</v>
      </c>
      <c r="AX416" s="110" t="s">
        <v>92</v>
      </c>
      <c r="AY416" s="111" t="s">
        <v>93</v>
      </c>
    </row>
    <row r="417" spans="2:65" s="110" customFormat="1" x14ac:dyDescent="0.25">
      <c r="B417" s="102"/>
      <c r="C417" s="103"/>
      <c r="D417" s="97" t="s">
        <v>104</v>
      </c>
      <c r="E417" s="104" t="s">
        <v>2</v>
      </c>
      <c r="F417" s="105" t="s">
        <v>622</v>
      </c>
      <c r="G417" s="103"/>
      <c r="H417" s="104" t="s">
        <v>2</v>
      </c>
      <c r="I417" s="387"/>
      <c r="J417" s="103"/>
      <c r="K417" s="103"/>
      <c r="L417" s="106"/>
      <c r="M417" s="107"/>
      <c r="N417" s="108"/>
      <c r="O417" s="108"/>
      <c r="P417" s="108"/>
      <c r="Q417" s="108"/>
      <c r="R417" s="108"/>
      <c r="S417" s="108"/>
      <c r="T417" s="109"/>
      <c r="AT417" s="111" t="s">
        <v>104</v>
      </c>
      <c r="AU417" s="111" t="s">
        <v>4</v>
      </c>
      <c r="AV417" s="110" t="s">
        <v>91</v>
      </c>
      <c r="AW417" s="110" t="s">
        <v>106</v>
      </c>
      <c r="AX417" s="110" t="s">
        <v>92</v>
      </c>
      <c r="AY417" s="111" t="s">
        <v>93</v>
      </c>
    </row>
    <row r="418" spans="2:65" s="110" customFormat="1" x14ac:dyDescent="0.25">
      <c r="B418" s="102"/>
      <c r="C418" s="103"/>
      <c r="D418" s="97" t="s">
        <v>104</v>
      </c>
      <c r="E418" s="104" t="s">
        <v>2</v>
      </c>
      <c r="F418" s="105" t="s">
        <v>623</v>
      </c>
      <c r="G418" s="103"/>
      <c r="H418" s="104" t="s">
        <v>2</v>
      </c>
      <c r="I418" s="387"/>
      <c r="J418" s="103"/>
      <c r="K418" s="103"/>
      <c r="L418" s="106"/>
      <c r="M418" s="107"/>
      <c r="N418" s="108"/>
      <c r="O418" s="108"/>
      <c r="P418" s="108"/>
      <c r="Q418" s="108"/>
      <c r="R418" s="108"/>
      <c r="S418" s="108"/>
      <c r="T418" s="109"/>
      <c r="AT418" s="111" t="s">
        <v>104</v>
      </c>
      <c r="AU418" s="111" t="s">
        <v>4</v>
      </c>
      <c r="AV418" s="110" t="s">
        <v>91</v>
      </c>
      <c r="AW418" s="110" t="s">
        <v>106</v>
      </c>
      <c r="AX418" s="110" t="s">
        <v>92</v>
      </c>
      <c r="AY418" s="111" t="s">
        <v>93</v>
      </c>
    </row>
    <row r="419" spans="2:65" s="110" customFormat="1" x14ac:dyDescent="0.25">
      <c r="B419" s="102"/>
      <c r="C419" s="103"/>
      <c r="D419" s="97" t="s">
        <v>104</v>
      </c>
      <c r="E419" s="104" t="s">
        <v>2</v>
      </c>
      <c r="F419" s="105" t="s">
        <v>624</v>
      </c>
      <c r="G419" s="103"/>
      <c r="H419" s="104" t="s">
        <v>2</v>
      </c>
      <c r="I419" s="387"/>
      <c r="J419" s="103"/>
      <c r="K419" s="103"/>
      <c r="L419" s="106"/>
      <c r="M419" s="107"/>
      <c r="N419" s="108"/>
      <c r="O419" s="108"/>
      <c r="P419" s="108"/>
      <c r="Q419" s="108"/>
      <c r="R419" s="108"/>
      <c r="S419" s="108"/>
      <c r="T419" s="109"/>
      <c r="AT419" s="111" t="s">
        <v>104</v>
      </c>
      <c r="AU419" s="111" t="s">
        <v>4</v>
      </c>
      <c r="AV419" s="110" t="s">
        <v>91</v>
      </c>
      <c r="AW419" s="110" t="s">
        <v>106</v>
      </c>
      <c r="AX419" s="110" t="s">
        <v>92</v>
      </c>
      <c r="AY419" s="111" t="s">
        <v>93</v>
      </c>
    </row>
    <row r="420" spans="2:65" s="121" customFormat="1" x14ac:dyDescent="0.25">
      <c r="B420" s="112"/>
      <c r="C420" s="113"/>
      <c r="D420" s="97" t="s">
        <v>104</v>
      </c>
      <c r="E420" s="114" t="s">
        <v>2</v>
      </c>
      <c r="F420" s="115" t="s">
        <v>625</v>
      </c>
      <c r="G420" s="113"/>
      <c r="H420" s="116">
        <v>654</v>
      </c>
      <c r="I420" s="388"/>
      <c r="J420" s="113"/>
      <c r="K420" s="113"/>
      <c r="L420" s="117"/>
      <c r="M420" s="118"/>
      <c r="N420" s="119"/>
      <c r="O420" s="119"/>
      <c r="P420" s="119"/>
      <c r="Q420" s="119"/>
      <c r="R420" s="119"/>
      <c r="S420" s="119"/>
      <c r="T420" s="120"/>
      <c r="AT420" s="122" t="s">
        <v>104</v>
      </c>
      <c r="AU420" s="122" t="s">
        <v>4</v>
      </c>
      <c r="AV420" s="121" t="s">
        <v>4</v>
      </c>
      <c r="AW420" s="121" t="s">
        <v>106</v>
      </c>
      <c r="AX420" s="121" t="s">
        <v>91</v>
      </c>
      <c r="AY420" s="122" t="s">
        <v>93</v>
      </c>
    </row>
    <row r="421" spans="2:65" s="358" customFormat="1" ht="16.5" customHeight="1" x14ac:dyDescent="0.25">
      <c r="B421" s="27"/>
      <c r="C421" s="87" t="s">
        <v>626</v>
      </c>
      <c r="D421" s="87" t="s">
        <v>95</v>
      </c>
      <c r="E421" s="88" t="s">
        <v>627</v>
      </c>
      <c r="F421" s="89" t="s">
        <v>628</v>
      </c>
      <c r="G421" s="90" t="s">
        <v>224</v>
      </c>
      <c r="H421" s="91">
        <v>14.4</v>
      </c>
      <c r="I421" s="385"/>
      <c r="J421" s="92">
        <f>ROUND(I421*H421,2)</f>
        <v>0</v>
      </c>
      <c r="K421" s="89" t="s">
        <v>99</v>
      </c>
      <c r="L421" s="7"/>
      <c r="M421" s="386" t="s">
        <v>2</v>
      </c>
      <c r="N421" s="93" t="s">
        <v>45</v>
      </c>
      <c r="O421" s="100"/>
      <c r="P421" s="94">
        <f>O421*H421</f>
        <v>0</v>
      </c>
      <c r="Q421" s="94">
        <v>1E-3</v>
      </c>
      <c r="R421" s="94">
        <f>Q421*H421</f>
        <v>1.4400000000000001E-2</v>
      </c>
      <c r="S421" s="94">
        <v>0</v>
      </c>
      <c r="T421" s="95">
        <f>S421*H421</f>
        <v>0</v>
      </c>
      <c r="AR421" s="359" t="s">
        <v>100</v>
      </c>
      <c r="AT421" s="359" t="s">
        <v>95</v>
      </c>
      <c r="AU421" s="359" t="s">
        <v>4</v>
      </c>
      <c r="AY421" s="359" t="s">
        <v>93</v>
      </c>
      <c r="BE421" s="96">
        <f>IF(N421="základní",J421,0)</f>
        <v>0</v>
      </c>
      <c r="BF421" s="96">
        <f>IF(N421="snížená",J421,0)</f>
        <v>0</v>
      </c>
      <c r="BG421" s="96">
        <f>IF(N421="zákl. přenesená",J421,0)</f>
        <v>0</v>
      </c>
      <c r="BH421" s="96">
        <f>IF(N421="sníž. přenesená",J421,0)</f>
        <v>0</v>
      </c>
      <c r="BI421" s="96">
        <f>IF(N421="nulová",J421,0)</f>
        <v>0</v>
      </c>
      <c r="BJ421" s="359" t="s">
        <v>91</v>
      </c>
      <c r="BK421" s="96">
        <f>ROUND(I421*H421,2)</f>
        <v>0</v>
      </c>
      <c r="BL421" s="359" t="s">
        <v>100</v>
      </c>
      <c r="BM421" s="359" t="s">
        <v>629</v>
      </c>
    </row>
    <row r="422" spans="2:65" s="358" customFormat="1" ht="19.5" x14ac:dyDescent="0.25">
      <c r="B422" s="27"/>
      <c r="C422" s="355"/>
      <c r="D422" s="97" t="s">
        <v>102</v>
      </c>
      <c r="E422" s="355"/>
      <c r="F422" s="98" t="s">
        <v>630</v>
      </c>
      <c r="G422" s="355"/>
      <c r="H422" s="355"/>
      <c r="I422" s="370"/>
      <c r="J422" s="355"/>
      <c r="K422" s="355"/>
      <c r="L422" s="7"/>
      <c r="M422" s="99"/>
      <c r="N422" s="100"/>
      <c r="O422" s="100"/>
      <c r="P422" s="100"/>
      <c r="Q422" s="100"/>
      <c r="R422" s="100"/>
      <c r="S422" s="100"/>
      <c r="T422" s="101"/>
      <c r="AT422" s="359" t="s">
        <v>102</v>
      </c>
      <c r="AU422" s="359" t="s">
        <v>4</v>
      </c>
    </row>
    <row r="423" spans="2:65" s="110" customFormat="1" x14ac:dyDescent="0.25">
      <c r="B423" s="102"/>
      <c r="C423" s="103"/>
      <c r="D423" s="97" t="s">
        <v>104</v>
      </c>
      <c r="E423" s="104" t="s">
        <v>2</v>
      </c>
      <c r="F423" s="105" t="s">
        <v>631</v>
      </c>
      <c r="G423" s="103"/>
      <c r="H423" s="104" t="s">
        <v>2</v>
      </c>
      <c r="I423" s="387"/>
      <c r="J423" s="103"/>
      <c r="K423" s="103"/>
      <c r="L423" s="106"/>
      <c r="M423" s="107"/>
      <c r="N423" s="108"/>
      <c r="O423" s="108"/>
      <c r="P423" s="108"/>
      <c r="Q423" s="108"/>
      <c r="R423" s="108"/>
      <c r="S423" s="108"/>
      <c r="T423" s="109"/>
      <c r="AT423" s="111" t="s">
        <v>104</v>
      </c>
      <c r="AU423" s="111" t="s">
        <v>4</v>
      </c>
      <c r="AV423" s="110" t="s">
        <v>91</v>
      </c>
      <c r="AW423" s="110" t="s">
        <v>106</v>
      </c>
      <c r="AX423" s="110" t="s">
        <v>92</v>
      </c>
      <c r="AY423" s="111" t="s">
        <v>93</v>
      </c>
    </row>
    <row r="424" spans="2:65" s="121" customFormat="1" x14ac:dyDescent="0.25">
      <c r="B424" s="112"/>
      <c r="C424" s="113"/>
      <c r="D424" s="97" t="s">
        <v>104</v>
      </c>
      <c r="E424" s="114" t="s">
        <v>2</v>
      </c>
      <c r="F424" s="115" t="s">
        <v>632</v>
      </c>
      <c r="G424" s="113"/>
      <c r="H424" s="116">
        <v>14.4</v>
      </c>
      <c r="I424" s="388"/>
      <c r="J424" s="113"/>
      <c r="K424" s="113"/>
      <c r="L424" s="117"/>
      <c r="M424" s="118"/>
      <c r="N424" s="119"/>
      <c r="O424" s="119"/>
      <c r="P424" s="119"/>
      <c r="Q424" s="119"/>
      <c r="R424" s="119"/>
      <c r="S424" s="119"/>
      <c r="T424" s="120"/>
      <c r="AT424" s="122" t="s">
        <v>104</v>
      </c>
      <c r="AU424" s="122" t="s">
        <v>4</v>
      </c>
      <c r="AV424" s="121" t="s">
        <v>4</v>
      </c>
      <c r="AW424" s="121" t="s">
        <v>106</v>
      </c>
      <c r="AX424" s="121" t="s">
        <v>91</v>
      </c>
      <c r="AY424" s="122" t="s">
        <v>93</v>
      </c>
    </row>
    <row r="425" spans="2:65" s="358" customFormat="1" ht="16.5" customHeight="1" x14ac:dyDescent="0.25">
      <c r="B425" s="27"/>
      <c r="C425" s="87" t="s">
        <v>633</v>
      </c>
      <c r="D425" s="87" t="s">
        <v>95</v>
      </c>
      <c r="E425" s="88" t="s">
        <v>634</v>
      </c>
      <c r="F425" s="89" t="s">
        <v>635</v>
      </c>
      <c r="G425" s="90" t="s">
        <v>118</v>
      </c>
      <c r="H425" s="91">
        <v>24.1</v>
      </c>
      <c r="I425" s="385"/>
      <c r="J425" s="92">
        <f>ROUND(I425*H425,2)</f>
        <v>0</v>
      </c>
      <c r="K425" s="89" t="s">
        <v>138</v>
      </c>
      <c r="L425" s="7"/>
      <c r="M425" s="386" t="s">
        <v>2</v>
      </c>
      <c r="N425" s="93" t="s">
        <v>45</v>
      </c>
      <c r="O425" s="100"/>
      <c r="P425" s="94">
        <f>O425*H425</f>
        <v>0</v>
      </c>
      <c r="Q425" s="94">
        <v>6.8700000000000002E-3</v>
      </c>
      <c r="R425" s="94">
        <f>Q425*H425</f>
        <v>0.16556700000000002</v>
      </c>
      <c r="S425" s="94">
        <v>0</v>
      </c>
      <c r="T425" s="95">
        <f>S425*H425</f>
        <v>0</v>
      </c>
      <c r="AR425" s="359" t="s">
        <v>100</v>
      </c>
      <c r="AT425" s="359" t="s">
        <v>95</v>
      </c>
      <c r="AU425" s="359" t="s">
        <v>4</v>
      </c>
      <c r="AY425" s="359" t="s">
        <v>93</v>
      </c>
      <c r="BE425" s="96">
        <f>IF(N425="základní",J425,0)</f>
        <v>0</v>
      </c>
      <c r="BF425" s="96">
        <f>IF(N425="snížená",J425,0)</f>
        <v>0</v>
      </c>
      <c r="BG425" s="96">
        <f>IF(N425="zákl. přenesená",J425,0)</f>
        <v>0</v>
      </c>
      <c r="BH425" s="96">
        <f>IF(N425="sníž. přenesená",J425,0)</f>
        <v>0</v>
      </c>
      <c r="BI425" s="96">
        <f>IF(N425="nulová",J425,0)</f>
        <v>0</v>
      </c>
      <c r="BJ425" s="359" t="s">
        <v>91</v>
      </c>
      <c r="BK425" s="96">
        <f>ROUND(I425*H425,2)</f>
        <v>0</v>
      </c>
      <c r="BL425" s="359" t="s">
        <v>100</v>
      </c>
      <c r="BM425" s="359" t="s">
        <v>636</v>
      </c>
    </row>
    <row r="426" spans="2:65" s="358" customFormat="1" x14ac:dyDescent="0.25">
      <c r="B426" s="27"/>
      <c r="C426" s="355"/>
      <c r="D426" s="97" t="s">
        <v>102</v>
      </c>
      <c r="E426" s="355"/>
      <c r="F426" s="98" t="s">
        <v>635</v>
      </c>
      <c r="G426" s="355"/>
      <c r="H426" s="355"/>
      <c r="I426" s="370"/>
      <c r="J426" s="355"/>
      <c r="K426" s="355"/>
      <c r="L426" s="7"/>
      <c r="M426" s="99"/>
      <c r="N426" s="100"/>
      <c r="O426" s="100"/>
      <c r="P426" s="100"/>
      <c r="Q426" s="100"/>
      <c r="R426" s="100"/>
      <c r="S426" s="100"/>
      <c r="T426" s="101"/>
      <c r="AT426" s="359" t="s">
        <v>102</v>
      </c>
      <c r="AU426" s="359" t="s">
        <v>4</v>
      </c>
    </row>
    <row r="427" spans="2:65" s="110" customFormat="1" x14ac:dyDescent="0.25">
      <c r="B427" s="102"/>
      <c r="C427" s="103"/>
      <c r="D427" s="97" t="s">
        <v>104</v>
      </c>
      <c r="E427" s="104" t="s">
        <v>2</v>
      </c>
      <c r="F427" s="105" t="s">
        <v>637</v>
      </c>
      <c r="G427" s="103"/>
      <c r="H427" s="104" t="s">
        <v>2</v>
      </c>
      <c r="I427" s="387"/>
      <c r="J427" s="103"/>
      <c r="K427" s="103"/>
      <c r="L427" s="106"/>
      <c r="M427" s="107"/>
      <c r="N427" s="108"/>
      <c r="O427" s="108"/>
      <c r="P427" s="108"/>
      <c r="Q427" s="108"/>
      <c r="R427" s="108"/>
      <c r="S427" s="108"/>
      <c r="T427" s="109"/>
      <c r="AT427" s="111" t="s">
        <v>104</v>
      </c>
      <c r="AU427" s="111" t="s">
        <v>4</v>
      </c>
      <c r="AV427" s="110" t="s">
        <v>91</v>
      </c>
      <c r="AW427" s="110" t="s">
        <v>106</v>
      </c>
      <c r="AX427" s="110" t="s">
        <v>92</v>
      </c>
      <c r="AY427" s="111" t="s">
        <v>93</v>
      </c>
    </row>
    <row r="428" spans="2:65" s="110" customFormat="1" x14ac:dyDescent="0.25">
      <c r="B428" s="102"/>
      <c r="C428" s="103"/>
      <c r="D428" s="97" t="s">
        <v>104</v>
      </c>
      <c r="E428" s="104" t="s">
        <v>2</v>
      </c>
      <c r="F428" s="105" t="s">
        <v>638</v>
      </c>
      <c r="G428" s="103"/>
      <c r="H428" s="104" t="s">
        <v>2</v>
      </c>
      <c r="I428" s="387"/>
      <c r="J428" s="103"/>
      <c r="K428" s="103"/>
      <c r="L428" s="106"/>
      <c r="M428" s="107"/>
      <c r="N428" s="108"/>
      <c r="O428" s="108"/>
      <c r="P428" s="108"/>
      <c r="Q428" s="108"/>
      <c r="R428" s="108"/>
      <c r="S428" s="108"/>
      <c r="T428" s="109"/>
      <c r="AT428" s="111" t="s">
        <v>104</v>
      </c>
      <c r="AU428" s="111" t="s">
        <v>4</v>
      </c>
      <c r="AV428" s="110" t="s">
        <v>91</v>
      </c>
      <c r="AW428" s="110" t="s">
        <v>106</v>
      </c>
      <c r="AX428" s="110" t="s">
        <v>92</v>
      </c>
      <c r="AY428" s="111" t="s">
        <v>93</v>
      </c>
    </row>
    <row r="429" spans="2:65" s="110" customFormat="1" x14ac:dyDescent="0.25">
      <c r="B429" s="102"/>
      <c r="C429" s="103"/>
      <c r="D429" s="97" t="s">
        <v>104</v>
      </c>
      <c r="E429" s="104" t="s">
        <v>2</v>
      </c>
      <c r="F429" s="105" t="s">
        <v>639</v>
      </c>
      <c r="G429" s="103"/>
      <c r="H429" s="104" t="s">
        <v>2</v>
      </c>
      <c r="I429" s="387"/>
      <c r="J429" s="103"/>
      <c r="K429" s="103"/>
      <c r="L429" s="106"/>
      <c r="M429" s="107"/>
      <c r="N429" s="108"/>
      <c r="O429" s="108"/>
      <c r="P429" s="108"/>
      <c r="Q429" s="108"/>
      <c r="R429" s="108"/>
      <c r="S429" s="108"/>
      <c r="T429" s="109"/>
      <c r="AT429" s="111" t="s">
        <v>104</v>
      </c>
      <c r="AU429" s="111" t="s">
        <v>4</v>
      </c>
      <c r="AV429" s="110" t="s">
        <v>91</v>
      </c>
      <c r="AW429" s="110" t="s">
        <v>106</v>
      </c>
      <c r="AX429" s="110" t="s">
        <v>92</v>
      </c>
      <c r="AY429" s="111" t="s">
        <v>93</v>
      </c>
    </row>
    <row r="430" spans="2:65" s="121" customFormat="1" x14ac:dyDescent="0.25">
      <c r="B430" s="112"/>
      <c r="C430" s="113"/>
      <c r="D430" s="97" t="s">
        <v>104</v>
      </c>
      <c r="E430" s="114" t="s">
        <v>2</v>
      </c>
      <c r="F430" s="115" t="s">
        <v>640</v>
      </c>
      <c r="G430" s="113"/>
      <c r="H430" s="116">
        <v>24.1</v>
      </c>
      <c r="I430" s="388"/>
      <c r="J430" s="113"/>
      <c r="K430" s="113"/>
      <c r="L430" s="117"/>
      <c r="M430" s="118"/>
      <c r="N430" s="119"/>
      <c r="O430" s="119"/>
      <c r="P430" s="119"/>
      <c r="Q430" s="119"/>
      <c r="R430" s="119"/>
      <c r="S430" s="119"/>
      <c r="T430" s="120"/>
      <c r="AT430" s="122" t="s">
        <v>104</v>
      </c>
      <c r="AU430" s="122" t="s">
        <v>4</v>
      </c>
      <c r="AV430" s="121" t="s">
        <v>4</v>
      </c>
      <c r="AW430" s="121" t="s">
        <v>106</v>
      </c>
      <c r="AX430" s="121" t="s">
        <v>91</v>
      </c>
      <c r="AY430" s="122" t="s">
        <v>93</v>
      </c>
    </row>
    <row r="431" spans="2:65" s="358" customFormat="1" ht="16.5" customHeight="1" x14ac:dyDescent="0.25">
      <c r="B431" s="27"/>
      <c r="C431" s="87" t="s">
        <v>641</v>
      </c>
      <c r="D431" s="87" t="s">
        <v>95</v>
      </c>
      <c r="E431" s="88" t="s">
        <v>642</v>
      </c>
      <c r="F431" s="89" t="s">
        <v>643</v>
      </c>
      <c r="G431" s="90" t="s">
        <v>118</v>
      </c>
      <c r="H431" s="91">
        <v>12.05</v>
      </c>
      <c r="I431" s="385"/>
      <c r="J431" s="92">
        <f>ROUND(I431*H431,2)</f>
        <v>0</v>
      </c>
      <c r="K431" s="89" t="s">
        <v>99</v>
      </c>
      <c r="L431" s="7"/>
      <c r="M431" s="386" t="s">
        <v>2</v>
      </c>
      <c r="N431" s="93" t="s">
        <v>45</v>
      </c>
      <c r="O431" s="100"/>
      <c r="P431" s="94">
        <f>O431*H431</f>
        <v>0</v>
      </c>
      <c r="Q431" s="94">
        <v>0</v>
      </c>
      <c r="R431" s="94">
        <f>Q431*H431</f>
        <v>0</v>
      </c>
      <c r="S431" s="94">
        <v>1.36</v>
      </c>
      <c r="T431" s="95">
        <f>S431*H431</f>
        <v>16.388000000000002</v>
      </c>
      <c r="AR431" s="359" t="s">
        <v>100</v>
      </c>
      <c r="AT431" s="359" t="s">
        <v>95</v>
      </c>
      <c r="AU431" s="359" t="s">
        <v>4</v>
      </c>
      <c r="AY431" s="359" t="s">
        <v>93</v>
      </c>
      <c r="BE431" s="96">
        <f>IF(N431="základní",J431,0)</f>
        <v>0</v>
      </c>
      <c r="BF431" s="96">
        <f>IF(N431="snížená",J431,0)</f>
        <v>0</v>
      </c>
      <c r="BG431" s="96">
        <f>IF(N431="zákl. přenesená",J431,0)</f>
        <v>0</v>
      </c>
      <c r="BH431" s="96">
        <f>IF(N431="sníž. přenesená",J431,0)</f>
        <v>0</v>
      </c>
      <c r="BI431" s="96">
        <f>IF(N431="nulová",J431,0)</f>
        <v>0</v>
      </c>
      <c r="BJ431" s="359" t="s">
        <v>91</v>
      </c>
      <c r="BK431" s="96">
        <f>ROUND(I431*H431,2)</f>
        <v>0</v>
      </c>
      <c r="BL431" s="359" t="s">
        <v>100</v>
      </c>
      <c r="BM431" s="359" t="s">
        <v>644</v>
      </c>
    </row>
    <row r="432" spans="2:65" s="358" customFormat="1" x14ac:dyDescent="0.25">
      <c r="B432" s="27"/>
      <c r="C432" s="355"/>
      <c r="D432" s="97" t="s">
        <v>102</v>
      </c>
      <c r="E432" s="355"/>
      <c r="F432" s="98" t="s">
        <v>645</v>
      </c>
      <c r="G432" s="355"/>
      <c r="H432" s="355"/>
      <c r="I432" s="370"/>
      <c r="J432" s="355"/>
      <c r="K432" s="355"/>
      <c r="L432" s="7"/>
      <c r="M432" s="99"/>
      <c r="N432" s="100"/>
      <c r="O432" s="100"/>
      <c r="P432" s="100"/>
      <c r="Q432" s="100"/>
      <c r="R432" s="100"/>
      <c r="S432" s="100"/>
      <c r="T432" s="101"/>
      <c r="AT432" s="359" t="s">
        <v>102</v>
      </c>
      <c r="AU432" s="359" t="s">
        <v>4</v>
      </c>
    </row>
    <row r="433" spans="2:65" s="121" customFormat="1" x14ac:dyDescent="0.25">
      <c r="B433" s="112"/>
      <c r="C433" s="113"/>
      <c r="D433" s="97" t="s">
        <v>104</v>
      </c>
      <c r="E433" s="114" t="s">
        <v>2</v>
      </c>
      <c r="F433" s="115" t="s">
        <v>646</v>
      </c>
      <c r="G433" s="113"/>
      <c r="H433" s="116">
        <v>12.05</v>
      </c>
      <c r="I433" s="388"/>
      <c r="J433" s="113"/>
      <c r="K433" s="113"/>
      <c r="L433" s="117"/>
      <c r="M433" s="118"/>
      <c r="N433" s="119"/>
      <c r="O433" s="119"/>
      <c r="P433" s="119"/>
      <c r="Q433" s="119"/>
      <c r="R433" s="119"/>
      <c r="S433" s="119"/>
      <c r="T433" s="120"/>
      <c r="AT433" s="122" t="s">
        <v>104</v>
      </c>
      <c r="AU433" s="122" t="s">
        <v>4</v>
      </c>
      <c r="AV433" s="121" t="s">
        <v>4</v>
      </c>
      <c r="AW433" s="121" t="s">
        <v>106</v>
      </c>
      <c r="AX433" s="121" t="s">
        <v>91</v>
      </c>
      <c r="AY433" s="122" t="s">
        <v>93</v>
      </c>
    </row>
    <row r="434" spans="2:65" s="358" customFormat="1" ht="16.5" customHeight="1" x14ac:dyDescent="0.25">
      <c r="B434" s="27"/>
      <c r="C434" s="87" t="s">
        <v>647</v>
      </c>
      <c r="D434" s="87" t="s">
        <v>95</v>
      </c>
      <c r="E434" s="88" t="s">
        <v>648</v>
      </c>
      <c r="F434" s="89" t="s">
        <v>649</v>
      </c>
      <c r="G434" s="90" t="s">
        <v>98</v>
      </c>
      <c r="H434" s="91">
        <v>16.908000000000001</v>
      </c>
      <c r="I434" s="385"/>
      <c r="J434" s="92">
        <f>ROUND(I434*H434,2)</f>
        <v>0</v>
      </c>
      <c r="K434" s="89" t="s">
        <v>99</v>
      </c>
      <c r="L434" s="7"/>
      <c r="M434" s="386" t="s">
        <v>2</v>
      </c>
      <c r="N434" s="93" t="s">
        <v>45</v>
      </c>
      <c r="O434" s="100"/>
      <c r="P434" s="94">
        <f>O434*H434</f>
        <v>0</v>
      </c>
      <c r="Q434" s="94">
        <v>6.3000000000000003E-4</v>
      </c>
      <c r="R434" s="94">
        <f>Q434*H434</f>
        <v>1.0652040000000002E-2</v>
      </c>
      <c r="S434" s="94">
        <v>0</v>
      </c>
      <c r="T434" s="95">
        <f>S434*H434</f>
        <v>0</v>
      </c>
      <c r="AR434" s="359" t="s">
        <v>100</v>
      </c>
      <c r="AT434" s="359" t="s">
        <v>95</v>
      </c>
      <c r="AU434" s="359" t="s">
        <v>4</v>
      </c>
      <c r="AY434" s="359" t="s">
        <v>93</v>
      </c>
      <c r="BE434" s="96">
        <f>IF(N434="základní",J434,0)</f>
        <v>0</v>
      </c>
      <c r="BF434" s="96">
        <f>IF(N434="snížená",J434,0)</f>
        <v>0</v>
      </c>
      <c r="BG434" s="96">
        <f>IF(N434="zákl. přenesená",J434,0)</f>
        <v>0</v>
      </c>
      <c r="BH434" s="96">
        <f>IF(N434="sníž. přenesená",J434,0)</f>
        <v>0</v>
      </c>
      <c r="BI434" s="96">
        <f>IF(N434="nulová",J434,0)</f>
        <v>0</v>
      </c>
      <c r="BJ434" s="359" t="s">
        <v>91</v>
      </c>
      <c r="BK434" s="96">
        <f>ROUND(I434*H434,2)</f>
        <v>0</v>
      </c>
      <c r="BL434" s="359" t="s">
        <v>100</v>
      </c>
      <c r="BM434" s="359" t="s">
        <v>650</v>
      </c>
    </row>
    <row r="435" spans="2:65" s="358" customFormat="1" x14ac:dyDescent="0.25">
      <c r="B435" s="27"/>
      <c r="C435" s="355"/>
      <c r="D435" s="97" t="s">
        <v>102</v>
      </c>
      <c r="E435" s="355"/>
      <c r="F435" s="98" t="s">
        <v>651</v>
      </c>
      <c r="G435" s="355"/>
      <c r="H435" s="355"/>
      <c r="I435" s="370"/>
      <c r="J435" s="355"/>
      <c r="K435" s="355"/>
      <c r="L435" s="7"/>
      <c r="M435" s="99"/>
      <c r="N435" s="100"/>
      <c r="O435" s="100"/>
      <c r="P435" s="100"/>
      <c r="Q435" s="100"/>
      <c r="R435" s="100"/>
      <c r="S435" s="100"/>
      <c r="T435" s="101"/>
      <c r="AT435" s="359" t="s">
        <v>102</v>
      </c>
      <c r="AU435" s="359" t="s">
        <v>4</v>
      </c>
    </row>
    <row r="436" spans="2:65" s="110" customFormat="1" x14ac:dyDescent="0.25">
      <c r="B436" s="102"/>
      <c r="C436" s="103"/>
      <c r="D436" s="97" t="s">
        <v>104</v>
      </c>
      <c r="E436" s="104" t="s">
        <v>2</v>
      </c>
      <c r="F436" s="105" t="s">
        <v>652</v>
      </c>
      <c r="G436" s="103"/>
      <c r="H436" s="104" t="s">
        <v>2</v>
      </c>
      <c r="I436" s="387"/>
      <c r="J436" s="103"/>
      <c r="K436" s="103"/>
      <c r="L436" s="106"/>
      <c r="M436" s="107"/>
      <c r="N436" s="108"/>
      <c r="O436" s="108"/>
      <c r="P436" s="108"/>
      <c r="Q436" s="108"/>
      <c r="R436" s="108"/>
      <c r="S436" s="108"/>
      <c r="T436" s="109"/>
      <c r="AT436" s="111" t="s">
        <v>104</v>
      </c>
      <c r="AU436" s="111" t="s">
        <v>4</v>
      </c>
      <c r="AV436" s="110" t="s">
        <v>91</v>
      </c>
      <c r="AW436" s="110" t="s">
        <v>106</v>
      </c>
      <c r="AX436" s="110" t="s">
        <v>92</v>
      </c>
      <c r="AY436" s="111" t="s">
        <v>93</v>
      </c>
    </row>
    <row r="437" spans="2:65" s="121" customFormat="1" x14ac:dyDescent="0.25">
      <c r="B437" s="112"/>
      <c r="C437" s="113"/>
      <c r="D437" s="97" t="s">
        <v>104</v>
      </c>
      <c r="E437" s="114" t="s">
        <v>2</v>
      </c>
      <c r="F437" s="115" t="s">
        <v>653</v>
      </c>
      <c r="G437" s="113"/>
      <c r="H437" s="116">
        <v>12.3</v>
      </c>
      <c r="I437" s="388"/>
      <c r="J437" s="113"/>
      <c r="K437" s="113"/>
      <c r="L437" s="117"/>
      <c r="M437" s="118"/>
      <c r="N437" s="119"/>
      <c r="O437" s="119"/>
      <c r="P437" s="119"/>
      <c r="Q437" s="119"/>
      <c r="R437" s="119"/>
      <c r="S437" s="119"/>
      <c r="T437" s="120"/>
      <c r="AT437" s="122" t="s">
        <v>104</v>
      </c>
      <c r="AU437" s="122" t="s">
        <v>4</v>
      </c>
      <c r="AV437" s="121" t="s">
        <v>4</v>
      </c>
      <c r="AW437" s="121" t="s">
        <v>106</v>
      </c>
      <c r="AX437" s="121" t="s">
        <v>92</v>
      </c>
      <c r="AY437" s="122" t="s">
        <v>93</v>
      </c>
    </row>
    <row r="438" spans="2:65" s="121" customFormat="1" x14ac:dyDescent="0.25">
      <c r="B438" s="112"/>
      <c r="C438" s="113"/>
      <c r="D438" s="97" t="s">
        <v>104</v>
      </c>
      <c r="E438" s="114" t="s">
        <v>2</v>
      </c>
      <c r="F438" s="115" t="s">
        <v>654</v>
      </c>
      <c r="G438" s="113"/>
      <c r="H438" s="116">
        <v>4.6079999999999997</v>
      </c>
      <c r="I438" s="388"/>
      <c r="J438" s="113"/>
      <c r="K438" s="113"/>
      <c r="L438" s="117"/>
      <c r="M438" s="118"/>
      <c r="N438" s="119"/>
      <c r="O438" s="119"/>
      <c r="P438" s="119"/>
      <c r="Q438" s="119"/>
      <c r="R438" s="119"/>
      <c r="S438" s="119"/>
      <c r="T438" s="120"/>
      <c r="AT438" s="122" t="s">
        <v>104</v>
      </c>
      <c r="AU438" s="122" t="s">
        <v>4</v>
      </c>
      <c r="AV438" s="121" t="s">
        <v>4</v>
      </c>
      <c r="AW438" s="121" t="s">
        <v>106</v>
      </c>
      <c r="AX438" s="121" t="s">
        <v>92</v>
      </c>
      <c r="AY438" s="122" t="s">
        <v>93</v>
      </c>
    </row>
    <row r="439" spans="2:65" s="132" customFormat="1" x14ac:dyDescent="0.25">
      <c r="B439" s="123"/>
      <c r="C439" s="124"/>
      <c r="D439" s="97" t="s">
        <v>104</v>
      </c>
      <c r="E439" s="125" t="s">
        <v>2</v>
      </c>
      <c r="F439" s="126" t="s">
        <v>108</v>
      </c>
      <c r="G439" s="124"/>
      <c r="H439" s="127">
        <v>16.908000000000001</v>
      </c>
      <c r="I439" s="389"/>
      <c r="J439" s="124"/>
      <c r="K439" s="124"/>
      <c r="L439" s="128"/>
      <c r="M439" s="129"/>
      <c r="N439" s="130"/>
      <c r="O439" s="130"/>
      <c r="P439" s="130"/>
      <c r="Q439" s="130"/>
      <c r="R439" s="130"/>
      <c r="S439" s="130"/>
      <c r="T439" s="131"/>
      <c r="AT439" s="133" t="s">
        <v>104</v>
      </c>
      <c r="AU439" s="133" t="s">
        <v>4</v>
      </c>
      <c r="AV439" s="132" t="s">
        <v>100</v>
      </c>
      <c r="AW439" s="132" t="s">
        <v>106</v>
      </c>
      <c r="AX439" s="132" t="s">
        <v>91</v>
      </c>
      <c r="AY439" s="133" t="s">
        <v>93</v>
      </c>
    </row>
    <row r="440" spans="2:65" s="358" customFormat="1" ht="16.5" customHeight="1" x14ac:dyDescent="0.25">
      <c r="B440" s="27"/>
      <c r="C440" s="87" t="s">
        <v>655</v>
      </c>
      <c r="D440" s="87" t="s">
        <v>95</v>
      </c>
      <c r="E440" s="88" t="s">
        <v>656</v>
      </c>
      <c r="F440" s="89" t="s">
        <v>657</v>
      </c>
      <c r="G440" s="90" t="s">
        <v>98</v>
      </c>
      <c r="H440" s="91">
        <v>5.28</v>
      </c>
      <c r="I440" s="385"/>
      <c r="J440" s="92">
        <f>ROUND(I440*H440,2)</f>
        <v>0</v>
      </c>
      <c r="K440" s="89" t="s">
        <v>99</v>
      </c>
      <c r="L440" s="7"/>
      <c r="M440" s="386" t="s">
        <v>2</v>
      </c>
      <c r="N440" s="93" t="s">
        <v>45</v>
      </c>
      <c r="O440" s="100"/>
      <c r="P440" s="94">
        <f>O440*H440</f>
        <v>0</v>
      </c>
      <c r="Q440" s="94">
        <v>1.58E-3</v>
      </c>
      <c r="R440" s="94">
        <f>Q440*H440</f>
        <v>8.3423999999999998E-3</v>
      </c>
      <c r="S440" s="94">
        <v>0</v>
      </c>
      <c r="T440" s="95">
        <f>S440*H440</f>
        <v>0</v>
      </c>
      <c r="AR440" s="359" t="s">
        <v>100</v>
      </c>
      <c r="AT440" s="359" t="s">
        <v>95</v>
      </c>
      <c r="AU440" s="359" t="s">
        <v>4</v>
      </c>
      <c r="AY440" s="359" t="s">
        <v>93</v>
      </c>
      <c r="BE440" s="96">
        <f>IF(N440="základní",J440,0)</f>
        <v>0</v>
      </c>
      <c r="BF440" s="96">
        <f>IF(N440="snížená",J440,0)</f>
        <v>0</v>
      </c>
      <c r="BG440" s="96">
        <f>IF(N440="zákl. přenesená",J440,0)</f>
        <v>0</v>
      </c>
      <c r="BH440" s="96">
        <f>IF(N440="sníž. přenesená",J440,0)</f>
        <v>0</v>
      </c>
      <c r="BI440" s="96">
        <f>IF(N440="nulová",J440,0)</f>
        <v>0</v>
      </c>
      <c r="BJ440" s="359" t="s">
        <v>91</v>
      </c>
      <c r="BK440" s="96">
        <f>ROUND(I440*H440,2)</f>
        <v>0</v>
      </c>
      <c r="BL440" s="359" t="s">
        <v>100</v>
      </c>
      <c r="BM440" s="359" t="s">
        <v>658</v>
      </c>
    </row>
    <row r="441" spans="2:65" s="358" customFormat="1" x14ac:dyDescent="0.25">
      <c r="B441" s="27"/>
      <c r="C441" s="355"/>
      <c r="D441" s="97" t="s">
        <v>102</v>
      </c>
      <c r="E441" s="355"/>
      <c r="F441" s="98" t="s">
        <v>659</v>
      </c>
      <c r="G441" s="355"/>
      <c r="H441" s="355"/>
      <c r="I441" s="370"/>
      <c r="J441" s="355"/>
      <c r="K441" s="355"/>
      <c r="L441" s="7"/>
      <c r="M441" s="99"/>
      <c r="N441" s="100"/>
      <c r="O441" s="100"/>
      <c r="P441" s="100"/>
      <c r="Q441" s="100"/>
      <c r="R441" s="100"/>
      <c r="S441" s="100"/>
      <c r="T441" s="101"/>
      <c r="AT441" s="359" t="s">
        <v>102</v>
      </c>
      <c r="AU441" s="359" t="s">
        <v>4</v>
      </c>
    </row>
    <row r="442" spans="2:65" s="121" customFormat="1" x14ac:dyDescent="0.25">
      <c r="B442" s="112"/>
      <c r="C442" s="113"/>
      <c r="D442" s="97" t="s">
        <v>104</v>
      </c>
      <c r="E442" s="114" t="s">
        <v>2</v>
      </c>
      <c r="F442" s="115" t="s">
        <v>660</v>
      </c>
      <c r="G442" s="113"/>
      <c r="H442" s="116">
        <v>5.28</v>
      </c>
      <c r="I442" s="388"/>
      <c r="J442" s="113"/>
      <c r="K442" s="113"/>
      <c r="L442" s="117"/>
      <c r="M442" s="118"/>
      <c r="N442" s="119"/>
      <c r="O442" s="119"/>
      <c r="P442" s="119"/>
      <c r="Q442" s="119"/>
      <c r="R442" s="119"/>
      <c r="S442" s="119"/>
      <c r="T442" s="120"/>
      <c r="AT442" s="122" t="s">
        <v>104</v>
      </c>
      <c r="AU442" s="122" t="s">
        <v>4</v>
      </c>
      <c r="AV442" s="121" t="s">
        <v>4</v>
      </c>
      <c r="AW442" s="121" t="s">
        <v>106</v>
      </c>
      <c r="AX442" s="121" t="s">
        <v>91</v>
      </c>
      <c r="AY442" s="122" t="s">
        <v>93</v>
      </c>
    </row>
    <row r="443" spans="2:65" s="358" customFormat="1" ht="16.5" customHeight="1" x14ac:dyDescent="0.25">
      <c r="B443" s="27"/>
      <c r="C443" s="87" t="s">
        <v>661</v>
      </c>
      <c r="D443" s="87" t="s">
        <v>95</v>
      </c>
      <c r="E443" s="88" t="s">
        <v>662</v>
      </c>
      <c r="F443" s="89" t="s">
        <v>663</v>
      </c>
      <c r="G443" s="90" t="s">
        <v>118</v>
      </c>
      <c r="H443" s="91">
        <v>457.45</v>
      </c>
      <c r="I443" s="385"/>
      <c r="J443" s="92">
        <f>ROUND(I443*H443,2)</f>
        <v>0</v>
      </c>
      <c r="K443" s="89" t="s">
        <v>99</v>
      </c>
      <c r="L443" s="7"/>
      <c r="M443" s="386" t="s">
        <v>2</v>
      </c>
      <c r="N443" s="93" t="s">
        <v>45</v>
      </c>
      <c r="O443" s="100"/>
      <c r="P443" s="94">
        <f>O443*H443</f>
        <v>0</v>
      </c>
      <c r="Q443" s="94">
        <v>5.4126000000000003E-5</v>
      </c>
      <c r="R443" s="94">
        <f>Q443*H443</f>
        <v>2.4759938700000001E-2</v>
      </c>
      <c r="S443" s="94">
        <v>0</v>
      </c>
      <c r="T443" s="95">
        <f>S443*H443</f>
        <v>0</v>
      </c>
      <c r="AR443" s="359" t="s">
        <v>100</v>
      </c>
      <c r="AT443" s="359" t="s">
        <v>95</v>
      </c>
      <c r="AU443" s="359" t="s">
        <v>4</v>
      </c>
      <c r="AY443" s="359" t="s">
        <v>93</v>
      </c>
      <c r="BE443" s="96">
        <f>IF(N443="základní",J443,0)</f>
        <v>0</v>
      </c>
      <c r="BF443" s="96">
        <f>IF(N443="snížená",J443,0)</f>
        <v>0</v>
      </c>
      <c r="BG443" s="96">
        <f>IF(N443="zákl. přenesená",J443,0)</f>
        <v>0</v>
      </c>
      <c r="BH443" s="96">
        <f>IF(N443="sníž. přenesená",J443,0)</f>
        <v>0</v>
      </c>
      <c r="BI443" s="96">
        <f>IF(N443="nulová",J443,0)</f>
        <v>0</v>
      </c>
      <c r="BJ443" s="359" t="s">
        <v>91</v>
      </c>
      <c r="BK443" s="96">
        <f>ROUND(I443*H443,2)</f>
        <v>0</v>
      </c>
      <c r="BL443" s="359" t="s">
        <v>100</v>
      </c>
      <c r="BM443" s="359" t="s">
        <v>664</v>
      </c>
    </row>
    <row r="444" spans="2:65" s="358" customFormat="1" x14ac:dyDescent="0.25">
      <c r="B444" s="27"/>
      <c r="C444" s="355"/>
      <c r="D444" s="97" t="s">
        <v>102</v>
      </c>
      <c r="E444" s="355"/>
      <c r="F444" s="98" t="s">
        <v>665</v>
      </c>
      <c r="G444" s="355"/>
      <c r="H444" s="355"/>
      <c r="I444" s="370"/>
      <c r="J444" s="355"/>
      <c r="K444" s="355"/>
      <c r="L444" s="7"/>
      <c r="M444" s="99"/>
      <c r="N444" s="100"/>
      <c r="O444" s="100"/>
      <c r="P444" s="100"/>
      <c r="Q444" s="100"/>
      <c r="R444" s="100"/>
      <c r="S444" s="100"/>
      <c r="T444" s="101"/>
      <c r="AT444" s="359" t="s">
        <v>102</v>
      </c>
      <c r="AU444" s="359" t="s">
        <v>4</v>
      </c>
    </row>
    <row r="445" spans="2:65" s="121" customFormat="1" x14ac:dyDescent="0.25">
      <c r="B445" s="112"/>
      <c r="C445" s="113"/>
      <c r="D445" s="97" t="s">
        <v>104</v>
      </c>
      <c r="E445" s="114" t="s">
        <v>2</v>
      </c>
      <c r="F445" s="115" t="s">
        <v>666</v>
      </c>
      <c r="G445" s="113"/>
      <c r="H445" s="116">
        <v>43.6</v>
      </c>
      <c r="I445" s="388"/>
      <c r="J445" s="113"/>
      <c r="K445" s="113"/>
      <c r="L445" s="117"/>
      <c r="M445" s="118"/>
      <c r="N445" s="119"/>
      <c r="O445" s="119"/>
      <c r="P445" s="119"/>
      <c r="Q445" s="119"/>
      <c r="R445" s="119"/>
      <c r="S445" s="119"/>
      <c r="T445" s="120"/>
      <c r="AT445" s="122" t="s">
        <v>104</v>
      </c>
      <c r="AU445" s="122" t="s">
        <v>4</v>
      </c>
      <c r="AV445" s="121" t="s">
        <v>4</v>
      </c>
      <c r="AW445" s="121" t="s">
        <v>106</v>
      </c>
      <c r="AX445" s="121" t="s">
        <v>92</v>
      </c>
      <c r="AY445" s="122" t="s">
        <v>93</v>
      </c>
    </row>
    <row r="446" spans="2:65" s="121" customFormat="1" x14ac:dyDescent="0.25">
      <c r="B446" s="112"/>
      <c r="C446" s="113"/>
      <c r="D446" s="97" t="s">
        <v>104</v>
      </c>
      <c r="E446" s="114" t="s">
        <v>2</v>
      </c>
      <c r="F446" s="115" t="s">
        <v>667</v>
      </c>
      <c r="G446" s="113"/>
      <c r="H446" s="116">
        <v>403.45</v>
      </c>
      <c r="I446" s="388"/>
      <c r="J446" s="113"/>
      <c r="K446" s="113"/>
      <c r="L446" s="117"/>
      <c r="M446" s="118"/>
      <c r="N446" s="119"/>
      <c r="O446" s="119"/>
      <c r="P446" s="119"/>
      <c r="Q446" s="119"/>
      <c r="R446" s="119"/>
      <c r="S446" s="119"/>
      <c r="T446" s="120"/>
      <c r="AT446" s="122" t="s">
        <v>104</v>
      </c>
      <c r="AU446" s="122" t="s">
        <v>4</v>
      </c>
      <c r="AV446" s="121" t="s">
        <v>4</v>
      </c>
      <c r="AW446" s="121" t="s">
        <v>106</v>
      </c>
      <c r="AX446" s="121" t="s">
        <v>92</v>
      </c>
      <c r="AY446" s="122" t="s">
        <v>93</v>
      </c>
    </row>
    <row r="447" spans="2:65" s="121" customFormat="1" x14ac:dyDescent="0.25">
      <c r="B447" s="112"/>
      <c r="C447" s="113"/>
      <c r="D447" s="97" t="s">
        <v>104</v>
      </c>
      <c r="E447" s="114" t="s">
        <v>2</v>
      </c>
      <c r="F447" s="115" t="s">
        <v>668</v>
      </c>
      <c r="G447" s="113"/>
      <c r="H447" s="116">
        <v>10.4</v>
      </c>
      <c r="I447" s="388"/>
      <c r="J447" s="113"/>
      <c r="K447" s="113"/>
      <c r="L447" s="117"/>
      <c r="M447" s="118"/>
      <c r="N447" s="119"/>
      <c r="O447" s="119"/>
      <c r="P447" s="119"/>
      <c r="Q447" s="119"/>
      <c r="R447" s="119"/>
      <c r="S447" s="119"/>
      <c r="T447" s="120"/>
      <c r="AT447" s="122" t="s">
        <v>104</v>
      </c>
      <c r="AU447" s="122" t="s">
        <v>4</v>
      </c>
      <c r="AV447" s="121" t="s">
        <v>4</v>
      </c>
      <c r="AW447" s="121" t="s">
        <v>106</v>
      </c>
      <c r="AX447" s="121" t="s">
        <v>92</v>
      </c>
      <c r="AY447" s="122" t="s">
        <v>93</v>
      </c>
    </row>
    <row r="448" spans="2:65" s="132" customFormat="1" x14ac:dyDescent="0.25">
      <c r="B448" s="123"/>
      <c r="C448" s="124"/>
      <c r="D448" s="97" t="s">
        <v>104</v>
      </c>
      <c r="E448" s="125" t="s">
        <v>2</v>
      </c>
      <c r="F448" s="126" t="s">
        <v>108</v>
      </c>
      <c r="G448" s="124"/>
      <c r="H448" s="127">
        <v>457.45</v>
      </c>
      <c r="I448" s="389"/>
      <c r="J448" s="124"/>
      <c r="K448" s="124"/>
      <c r="L448" s="128"/>
      <c r="M448" s="129"/>
      <c r="N448" s="130"/>
      <c r="O448" s="130"/>
      <c r="P448" s="130"/>
      <c r="Q448" s="130"/>
      <c r="R448" s="130"/>
      <c r="S448" s="130"/>
      <c r="T448" s="131"/>
      <c r="AT448" s="133" t="s">
        <v>104</v>
      </c>
      <c r="AU448" s="133" t="s">
        <v>4</v>
      </c>
      <c r="AV448" s="132" t="s">
        <v>100</v>
      </c>
      <c r="AW448" s="132" t="s">
        <v>106</v>
      </c>
      <c r="AX448" s="132" t="s">
        <v>91</v>
      </c>
      <c r="AY448" s="133" t="s">
        <v>93</v>
      </c>
    </row>
    <row r="449" spans="2:65" s="358" customFormat="1" ht="16.5" customHeight="1" x14ac:dyDescent="0.25">
      <c r="B449" s="27"/>
      <c r="C449" s="87" t="s">
        <v>669</v>
      </c>
      <c r="D449" s="87" t="s">
        <v>95</v>
      </c>
      <c r="E449" s="88" t="s">
        <v>670</v>
      </c>
      <c r="F449" s="89" t="s">
        <v>671</v>
      </c>
      <c r="G449" s="90" t="s">
        <v>118</v>
      </c>
      <c r="H449" s="91">
        <v>14.4</v>
      </c>
      <c r="I449" s="385"/>
      <c r="J449" s="92">
        <f>ROUND(I449*H449,2)</f>
        <v>0</v>
      </c>
      <c r="K449" s="89" t="s">
        <v>99</v>
      </c>
      <c r="L449" s="7"/>
      <c r="M449" s="386" t="s">
        <v>2</v>
      </c>
      <c r="N449" s="93" t="s">
        <v>45</v>
      </c>
      <c r="O449" s="100"/>
      <c r="P449" s="94">
        <f>O449*H449</f>
        <v>0</v>
      </c>
      <c r="Q449" s="94">
        <v>1.1E-5</v>
      </c>
      <c r="R449" s="94">
        <f>Q449*H449</f>
        <v>1.584E-4</v>
      </c>
      <c r="S449" s="94">
        <v>0</v>
      </c>
      <c r="T449" s="95">
        <f>S449*H449</f>
        <v>0</v>
      </c>
      <c r="AR449" s="359" t="s">
        <v>100</v>
      </c>
      <c r="AT449" s="359" t="s">
        <v>95</v>
      </c>
      <c r="AU449" s="359" t="s">
        <v>4</v>
      </c>
      <c r="AY449" s="359" t="s">
        <v>93</v>
      </c>
      <c r="BE449" s="96">
        <f>IF(N449="základní",J449,0)</f>
        <v>0</v>
      </c>
      <c r="BF449" s="96">
        <f>IF(N449="snížená",J449,0)</f>
        <v>0</v>
      </c>
      <c r="BG449" s="96">
        <f>IF(N449="zákl. přenesená",J449,0)</f>
        <v>0</v>
      </c>
      <c r="BH449" s="96">
        <f>IF(N449="sníž. přenesená",J449,0)</f>
        <v>0</v>
      </c>
      <c r="BI449" s="96">
        <f>IF(N449="nulová",J449,0)</f>
        <v>0</v>
      </c>
      <c r="BJ449" s="359" t="s">
        <v>91</v>
      </c>
      <c r="BK449" s="96">
        <f>ROUND(I449*H449,2)</f>
        <v>0</v>
      </c>
      <c r="BL449" s="359" t="s">
        <v>100</v>
      </c>
      <c r="BM449" s="359" t="s">
        <v>672</v>
      </c>
    </row>
    <row r="450" spans="2:65" s="358" customFormat="1" x14ac:dyDescent="0.25">
      <c r="B450" s="27"/>
      <c r="C450" s="355"/>
      <c r="D450" s="97" t="s">
        <v>102</v>
      </c>
      <c r="E450" s="355"/>
      <c r="F450" s="98" t="s">
        <v>673</v>
      </c>
      <c r="G450" s="355"/>
      <c r="H450" s="355"/>
      <c r="I450" s="370"/>
      <c r="J450" s="355"/>
      <c r="K450" s="355"/>
      <c r="L450" s="7"/>
      <c r="M450" s="99"/>
      <c r="N450" s="100"/>
      <c r="O450" s="100"/>
      <c r="P450" s="100"/>
      <c r="Q450" s="100"/>
      <c r="R450" s="100"/>
      <c r="S450" s="100"/>
      <c r="T450" s="101"/>
      <c r="AT450" s="359" t="s">
        <v>102</v>
      </c>
      <c r="AU450" s="359" t="s">
        <v>4</v>
      </c>
    </row>
    <row r="451" spans="2:65" s="121" customFormat="1" x14ac:dyDescent="0.25">
      <c r="B451" s="112"/>
      <c r="C451" s="113"/>
      <c r="D451" s="97" t="s">
        <v>104</v>
      </c>
      <c r="E451" s="114" t="s">
        <v>2</v>
      </c>
      <c r="F451" s="115" t="s">
        <v>674</v>
      </c>
      <c r="G451" s="113"/>
      <c r="H451" s="116">
        <v>14.4</v>
      </c>
      <c r="I451" s="388"/>
      <c r="J451" s="113"/>
      <c r="K451" s="113"/>
      <c r="L451" s="117"/>
      <c r="M451" s="118"/>
      <c r="N451" s="119"/>
      <c r="O451" s="119"/>
      <c r="P451" s="119"/>
      <c r="Q451" s="119"/>
      <c r="R451" s="119"/>
      <c r="S451" s="119"/>
      <c r="T451" s="120"/>
      <c r="AT451" s="122" t="s">
        <v>104</v>
      </c>
      <c r="AU451" s="122" t="s">
        <v>4</v>
      </c>
      <c r="AV451" s="121" t="s">
        <v>4</v>
      </c>
      <c r="AW451" s="121" t="s">
        <v>106</v>
      </c>
      <c r="AX451" s="121" t="s">
        <v>91</v>
      </c>
      <c r="AY451" s="122" t="s">
        <v>93</v>
      </c>
    </row>
    <row r="452" spans="2:65" s="358" customFormat="1" ht="16.5" customHeight="1" x14ac:dyDescent="0.25">
      <c r="B452" s="27"/>
      <c r="C452" s="87" t="s">
        <v>675</v>
      </c>
      <c r="D452" s="87" t="s">
        <v>95</v>
      </c>
      <c r="E452" s="88" t="s">
        <v>676</v>
      </c>
      <c r="F452" s="89" t="s">
        <v>677</v>
      </c>
      <c r="G452" s="90" t="s">
        <v>98</v>
      </c>
      <c r="H452" s="91">
        <v>7.8</v>
      </c>
      <c r="I452" s="385"/>
      <c r="J452" s="92">
        <f>ROUND(I452*H452,2)</f>
        <v>0</v>
      </c>
      <c r="K452" s="89" t="s">
        <v>99</v>
      </c>
      <c r="L452" s="7"/>
      <c r="M452" s="386" t="s">
        <v>2</v>
      </c>
      <c r="N452" s="93" t="s">
        <v>45</v>
      </c>
      <c r="O452" s="100"/>
      <c r="P452" s="94">
        <f>O452*H452</f>
        <v>0</v>
      </c>
      <c r="Q452" s="94">
        <v>4.2000000000000002E-4</v>
      </c>
      <c r="R452" s="94">
        <f>Q452*H452</f>
        <v>3.2760000000000003E-3</v>
      </c>
      <c r="S452" s="94">
        <v>0</v>
      </c>
      <c r="T452" s="95">
        <f>S452*H452</f>
        <v>0</v>
      </c>
      <c r="AR452" s="359" t="s">
        <v>100</v>
      </c>
      <c r="AT452" s="359" t="s">
        <v>95</v>
      </c>
      <c r="AU452" s="359" t="s">
        <v>4</v>
      </c>
      <c r="AY452" s="359" t="s">
        <v>93</v>
      </c>
      <c r="BE452" s="96">
        <f>IF(N452="základní",J452,0)</f>
        <v>0</v>
      </c>
      <c r="BF452" s="96">
        <f>IF(N452="snížená",J452,0)</f>
        <v>0</v>
      </c>
      <c r="BG452" s="96">
        <f>IF(N452="zákl. přenesená",J452,0)</f>
        <v>0</v>
      </c>
      <c r="BH452" s="96">
        <f>IF(N452="sníž. přenesená",J452,0)</f>
        <v>0</v>
      </c>
      <c r="BI452" s="96">
        <f>IF(N452="nulová",J452,0)</f>
        <v>0</v>
      </c>
      <c r="BJ452" s="359" t="s">
        <v>91</v>
      </c>
      <c r="BK452" s="96">
        <f>ROUND(I452*H452,2)</f>
        <v>0</v>
      </c>
      <c r="BL452" s="359" t="s">
        <v>100</v>
      </c>
      <c r="BM452" s="359" t="s">
        <v>678</v>
      </c>
    </row>
    <row r="453" spans="2:65" s="358" customFormat="1" x14ac:dyDescent="0.25">
      <c r="B453" s="27"/>
      <c r="C453" s="355"/>
      <c r="D453" s="97" t="s">
        <v>102</v>
      </c>
      <c r="E453" s="355"/>
      <c r="F453" s="98" t="s">
        <v>679</v>
      </c>
      <c r="G453" s="355"/>
      <c r="H453" s="355"/>
      <c r="I453" s="370"/>
      <c r="J453" s="355"/>
      <c r="K453" s="355"/>
      <c r="L453" s="7"/>
      <c r="M453" s="99"/>
      <c r="N453" s="100"/>
      <c r="O453" s="100"/>
      <c r="P453" s="100"/>
      <c r="Q453" s="100"/>
      <c r="R453" s="100"/>
      <c r="S453" s="100"/>
      <c r="T453" s="101"/>
      <c r="AT453" s="359" t="s">
        <v>102</v>
      </c>
      <c r="AU453" s="359" t="s">
        <v>4</v>
      </c>
    </row>
    <row r="454" spans="2:65" s="121" customFormat="1" x14ac:dyDescent="0.25">
      <c r="B454" s="112"/>
      <c r="C454" s="113"/>
      <c r="D454" s="97" t="s">
        <v>104</v>
      </c>
      <c r="E454" s="114" t="s">
        <v>2</v>
      </c>
      <c r="F454" s="115" t="s">
        <v>680</v>
      </c>
      <c r="G454" s="113"/>
      <c r="H454" s="116">
        <v>3.8</v>
      </c>
      <c r="I454" s="388"/>
      <c r="J454" s="113"/>
      <c r="K454" s="113"/>
      <c r="L454" s="117"/>
      <c r="M454" s="118"/>
      <c r="N454" s="119"/>
      <c r="O454" s="119"/>
      <c r="P454" s="119"/>
      <c r="Q454" s="119"/>
      <c r="R454" s="119"/>
      <c r="S454" s="119"/>
      <c r="T454" s="120"/>
      <c r="AT454" s="122" t="s">
        <v>104</v>
      </c>
      <c r="AU454" s="122" t="s">
        <v>4</v>
      </c>
      <c r="AV454" s="121" t="s">
        <v>4</v>
      </c>
      <c r="AW454" s="121" t="s">
        <v>106</v>
      </c>
      <c r="AX454" s="121" t="s">
        <v>92</v>
      </c>
      <c r="AY454" s="122" t="s">
        <v>93</v>
      </c>
    </row>
    <row r="455" spans="2:65" s="121" customFormat="1" x14ac:dyDescent="0.25">
      <c r="B455" s="112"/>
      <c r="C455" s="113"/>
      <c r="D455" s="97" t="s">
        <v>104</v>
      </c>
      <c r="E455" s="114" t="s">
        <v>2</v>
      </c>
      <c r="F455" s="115" t="s">
        <v>681</v>
      </c>
      <c r="G455" s="113"/>
      <c r="H455" s="116">
        <v>4</v>
      </c>
      <c r="I455" s="388"/>
      <c r="J455" s="113"/>
      <c r="K455" s="113"/>
      <c r="L455" s="117"/>
      <c r="M455" s="118"/>
      <c r="N455" s="119"/>
      <c r="O455" s="119"/>
      <c r="P455" s="119"/>
      <c r="Q455" s="119"/>
      <c r="R455" s="119"/>
      <c r="S455" s="119"/>
      <c r="T455" s="120"/>
      <c r="AT455" s="122" t="s">
        <v>104</v>
      </c>
      <c r="AU455" s="122" t="s">
        <v>4</v>
      </c>
      <c r="AV455" s="121" t="s">
        <v>4</v>
      </c>
      <c r="AW455" s="121" t="s">
        <v>106</v>
      </c>
      <c r="AX455" s="121" t="s">
        <v>92</v>
      </c>
      <c r="AY455" s="122" t="s">
        <v>93</v>
      </c>
    </row>
    <row r="456" spans="2:65" s="132" customFormat="1" x14ac:dyDescent="0.25">
      <c r="B456" s="123"/>
      <c r="C456" s="124"/>
      <c r="D456" s="97" t="s">
        <v>104</v>
      </c>
      <c r="E456" s="125" t="s">
        <v>2</v>
      </c>
      <c r="F456" s="126" t="s">
        <v>108</v>
      </c>
      <c r="G456" s="124"/>
      <c r="H456" s="127">
        <v>7.8</v>
      </c>
      <c r="I456" s="389"/>
      <c r="J456" s="124"/>
      <c r="K456" s="124"/>
      <c r="L456" s="128"/>
      <c r="M456" s="129"/>
      <c r="N456" s="130"/>
      <c r="O456" s="130"/>
      <c r="P456" s="130"/>
      <c r="Q456" s="130"/>
      <c r="R456" s="130"/>
      <c r="S456" s="130"/>
      <c r="T456" s="131"/>
      <c r="AT456" s="133" t="s">
        <v>104</v>
      </c>
      <c r="AU456" s="133" t="s">
        <v>4</v>
      </c>
      <c r="AV456" s="132" t="s">
        <v>100</v>
      </c>
      <c r="AW456" s="132" t="s">
        <v>106</v>
      </c>
      <c r="AX456" s="132" t="s">
        <v>91</v>
      </c>
      <c r="AY456" s="133" t="s">
        <v>93</v>
      </c>
    </row>
    <row r="457" spans="2:65" s="358" customFormat="1" ht="16.5" customHeight="1" x14ac:dyDescent="0.25">
      <c r="B457" s="27"/>
      <c r="C457" s="87" t="s">
        <v>682</v>
      </c>
      <c r="D457" s="87" t="s">
        <v>95</v>
      </c>
      <c r="E457" s="88" t="s">
        <v>683</v>
      </c>
      <c r="F457" s="89" t="s">
        <v>684</v>
      </c>
      <c r="G457" s="90" t="s">
        <v>278</v>
      </c>
      <c r="H457" s="91">
        <v>1</v>
      </c>
      <c r="I457" s="385"/>
      <c r="J457" s="92">
        <f>ROUND(I457*H457,2)</f>
        <v>0</v>
      </c>
      <c r="K457" s="89" t="s">
        <v>138</v>
      </c>
      <c r="L457" s="7"/>
      <c r="M457" s="386" t="s">
        <v>2</v>
      </c>
      <c r="N457" s="93" t="s">
        <v>45</v>
      </c>
      <c r="O457" s="100"/>
      <c r="P457" s="94">
        <f>O457*H457</f>
        <v>0</v>
      </c>
      <c r="Q457" s="94">
        <v>7.2899999999999996E-3</v>
      </c>
      <c r="R457" s="94">
        <f>Q457*H457</f>
        <v>7.2899999999999996E-3</v>
      </c>
      <c r="S457" s="94">
        <v>0</v>
      </c>
      <c r="T457" s="95">
        <f>S457*H457</f>
        <v>0</v>
      </c>
      <c r="AR457" s="359" t="s">
        <v>100</v>
      </c>
      <c r="AT457" s="359" t="s">
        <v>95</v>
      </c>
      <c r="AU457" s="359" t="s">
        <v>4</v>
      </c>
      <c r="AY457" s="359" t="s">
        <v>93</v>
      </c>
      <c r="BE457" s="96">
        <f>IF(N457="základní",J457,0)</f>
        <v>0</v>
      </c>
      <c r="BF457" s="96">
        <f>IF(N457="snížená",J457,0)</f>
        <v>0</v>
      </c>
      <c r="BG457" s="96">
        <f>IF(N457="zákl. přenesená",J457,0)</f>
        <v>0</v>
      </c>
      <c r="BH457" s="96">
        <f>IF(N457="sníž. přenesená",J457,0)</f>
        <v>0</v>
      </c>
      <c r="BI457" s="96">
        <f>IF(N457="nulová",J457,0)</f>
        <v>0</v>
      </c>
      <c r="BJ457" s="359" t="s">
        <v>91</v>
      </c>
      <c r="BK457" s="96">
        <f>ROUND(I457*H457,2)</f>
        <v>0</v>
      </c>
      <c r="BL457" s="359" t="s">
        <v>100</v>
      </c>
      <c r="BM457" s="359" t="s">
        <v>685</v>
      </c>
    </row>
    <row r="458" spans="2:65" s="358" customFormat="1" x14ac:dyDescent="0.25">
      <c r="B458" s="27"/>
      <c r="C458" s="355"/>
      <c r="D458" s="97" t="s">
        <v>102</v>
      </c>
      <c r="E458" s="355"/>
      <c r="F458" s="98" t="s">
        <v>684</v>
      </c>
      <c r="G458" s="355"/>
      <c r="H458" s="355"/>
      <c r="I458" s="370"/>
      <c r="J458" s="355"/>
      <c r="K458" s="355"/>
      <c r="L458" s="7"/>
      <c r="M458" s="99"/>
      <c r="N458" s="100"/>
      <c r="O458" s="100"/>
      <c r="P458" s="100"/>
      <c r="Q458" s="100"/>
      <c r="R458" s="100"/>
      <c r="S458" s="100"/>
      <c r="T458" s="101"/>
      <c r="AT458" s="359" t="s">
        <v>102</v>
      </c>
      <c r="AU458" s="359" t="s">
        <v>4</v>
      </c>
    </row>
    <row r="459" spans="2:65" s="121" customFormat="1" x14ac:dyDescent="0.25">
      <c r="B459" s="112"/>
      <c r="C459" s="113"/>
      <c r="D459" s="97" t="s">
        <v>104</v>
      </c>
      <c r="E459" s="114" t="s">
        <v>2</v>
      </c>
      <c r="F459" s="115" t="s">
        <v>686</v>
      </c>
      <c r="G459" s="113"/>
      <c r="H459" s="116">
        <v>1</v>
      </c>
      <c r="I459" s="388"/>
      <c r="J459" s="113"/>
      <c r="K459" s="113"/>
      <c r="L459" s="117"/>
      <c r="M459" s="118"/>
      <c r="N459" s="119"/>
      <c r="O459" s="119"/>
      <c r="P459" s="119"/>
      <c r="Q459" s="119"/>
      <c r="R459" s="119"/>
      <c r="S459" s="119"/>
      <c r="T459" s="120"/>
      <c r="AT459" s="122" t="s">
        <v>104</v>
      </c>
      <c r="AU459" s="122" t="s">
        <v>4</v>
      </c>
      <c r="AV459" s="121" t="s">
        <v>4</v>
      </c>
      <c r="AW459" s="121" t="s">
        <v>106</v>
      </c>
      <c r="AX459" s="121" t="s">
        <v>91</v>
      </c>
      <c r="AY459" s="122" t="s">
        <v>93</v>
      </c>
    </row>
    <row r="460" spans="2:65" s="358" customFormat="1" ht="16.5" customHeight="1" x14ac:dyDescent="0.25">
      <c r="B460" s="27"/>
      <c r="C460" s="87" t="s">
        <v>687</v>
      </c>
      <c r="D460" s="87" t="s">
        <v>95</v>
      </c>
      <c r="E460" s="88" t="s">
        <v>688</v>
      </c>
      <c r="F460" s="89" t="s">
        <v>689</v>
      </c>
      <c r="G460" s="90" t="s">
        <v>278</v>
      </c>
      <c r="H460" s="91">
        <v>4</v>
      </c>
      <c r="I460" s="385"/>
      <c r="J460" s="92">
        <f>ROUND(I460*H460,2)</f>
        <v>0</v>
      </c>
      <c r="K460" s="89" t="s">
        <v>138</v>
      </c>
      <c r="L460" s="7"/>
      <c r="M460" s="386" t="s">
        <v>2</v>
      </c>
      <c r="N460" s="93" t="s">
        <v>45</v>
      </c>
      <c r="O460" s="100"/>
      <c r="P460" s="94">
        <f>O460*H460</f>
        <v>0</v>
      </c>
      <c r="Q460" s="94">
        <v>2.3000000000000001E-4</v>
      </c>
      <c r="R460" s="94">
        <f>Q460*H460</f>
        <v>9.2000000000000003E-4</v>
      </c>
      <c r="S460" s="94">
        <v>0</v>
      </c>
      <c r="T460" s="95">
        <f>S460*H460</f>
        <v>0</v>
      </c>
      <c r="AR460" s="359" t="s">
        <v>100</v>
      </c>
      <c r="AT460" s="359" t="s">
        <v>95</v>
      </c>
      <c r="AU460" s="359" t="s">
        <v>4</v>
      </c>
      <c r="AY460" s="359" t="s">
        <v>93</v>
      </c>
      <c r="BE460" s="96">
        <f>IF(N460="základní",J460,0)</f>
        <v>0</v>
      </c>
      <c r="BF460" s="96">
        <f>IF(N460="snížená",J460,0)</f>
        <v>0</v>
      </c>
      <c r="BG460" s="96">
        <f>IF(N460="zákl. přenesená",J460,0)</f>
        <v>0</v>
      </c>
      <c r="BH460" s="96">
        <f>IF(N460="sníž. přenesená",J460,0)</f>
        <v>0</v>
      </c>
      <c r="BI460" s="96">
        <f>IF(N460="nulová",J460,0)</f>
        <v>0</v>
      </c>
      <c r="BJ460" s="359" t="s">
        <v>91</v>
      </c>
      <c r="BK460" s="96">
        <f>ROUND(I460*H460,2)</f>
        <v>0</v>
      </c>
      <c r="BL460" s="359" t="s">
        <v>100</v>
      </c>
      <c r="BM460" s="359" t="s">
        <v>690</v>
      </c>
    </row>
    <row r="461" spans="2:65" s="358" customFormat="1" x14ac:dyDescent="0.25">
      <c r="B461" s="27"/>
      <c r="C461" s="355"/>
      <c r="D461" s="97" t="s">
        <v>102</v>
      </c>
      <c r="E461" s="355"/>
      <c r="F461" s="98" t="s">
        <v>689</v>
      </c>
      <c r="G461" s="355"/>
      <c r="H461" s="355"/>
      <c r="I461" s="370"/>
      <c r="J461" s="355"/>
      <c r="K461" s="355"/>
      <c r="L461" s="7"/>
      <c r="M461" s="99"/>
      <c r="N461" s="100"/>
      <c r="O461" s="100"/>
      <c r="P461" s="100"/>
      <c r="Q461" s="100"/>
      <c r="R461" s="100"/>
      <c r="S461" s="100"/>
      <c r="T461" s="101"/>
      <c r="AT461" s="359" t="s">
        <v>102</v>
      </c>
      <c r="AU461" s="359" t="s">
        <v>4</v>
      </c>
    </row>
    <row r="462" spans="2:65" s="110" customFormat="1" x14ac:dyDescent="0.25">
      <c r="B462" s="102"/>
      <c r="C462" s="103"/>
      <c r="D462" s="97" t="s">
        <v>104</v>
      </c>
      <c r="E462" s="104" t="s">
        <v>2</v>
      </c>
      <c r="F462" s="105" t="s">
        <v>691</v>
      </c>
      <c r="G462" s="103"/>
      <c r="H462" s="104" t="s">
        <v>2</v>
      </c>
      <c r="I462" s="387"/>
      <c r="J462" s="103"/>
      <c r="K462" s="103"/>
      <c r="L462" s="106"/>
      <c r="M462" s="107"/>
      <c r="N462" s="108"/>
      <c r="O462" s="108"/>
      <c r="P462" s="108"/>
      <c r="Q462" s="108"/>
      <c r="R462" s="108"/>
      <c r="S462" s="108"/>
      <c r="T462" s="109"/>
      <c r="AT462" s="111" t="s">
        <v>104</v>
      </c>
      <c r="AU462" s="111" t="s">
        <v>4</v>
      </c>
      <c r="AV462" s="110" t="s">
        <v>91</v>
      </c>
      <c r="AW462" s="110" t="s">
        <v>106</v>
      </c>
      <c r="AX462" s="110" t="s">
        <v>92</v>
      </c>
      <c r="AY462" s="111" t="s">
        <v>93</v>
      </c>
    </row>
    <row r="463" spans="2:65" s="121" customFormat="1" x14ac:dyDescent="0.25">
      <c r="B463" s="112"/>
      <c r="C463" s="113"/>
      <c r="D463" s="97" t="s">
        <v>104</v>
      </c>
      <c r="E463" s="114" t="s">
        <v>2</v>
      </c>
      <c r="F463" s="115" t="s">
        <v>692</v>
      </c>
      <c r="G463" s="113"/>
      <c r="H463" s="116">
        <v>4</v>
      </c>
      <c r="I463" s="388"/>
      <c r="J463" s="113"/>
      <c r="K463" s="113"/>
      <c r="L463" s="117"/>
      <c r="M463" s="118"/>
      <c r="N463" s="119"/>
      <c r="O463" s="119"/>
      <c r="P463" s="119"/>
      <c r="Q463" s="119"/>
      <c r="R463" s="119"/>
      <c r="S463" s="119"/>
      <c r="T463" s="120"/>
      <c r="AT463" s="122" t="s">
        <v>104</v>
      </c>
      <c r="AU463" s="122" t="s">
        <v>4</v>
      </c>
      <c r="AV463" s="121" t="s">
        <v>4</v>
      </c>
      <c r="AW463" s="121" t="s">
        <v>106</v>
      </c>
      <c r="AX463" s="121" t="s">
        <v>91</v>
      </c>
      <c r="AY463" s="122" t="s">
        <v>93</v>
      </c>
    </row>
    <row r="464" spans="2:65" s="358" customFormat="1" ht="16.5" customHeight="1" x14ac:dyDescent="0.25">
      <c r="B464" s="27"/>
      <c r="C464" s="87" t="s">
        <v>693</v>
      </c>
      <c r="D464" s="87" t="s">
        <v>95</v>
      </c>
      <c r="E464" s="88" t="s">
        <v>694</v>
      </c>
      <c r="F464" s="89" t="s">
        <v>695</v>
      </c>
      <c r="G464" s="90" t="s">
        <v>278</v>
      </c>
      <c r="H464" s="91">
        <v>2</v>
      </c>
      <c r="I464" s="385"/>
      <c r="J464" s="92">
        <f>ROUND(I464*H464,2)</f>
        <v>0</v>
      </c>
      <c r="K464" s="89" t="s">
        <v>138</v>
      </c>
      <c r="L464" s="7"/>
      <c r="M464" s="386" t="s">
        <v>2</v>
      </c>
      <c r="N464" s="93" t="s">
        <v>45</v>
      </c>
      <c r="O464" s="100"/>
      <c r="P464" s="94">
        <f>O464*H464</f>
        <v>0</v>
      </c>
      <c r="Q464" s="94">
        <v>0</v>
      </c>
      <c r="R464" s="94">
        <f>Q464*H464</f>
        <v>0</v>
      </c>
      <c r="S464" s="94">
        <v>0</v>
      </c>
      <c r="T464" s="95">
        <f>S464*H464</f>
        <v>0</v>
      </c>
      <c r="AR464" s="359" t="s">
        <v>100</v>
      </c>
      <c r="AT464" s="359" t="s">
        <v>95</v>
      </c>
      <c r="AU464" s="359" t="s">
        <v>4</v>
      </c>
      <c r="AY464" s="359" t="s">
        <v>93</v>
      </c>
      <c r="BE464" s="96">
        <f>IF(N464="základní",J464,0)</f>
        <v>0</v>
      </c>
      <c r="BF464" s="96">
        <f>IF(N464="snížená",J464,0)</f>
        <v>0</v>
      </c>
      <c r="BG464" s="96">
        <f>IF(N464="zákl. přenesená",J464,0)</f>
        <v>0</v>
      </c>
      <c r="BH464" s="96">
        <f>IF(N464="sníž. přenesená",J464,0)</f>
        <v>0</v>
      </c>
      <c r="BI464" s="96">
        <f>IF(N464="nulová",J464,0)</f>
        <v>0</v>
      </c>
      <c r="BJ464" s="359" t="s">
        <v>91</v>
      </c>
      <c r="BK464" s="96">
        <f>ROUND(I464*H464,2)</f>
        <v>0</v>
      </c>
      <c r="BL464" s="359" t="s">
        <v>100</v>
      </c>
      <c r="BM464" s="359" t="s">
        <v>696</v>
      </c>
    </row>
    <row r="465" spans="2:65" s="358" customFormat="1" x14ac:dyDescent="0.25">
      <c r="B465" s="27"/>
      <c r="C465" s="355"/>
      <c r="D465" s="97" t="s">
        <v>102</v>
      </c>
      <c r="E465" s="355"/>
      <c r="F465" s="98" t="s">
        <v>695</v>
      </c>
      <c r="G465" s="355"/>
      <c r="H465" s="355"/>
      <c r="I465" s="370"/>
      <c r="J465" s="355"/>
      <c r="K465" s="355"/>
      <c r="L465" s="7"/>
      <c r="M465" s="99"/>
      <c r="N465" s="100"/>
      <c r="O465" s="100"/>
      <c r="P465" s="100"/>
      <c r="Q465" s="100"/>
      <c r="R465" s="100"/>
      <c r="S465" s="100"/>
      <c r="T465" s="101"/>
      <c r="AT465" s="359" t="s">
        <v>102</v>
      </c>
      <c r="AU465" s="359" t="s">
        <v>4</v>
      </c>
    </row>
    <row r="466" spans="2:65" s="110" customFormat="1" x14ac:dyDescent="0.25">
      <c r="B466" s="102"/>
      <c r="C466" s="103"/>
      <c r="D466" s="97" t="s">
        <v>104</v>
      </c>
      <c r="E466" s="104" t="s">
        <v>2</v>
      </c>
      <c r="F466" s="105" t="s">
        <v>697</v>
      </c>
      <c r="G466" s="103"/>
      <c r="H466" s="104" t="s">
        <v>2</v>
      </c>
      <c r="I466" s="387"/>
      <c r="J466" s="103"/>
      <c r="K466" s="103"/>
      <c r="L466" s="106"/>
      <c r="M466" s="107"/>
      <c r="N466" s="108"/>
      <c r="O466" s="108"/>
      <c r="P466" s="108"/>
      <c r="Q466" s="108"/>
      <c r="R466" s="108"/>
      <c r="S466" s="108"/>
      <c r="T466" s="109"/>
      <c r="AT466" s="111" t="s">
        <v>104</v>
      </c>
      <c r="AU466" s="111" t="s">
        <v>4</v>
      </c>
      <c r="AV466" s="110" t="s">
        <v>91</v>
      </c>
      <c r="AW466" s="110" t="s">
        <v>106</v>
      </c>
      <c r="AX466" s="110" t="s">
        <v>92</v>
      </c>
      <c r="AY466" s="111" t="s">
        <v>93</v>
      </c>
    </row>
    <row r="467" spans="2:65" s="110" customFormat="1" x14ac:dyDescent="0.25">
      <c r="B467" s="102"/>
      <c r="C467" s="103"/>
      <c r="D467" s="97" t="s">
        <v>104</v>
      </c>
      <c r="E467" s="104" t="s">
        <v>2</v>
      </c>
      <c r="F467" s="105" t="s">
        <v>698</v>
      </c>
      <c r="G467" s="103"/>
      <c r="H467" s="104" t="s">
        <v>2</v>
      </c>
      <c r="I467" s="387"/>
      <c r="J467" s="103"/>
      <c r="K467" s="103"/>
      <c r="L467" s="106"/>
      <c r="M467" s="107"/>
      <c r="N467" s="108"/>
      <c r="O467" s="108"/>
      <c r="P467" s="108"/>
      <c r="Q467" s="108"/>
      <c r="R467" s="108"/>
      <c r="S467" s="108"/>
      <c r="T467" s="109"/>
      <c r="AT467" s="111" t="s">
        <v>104</v>
      </c>
      <c r="AU467" s="111" t="s">
        <v>4</v>
      </c>
      <c r="AV467" s="110" t="s">
        <v>91</v>
      </c>
      <c r="AW467" s="110" t="s">
        <v>106</v>
      </c>
      <c r="AX467" s="110" t="s">
        <v>92</v>
      </c>
      <c r="AY467" s="111" t="s">
        <v>93</v>
      </c>
    </row>
    <row r="468" spans="2:65" s="121" customFormat="1" x14ac:dyDescent="0.25">
      <c r="B468" s="112"/>
      <c r="C468" s="113"/>
      <c r="D468" s="97" t="s">
        <v>104</v>
      </c>
      <c r="E468" s="114" t="s">
        <v>2</v>
      </c>
      <c r="F468" s="115" t="s">
        <v>4</v>
      </c>
      <c r="G468" s="113"/>
      <c r="H468" s="116">
        <v>2</v>
      </c>
      <c r="I468" s="388"/>
      <c r="J468" s="113"/>
      <c r="K468" s="113"/>
      <c r="L468" s="117"/>
      <c r="M468" s="118"/>
      <c r="N468" s="119"/>
      <c r="O468" s="119"/>
      <c r="P468" s="119"/>
      <c r="Q468" s="119"/>
      <c r="R468" s="119"/>
      <c r="S468" s="119"/>
      <c r="T468" s="120"/>
      <c r="AT468" s="122" t="s">
        <v>104</v>
      </c>
      <c r="AU468" s="122" t="s">
        <v>4</v>
      </c>
      <c r="AV468" s="121" t="s">
        <v>4</v>
      </c>
      <c r="AW468" s="121" t="s">
        <v>106</v>
      </c>
      <c r="AX468" s="121" t="s">
        <v>91</v>
      </c>
      <c r="AY468" s="122" t="s">
        <v>93</v>
      </c>
    </row>
    <row r="469" spans="2:65" s="358" customFormat="1" ht="16.5" customHeight="1" x14ac:dyDescent="0.25">
      <c r="B469" s="27"/>
      <c r="C469" s="87" t="s">
        <v>699</v>
      </c>
      <c r="D469" s="87" t="s">
        <v>95</v>
      </c>
      <c r="E469" s="88" t="s">
        <v>700</v>
      </c>
      <c r="F469" s="89" t="s">
        <v>701</v>
      </c>
      <c r="G469" s="90" t="s">
        <v>702</v>
      </c>
      <c r="H469" s="91">
        <v>38</v>
      </c>
      <c r="I469" s="385"/>
      <c r="J469" s="92">
        <f>ROUND(I469*H469,2)</f>
        <v>0</v>
      </c>
      <c r="K469" s="89" t="s">
        <v>138</v>
      </c>
      <c r="L469" s="7"/>
      <c r="M469" s="386" t="s">
        <v>2</v>
      </c>
      <c r="N469" s="93" t="s">
        <v>45</v>
      </c>
      <c r="O469" s="100"/>
      <c r="P469" s="94">
        <f>O469*H469</f>
        <v>0</v>
      </c>
      <c r="Q469" s="94">
        <v>0</v>
      </c>
      <c r="R469" s="94">
        <f>Q469*H469</f>
        <v>0</v>
      </c>
      <c r="S469" s="94">
        <v>0</v>
      </c>
      <c r="T469" s="95">
        <f>S469*H469</f>
        <v>0</v>
      </c>
      <c r="AR469" s="359" t="s">
        <v>100</v>
      </c>
      <c r="AT469" s="359" t="s">
        <v>95</v>
      </c>
      <c r="AU469" s="359" t="s">
        <v>4</v>
      </c>
      <c r="AY469" s="359" t="s">
        <v>93</v>
      </c>
      <c r="BE469" s="96">
        <f>IF(N469="základní",J469,0)</f>
        <v>0</v>
      </c>
      <c r="BF469" s="96">
        <f>IF(N469="snížená",J469,0)</f>
        <v>0</v>
      </c>
      <c r="BG469" s="96">
        <f>IF(N469="zákl. přenesená",J469,0)</f>
        <v>0</v>
      </c>
      <c r="BH469" s="96">
        <f>IF(N469="sníž. přenesená",J469,0)</f>
        <v>0</v>
      </c>
      <c r="BI469" s="96">
        <f>IF(N469="nulová",J469,0)</f>
        <v>0</v>
      </c>
      <c r="BJ469" s="359" t="s">
        <v>91</v>
      </c>
      <c r="BK469" s="96">
        <f>ROUND(I469*H469,2)</f>
        <v>0</v>
      </c>
      <c r="BL469" s="359" t="s">
        <v>100</v>
      </c>
      <c r="BM469" s="359" t="s">
        <v>703</v>
      </c>
    </row>
    <row r="470" spans="2:65" s="358" customFormat="1" x14ac:dyDescent="0.25">
      <c r="B470" s="27"/>
      <c r="C470" s="355"/>
      <c r="D470" s="97" t="s">
        <v>102</v>
      </c>
      <c r="E470" s="355"/>
      <c r="F470" s="98" t="s">
        <v>701</v>
      </c>
      <c r="G470" s="355"/>
      <c r="H470" s="355"/>
      <c r="I470" s="370"/>
      <c r="J470" s="355"/>
      <c r="K470" s="355"/>
      <c r="L470" s="7"/>
      <c r="M470" s="99"/>
      <c r="N470" s="100"/>
      <c r="O470" s="100"/>
      <c r="P470" s="100"/>
      <c r="Q470" s="100"/>
      <c r="R470" s="100"/>
      <c r="S470" s="100"/>
      <c r="T470" s="101"/>
      <c r="AT470" s="359" t="s">
        <v>102</v>
      </c>
      <c r="AU470" s="359" t="s">
        <v>4</v>
      </c>
    </row>
    <row r="471" spans="2:65" s="110" customFormat="1" x14ac:dyDescent="0.25">
      <c r="B471" s="102"/>
      <c r="C471" s="103"/>
      <c r="D471" s="97" t="s">
        <v>104</v>
      </c>
      <c r="E471" s="104" t="s">
        <v>2</v>
      </c>
      <c r="F471" s="105" t="s">
        <v>704</v>
      </c>
      <c r="G471" s="103"/>
      <c r="H471" s="104" t="s">
        <v>2</v>
      </c>
      <c r="I471" s="387"/>
      <c r="J471" s="103"/>
      <c r="K471" s="103"/>
      <c r="L471" s="106"/>
      <c r="M471" s="107"/>
      <c r="N471" s="108"/>
      <c r="O471" s="108"/>
      <c r="P471" s="108"/>
      <c r="Q471" s="108"/>
      <c r="R471" s="108"/>
      <c r="S471" s="108"/>
      <c r="T471" s="109"/>
      <c r="AT471" s="111" t="s">
        <v>104</v>
      </c>
      <c r="AU471" s="111" t="s">
        <v>4</v>
      </c>
      <c r="AV471" s="110" t="s">
        <v>91</v>
      </c>
      <c r="AW471" s="110" t="s">
        <v>106</v>
      </c>
      <c r="AX471" s="110" t="s">
        <v>92</v>
      </c>
      <c r="AY471" s="111" t="s">
        <v>93</v>
      </c>
    </row>
    <row r="472" spans="2:65" s="121" customFormat="1" x14ac:dyDescent="0.25">
      <c r="B472" s="112"/>
      <c r="C472" s="113"/>
      <c r="D472" s="97" t="s">
        <v>104</v>
      </c>
      <c r="E472" s="114" t="s">
        <v>2</v>
      </c>
      <c r="F472" s="115" t="s">
        <v>692</v>
      </c>
      <c r="G472" s="113"/>
      <c r="H472" s="116">
        <v>4</v>
      </c>
      <c r="I472" s="388"/>
      <c r="J472" s="113"/>
      <c r="K472" s="113"/>
      <c r="L472" s="117"/>
      <c r="M472" s="118"/>
      <c r="N472" s="119"/>
      <c r="O472" s="119"/>
      <c r="P472" s="119"/>
      <c r="Q472" s="119"/>
      <c r="R472" s="119"/>
      <c r="S472" s="119"/>
      <c r="T472" s="120"/>
      <c r="AT472" s="122" t="s">
        <v>104</v>
      </c>
      <c r="AU472" s="122" t="s">
        <v>4</v>
      </c>
      <c r="AV472" s="121" t="s">
        <v>4</v>
      </c>
      <c r="AW472" s="121" t="s">
        <v>106</v>
      </c>
      <c r="AX472" s="121" t="s">
        <v>92</v>
      </c>
      <c r="AY472" s="122" t="s">
        <v>93</v>
      </c>
    </row>
    <row r="473" spans="2:65" s="121" customFormat="1" x14ac:dyDescent="0.25">
      <c r="B473" s="112"/>
      <c r="C473" s="113"/>
      <c r="D473" s="97" t="s">
        <v>104</v>
      </c>
      <c r="E473" s="114" t="s">
        <v>2</v>
      </c>
      <c r="F473" s="115" t="s">
        <v>705</v>
      </c>
      <c r="G473" s="113"/>
      <c r="H473" s="116">
        <v>6</v>
      </c>
      <c r="I473" s="388"/>
      <c r="J473" s="113"/>
      <c r="K473" s="113"/>
      <c r="L473" s="117"/>
      <c r="M473" s="118"/>
      <c r="N473" s="119"/>
      <c r="O473" s="119"/>
      <c r="P473" s="119"/>
      <c r="Q473" s="119"/>
      <c r="R473" s="119"/>
      <c r="S473" s="119"/>
      <c r="T473" s="120"/>
      <c r="AT473" s="122" t="s">
        <v>104</v>
      </c>
      <c r="AU473" s="122" t="s">
        <v>4</v>
      </c>
      <c r="AV473" s="121" t="s">
        <v>4</v>
      </c>
      <c r="AW473" s="121" t="s">
        <v>106</v>
      </c>
      <c r="AX473" s="121" t="s">
        <v>92</v>
      </c>
      <c r="AY473" s="122" t="s">
        <v>93</v>
      </c>
    </row>
    <row r="474" spans="2:65" s="121" customFormat="1" x14ac:dyDescent="0.25">
      <c r="B474" s="112"/>
      <c r="C474" s="113"/>
      <c r="D474" s="97" t="s">
        <v>104</v>
      </c>
      <c r="E474" s="114" t="s">
        <v>2</v>
      </c>
      <c r="F474" s="115" t="s">
        <v>706</v>
      </c>
      <c r="G474" s="113"/>
      <c r="H474" s="116">
        <v>18</v>
      </c>
      <c r="I474" s="388"/>
      <c r="J474" s="113"/>
      <c r="K474" s="113"/>
      <c r="L474" s="117"/>
      <c r="M474" s="118"/>
      <c r="N474" s="119"/>
      <c r="O474" s="119"/>
      <c r="P474" s="119"/>
      <c r="Q474" s="119"/>
      <c r="R474" s="119"/>
      <c r="S474" s="119"/>
      <c r="T474" s="120"/>
      <c r="AT474" s="122" t="s">
        <v>104</v>
      </c>
      <c r="AU474" s="122" t="s">
        <v>4</v>
      </c>
      <c r="AV474" s="121" t="s">
        <v>4</v>
      </c>
      <c r="AW474" s="121" t="s">
        <v>106</v>
      </c>
      <c r="AX474" s="121" t="s">
        <v>92</v>
      </c>
      <c r="AY474" s="122" t="s">
        <v>93</v>
      </c>
    </row>
    <row r="475" spans="2:65" s="121" customFormat="1" x14ac:dyDescent="0.25">
      <c r="B475" s="112"/>
      <c r="C475" s="113"/>
      <c r="D475" s="97" t="s">
        <v>104</v>
      </c>
      <c r="E475" s="114" t="s">
        <v>2</v>
      </c>
      <c r="F475" s="115" t="s">
        <v>707</v>
      </c>
      <c r="G475" s="113"/>
      <c r="H475" s="116">
        <v>10</v>
      </c>
      <c r="I475" s="388"/>
      <c r="J475" s="113"/>
      <c r="K475" s="113"/>
      <c r="L475" s="117"/>
      <c r="M475" s="118"/>
      <c r="N475" s="119"/>
      <c r="O475" s="119"/>
      <c r="P475" s="119"/>
      <c r="Q475" s="119"/>
      <c r="R475" s="119"/>
      <c r="S475" s="119"/>
      <c r="T475" s="120"/>
      <c r="AT475" s="122" t="s">
        <v>104</v>
      </c>
      <c r="AU475" s="122" t="s">
        <v>4</v>
      </c>
      <c r="AV475" s="121" t="s">
        <v>4</v>
      </c>
      <c r="AW475" s="121" t="s">
        <v>106</v>
      </c>
      <c r="AX475" s="121" t="s">
        <v>92</v>
      </c>
      <c r="AY475" s="122" t="s">
        <v>93</v>
      </c>
    </row>
    <row r="476" spans="2:65" s="132" customFormat="1" x14ac:dyDescent="0.25">
      <c r="B476" s="123"/>
      <c r="C476" s="124"/>
      <c r="D476" s="97" t="s">
        <v>104</v>
      </c>
      <c r="E476" s="125" t="s">
        <v>2</v>
      </c>
      <c r="F476" s="126" t="s">
        <v>108</v>
      </c>
      <c r="G476" s="124"/>
      <c r="H476" s="127">
        <v>38</v>
      </c>
      <c r="I476" s="389"/>
      <c r="J476" s="124"/>
      <c r="K476" s="124"/>
      <c r="L476" s="128"/>
      <c r="M476" s="129"/>
      <c r="N476" s="130"/>
      <c r="O476" s="130"/>
      <c r="P476" s="130"/>
      <c r="Q476" s="130"/>
      <c r="R476" s="130"/>
      <c r="S476" s="130"/>
      <c r="T476" s="131"/>
      <c r="AT476" s="133" t="s">
        <v>104</v>
      </c>
      <c r="AU476" s="133" t="s">
        <v>4</v>
      </c>
      <c r="AV476" s="132" t="s">
        <v>100</v>
      </c>
      <c r="AW476" s="132" t="s">
        <v>106</v>
      </c>
      <c r="AX476" s="132" t="s">
        <v>91</v>
      </c>
      <c r="AY476" s="133" t="s">
        <v>93</v>
      </c>
    </row>
    <row r="477" spans="2:65" s="358" customFormat="1" ht="16.5" customHeight="1" x14ac:dyDescent="0.25">
      <c r="B477" s="27"/>
      <c r="C477" s="87" t="s">
        <v>708</v>
      </c>
      <c r="D477" s="87" t="s">
        <v>95</v>
      </c>
      <c r="E477" s="88" t="s">
        <v>709</v>
      </c>
      <c r="F477" s="89" t="s">
        <v>710</v>
      </c>
      <c r="G477" s="90" t="s">
        <v>702</v>
      </c>
      <c r="H477" s="91">
        <v>3</v>
      </c>
      <c r="I477" s="385"/>
      <c r="J477" s="92">
        <f>ROUND(I477*H477,2)</f>
        <v>0</v>
      </c>
      <c r="K477" s="89" t="s">
        <v>138</v>
      </c>
      <c r="L477" s="7"/>
      <c r="M477" s="386" t="s">
        <v>2</v>
      </c>
      <c r="N477" s="93" t="s">
        <v>45</v>
      </c>
      <c r="O477" s="100"/>
      <c r="P477" s="94">
        <f>O477*H477</f>
        <v>0</v>
      </c>
      <c r="Q477" s="94">
        <v>8.6999999999999994E-3</v>
      </c>
      <c r="R477" s="94">
        <f>Q477*H477</f>
        <v>2.6099999999999998E-2</v>
      </c>
      <c r="S477" s="94">
        <v>0</v>
      </c>
      <c r="T477" s="95">
        <f>S477*H477</f>
        <v>0</v>
      </c>
      <c r="AR477" s="359" t="s">
        <v>100</v>
      </c>
      <c r="AT477" s="359" t="s">
        <v>95</v>
      </c>
      <c r="AU477" s="359" t="s">
        <v>4</v>
      </c>
      <c r="AY477" s="359" t="s">
        <v>93</v>
      </c>
      <c r="BE477" s="96">
        <f>IF(N477="základní",J477,0)</f>
        <v>0</v>
      </c>
      <c r="BF477" s="96">
        <f>IF(N477="snížená",J477,0)</f>
        <v>0</v>
      </c>
      <c r="BG477" s="96">
        <f>IF(N477="zákl. přenesená",J477,0)</f>
        <v>0</v>
      </c>
      <c r="BH477" s="96">
        <f>IF(N477="sníž. přenesená",J477,0)</f>
        <v>0</v>
      </c>
      <c r="BI477" s="96">
        <f>IF(N477="nulová",J477,0)</f>
        <v>0</v>
      </c>
      <c r="BJ477" s="359" t="s">
        <v>91</v>
      </c>
      <c r="BK477" s="96">
        <f>ROUND(I477*H477,2)</f>
        <v>0</v>
      </c>
      <c r="BL477" s="359" t="s">
        <v>100</v>
      </c>
      <c r="BM477" s="359" t="s">
        <v>711</v>
      </c>
    </row>
    <row r="478" spans="2:65" s="358" customFormat="1" x14ac:dyDescent="0.25">
      <c r="B478" s="27"/>
      <c r="C478" s="355"/>
      <c r="D478" s="97" t="s">
        <v>102</v>
      </c>
      <c r="E478" s="355"/>
      <c r="F478" s="98" t="s">
        <v>710</v>
      </c>
      <c r="G478" s="355"/>
      <c r="H478" s="355"/>
      <c r="I478" s="370"/>
      <c r="J478" s="355"/>
      <c r="K478" s="355"/>
      <c r="L478" s="7"/>
      <c r="M478" s="99"/>
      <c r="N478" s="100"/>
      <c r="O478" s="100"/>
      <c r="P478" s="100"/>
      <c r="Q478" s="100"/>
      <c r="R478" s="100"/>
      <c r="S478" s="100"/>
      <c r="T478" s="101"/>
      <c r="AT478" s="359" t="s">
        <v>102</v>
      </c>
      <c r="AU478" s="359" t="s">
        <v>4</v>
      </c>
    </row>
    <row r="479" spans="2:65" s="110" customFormat="1" x14ac:dyDescent="0.25">
      <c r="B479" s="102"/>
      <c r="C479" s="103"/>
      <c r="D479" s="97" t="s">
        <v>104</v>
      </c>
      <c r="E479" s="104" t="s">
        <v>2</v>
      </c>
      <c r="F479" s="105" t="s">
        <v>712</v>
      </c>
      <c r="G479" s="103"/>
      <c r="H479" s="104" t="s">
        <v>2</v>
      </c>
      <c r="I479" s="387"/>
      <c r="J479" s="103"/>
      <c r="K479" s="103"/>
      <c r="L479" s="106"/>
      <c r="M479" s="107"/>
      <c r="N479" s="108"/>
      <c r="O479" s="108"/>
      <c r="P479" s="108"/>
      <c r="Q479" s="108"/>
      <c r="R479" s="108"/>
      <c r="S479" s="108"/>
      <c r="T479" s="109"/>
      <c r="AT479" s="111" t="s">
        <v>104</v>
      </c>
      <c r="AU479" s="111" t="s">
        <v>4</v>
      </c>
      <c r="AV479" s="110" t="s">
        <v>91</v>
      </c>
      <c r="AW479" s="110" t="s">
        <v>106</v>
      </c>
      <c r="AX479" s="110" t="s">
        <v>92</v>
      </c>
      <c r="AY479" s="111" t="s">
        <v>93</v>
      </c>
    </row>
    <row r="480" spans="2:65" s="121" customFormat="1" x14ac:dyDescent="0.25">
      <c r="B480" s="112"/>
      <c r="C480" s="113"/>
      <c r="D480" s="97" t="s">
        <v>104</v>
      </c>
      <c r="E480" s="114" t="s">
        <v>2</v>
      </c>
      <c r="F480" s="115" t="s">
        <v>115</v>
      </c>
      <c r="G480" s="113"/>
      <c r="H480" s="116">
        <v>3</v>
      </c>
      <c r="I480" s="388"/>
      <c r="J480" s="113"/>
      <c r="K480" s="113"/>
      <c r="L480" s="117"/>
      <c r="M480" s="118"/>
      <c r="N480" s="119"/>
      <c r="O480" s="119"/>
      <c r="P480" s="119"/>
      <c r="Q480" s="119"/>
      <c r="R480" s="119"/>
      <c r="S480" s="119"/>
      <c r="T480" s="120"/>
      <c r="AT480" s="122" t="s">
        <v>104</v>
      </c>
      <c r="AU480" s="122" t="s">
        <v>4</v>
      </c>
      <c r="AV480" s="121" t="s">
        <v>4</v>
      </c>
      <c r="AW480" s="121" t="s">
        <v>106</v>
      </c>
      <c r="AX480" s="121" t="s">
        <v>91</v>
      </c>
      <c r="AY480" s="122" t="s">
        <v>93</v>
      </c>
    </row>
    <row r="481" spans="2:65" s="358" customFormat="1" ht="16.5" customHeight="1" x14ac:dyDescent="0.25">
      <c r="B481" s="27"/>
      <c r="C481" s="87" t="s">
        <v>713</v>
      </c>
      <c r="D481" s="87" t="s">
        <v>95</v>
      </c>
      <c r="E481" s="88" t="s">
        <v>714</v>
      </c>
      <c r="F481" s="89" t="s">
        <v>715</v>
      </c>
      <c r="G481" s="90" t="s">
        <v>118</v>
      </c>
      <c r="H481" s="91">
        <v>1.7</v>
      </c>
      <c r="I481" s="385"/>
      <c r="J481" s="92">
        <f>ROUND(I481*H481,2)</f>
        <v>0</v>
      </c>
      <c r="K481" s="89" t="s">
        <v>99</v>
      </c>
      <c r="L481" s="7"/>
      <c r="M481" s="386" t="s">
        <v>2</v>
      </c>
      <c r="N481" s="93" t="s">
        <v>45</v>
      </c>
      <c r="O481" s="100"/>
      <c r="P481" s="94">
        <f>O481*H481</f>
        <v>0</v>
      </c>
      <c r="Q481" s="94">
        <v>1.33E-3</v>
      </c>
      <c r="R481" s="94">
        <f>Q481*H481</f>
        <v>2.261E-3</v>
      </c>
      <c r="S481" s="94">
        <v>0</v>
      </c>
      <c r="T481" s="95">
        <f>S481*H481</f>
        <v>0</v>
      </c>
      <c r="AR481" s="359" t="s">
        <v>100</v>
      </c>
      <c r="AT481" s="359" t="s">
        <v>95</v>
      </c>
      <c r="AU481" s="359" t="s">
        <v>4</v>
      </c>
      <c r="AY481" s="359" t="s">
        <v>93</v>
      </c>
      <c r="BE481" s="96">
        <f>IF(N481="základní",J481,0)</f>
        <v>0</v>
      </c>
      <c r="BF481" s="96">
        <f>IF(N481="snížená",J481,0)</f>
        <v>0</v>
      </c>
      <c r="BG481" s="96">
        <f>IF(N481="zákl. přenesená",J481,0)</f>
        <v>0</v>
      </c>
      <c r="BH481" s="96">
        <f>IF(N481="sníž. přenesená",J481,0)</f>
        <v>0</v>
      </c>
      <c r="BI481" s="96">
        <f>IF(N481="nulová",J481,0)</f>
        <v>0</v>
      </c>
      <c r="BJ481" s="359" t="s">
        <v>91</v>
      </c>
      <c r="BK481" s="96">
        <f>ROUND(I481*H481,2)</f>
        <v>0</v>
      </c>
      <c r="BL481" s="359" t="s">
        <v>100</v>
      </c>
      <c r="BM481" s="359" t="s">
        <v>716</v>
      </c>
    </row>
    <row r="482" spans="2:65" s="358" customFormat="1" x14ac:dyDescent="0.25">
      <c r="B482" s="27"/>
      <c r="C482" s="355"/>
      <c r="D482" s="97" t="s">
        <v>102</v>
      </c>
      <c r="E482" s="355"/>
      <c r="F482" s="98" t="s">
        <v>717</v>
      </c>
      <c r="G482" s="355"/>
      <c r="H482" s="355"/>
      <c r="I482" s="370"/>
      <c r="J482" s="355"/>
      <c r="K482" s="355"/>
      <c r="L482" s="7"/>
      <c r="M482" s="99"/>
      <c r="N482" s="100"/>
      <c r="O482" s="100"/>
      <c r="P482" s="100"/>
      <c r="Q482" s="100"/>
      <c r="R482" s="100"/>
      <c r="S482" s="100"/>
      <c r="T482" s="101"/>
      <c r="AT482" s="359" t="s">
        <v>102</v>
      </c>
      <c r="AU482" s="359" t="s">
        <v>4</v>
      </c>
    </row>
    <row r="483" spans="2:65" s="110" customFormat="1" x14ac:dyDescent="0.25">
      <c r="B483" s="102"/>
      <c r="C483" s="103"/>
      <c r="D483" s="97" t="s">
        <v>104</v>
      </c>
      <c r="E483" s="104" t="s">
        <v>2</v>
      </c>
      <c r="F483" s="105" t="s">
        <v>718</v>
      </c>
      <c r="G483" s="103"/>
      <c r="H483" s="104" t="s">
        <v>2</v>
      </c>
      <c r="I483" s="387"/>
      <c r="J483" s="103"/>
      <c r="K483" s="103"/>
      <c r="L483" s="106"/>
      <c r="M483" s="107"/>
      <c r="N483" s="108"/>
      <c r="O483" s="108"/>
      <c r="P483" s="108"/>
      <c r="Q483" s="108"/>
      <c r="R483" s="108"/>
      <c r="S483" s="108"/>
      <c r="T483" s="109"/>
      <c r="AT483" s="111" t="s">
        <v>104</v>
      </c>
      <c r="AU483" s="111" t="s">
        <v>4</v>
      </c>
      <c r="AV483" s="110" t="s">
        <v>91</v>
      </c>
      <c r="AW483" s="110" t="s">
        <v>106</v>
      </c>
      <c r="AX483" s="110" t="s">
        <v>92</v>
      </c>
      <c r="AY483" s="111" t="s">
        <v>93</v>
      </c>
    </row>
    <row r="484" spans="2:65" s="121" customFormat="1" x14ac:dyDescent="0.25">
      <c r="B484" s="112"/>
      <c r="C484" s="113"/>
      <c r="D484" s="97" t="s">
        <v>104</v>
      </c>
      <c r="E484" s="114" t="s">
        <v>2</v>
      </c>
      <c r="F484" s="115" t="s">
        <v>719</v>
      </c>
      <c r="G484" s="113"/>
      <c r="H484" s="116">
        <v>1.7</v>
      </c>
      <c r="I484" s="388"/>
      <c r="J484" s="113"/>
      <c r="K484" s="113"/>
      <c r="L484" s="117"/>
      <c r="M484" s="118"/>
      <c r="N484" s="119"/>
      <c r="O484" s="119"/>
      <c r="P484" s="119"/>
      <c r="Q484" s="119"/>
      <c r="R484" s="119"/>
      <c r="S484" s="119"/>
      <c r="T484" s="120"/>
      <c r="AT484" s="122" t="s">
        <v>104</v>
      </c>
      <c r="AU484" s="122" t="s">
        <v>4</v>
      </c>
      <c r="AV484" s="121" t="s">
        <v>4</v>
      </c>
      <c r="AW484" s="121" t="s">
        <v>106</v>
      </c>
      <c r="AX484" s="121" t="s">
        <v>91</v>
      </c>
      <c r="AY484" s="122" t="s">
        <v>93</v>
      </c>
    </row>
    <row r="485" spans="2:65" s="358" customFormat="1" ht="16.5" customHeight="1" x14ac:dyDescent="0.25">
      <c r="B485" s="27"/>
      <c r="C485" s="87" t="s">
        <v>720</v>
      </c>
      <c r="D485" s="87" t="s">
        <v>95</v>
      </c>
      <c r="E485" s="88" t="s">
        <v>721</v>
      </c>
      <c r="F485" s="89" t="s">
        <v>722</v>
      </c>
      <c r="G485" s="90" t="s">
        <v>118</v>
      </c>
      <c r="H485" s="91">
        <v>20.7</v>
      </c>
      <c r="I485" s="385"/>
      <c r="J485" s="92">
        <f>ROUND(I485*H485,2)</f>
        <v>0</v>
      </c>
      <c r="K485" s="89" t="s">
        <v>138</v>
      </c>
      <c r="L485" s="7"/>
      <c r="M485" s="386" t="s">
        <v>2</v>
      </c>
      <c r="N485" s="93" t="s">
        <v>45</v>
      </c>
      <c r="O485" s="100"/>
      <c r="P485" s="94">
        <f>O485*H485</f>
        <v>0</v>
      </c>
      <c r="Q485" s="94">
        <v>0</v>
      </c>
      <c r="R485" s="94">
        <f>Q485*H485</f>
        <v>0</v>
      </c>
      <c r="S485" s="94">
        <v>0</v>
      </c>
      <c r="T485" s="95">
        <f>S485*H485</f>
        <v>0</v>
      </c>
      <c r="AR485" s="359" t="s">
        <v>100</v>
      </c>
      <c r="AT485" s="359" t="s">
        <v>95</v>
      </c>
      <c r="AU485" s="359" t="s">
        <v>4</v>
      </c>
      <c r="AY485" s="359" t="s">
        <v>93</v>
      </c>
      <c r="BE485" s="96">
        <f>IF(N485="základní",J485,0)</f>
        <v>0</v>
      </c>
      <c r="BF485" s="96">
        <f>IF(N485="snížená",J485,0)</f>
        <v>0</v>
      </c>
      <c r="BG485" s="96">
        <f>IF(N485="zákl. přenesená",J485,0)</f>
        <v>0</v>
      </c>
      <c r="BH485" s="96">
        <f>IF(N485="sníž. přenesená",J485,0)</f>
        <v>0</v>
      </c>
      <c r="BI485" s="96">
        <f>IF(N485="nulová",J485,0)</f>
        <v>0</v>
      </c>
      <c r="BJ485" s="359" t="s">
        <v>91</v>
      </c>
      <c r="BK485" s="96">
        <f>ROUND(I485*H485,2)</f>
        <v>0</v>
      </c>
      <c r="BL485" s="359" t="s">
        <v>100</v>
      </c>
      <c r="BM485" s="359" t="s">
        <v>723</v>
      </c>
    </row>
    <row r="486" spans="2:65" s="358" customFormat="1" x14ac:dyDescent="0.25">
      <c r="B486" s="27"/>
      <c r="C486" s="355"/>
      <c r="D486" s="97" t="s">
        <v>102</v>
      </c>
      <c r="E486" s="355"/>
      <c r="F486" s="98" t="s">
        <v>722</v>
      </c>
      <c r="G486" s="355"/>
      <c r="H486" s="355"/>
      <c r="I486" s="370"/>
      <c r="J486" s="355"/>
      <c r="K486" s="355"/>
      <c r="L486" s="7"/>
      <c r="M486" s="99"/>
      <c r="N486" s="100"/>
      <c r="O486" s="100"/>
      <c r="P486" s="100"/>
      <c r="Q486" s="100"/>
      <c r="R486" s="100"/>
      <c r="S486" s="100"/>
      <c r="T486" s="101"/>
      <c r="AT486" s="359" t="s">
        <v>102</v>
      </c>
      <c r="AU486" s="359" t="s">
        <v>4</v>
      </c>
    </row>
    <row r="487" spans="2:65" s="121" customFormat="1" x14ac:dyDescent="0.25">
      <c r="B487" s="112"/>
      <c r="C487" s="113"/>
      <c r="D487" s="97" t="s">
        <v>104</v>
      </c>
      <c r="E487" s="114" t="s">
        <v>2</v>
      </c>
      <c r="F487" s="115" t="s">
        <v>724</v>
      </c>
      <c r="G487" s="113"/>
      <c r="H487" s="116">
        <v>0.6</v>
      </c>
      <c r="I487" s="388"/>
      <c r="J487" s="113"/>
      <c r="K487" s="113"/>
      <c r="L487" s="117"/>
      <c r="M487" s="118"/>
      <c r="N487" s="119"/>
      <c r="O487" s="119"/>
      <c r="P487" s="119"/>
      <c r="Q487" s="119"/>
      <c r="R487" s="119"/>
      <c r="S487" s="119"/>
      <c r="T487" s="120"/>
      <c r="AT487" s="122" t="s">
        <v>104</v>
      </c>
      <c r="AU487" s="122" t="s">
        <v>4</v>
      </c>
      <c r="AV487" s="121" t="s">
        <v>4</v>
      </c>
      <c r="AW487" s="121" t="s">
        <v>106</v>
      </c>
      <c r="AX487" s="121" t="s">
        <v>92</v>
      </c>
      <c r="AY487" s="122" t="s">
        <v>93</v>
      </c>
    </row>
    <row r="488" spans="2:65" s="121" customFormat="1" x14ac:dyDescent="0.25">
      <c r="B488" s="112"/>
      <c r="C488" s="113"/>
      <c r="D488" s="97" t="s">
        <v>104</v>
      </c>
      <c r="E488" s="114" t="s">
        <v>2</v>
      </c>
      <c r="F488" s="115" t="s">
        <v>725</v>
      </c>
      <c r="G488" s="113"/>
      <c r="H488" s="116">
        <v>20.100000000000001</v>
      </c>
      <c r="I488" s="388"/>
      <c r="J488" s="113"/>
      <c r="K488" s="113"/>
      <c r="L488" s="117"/>
      <c r="M488" s="118"/>
      <c r="N488" s="119"/>
      <c r="O488" s="119"/>
      <c r="P488" s="119"/>
      <c r="Q488" s="119"/>
      <c r="R488" s="119"/>
      <c r="S488" s="119"/>
      <c r="T488" s="120"/>
      <c r="AT488" s="122" t="s">
        <v>104</v>
      </c>
      <c r="AU488" s="122" t="s">
        <v>4</v>
      </c>
      <c r="AV488" s="121" t="s">
        <v>4</v>
      </c>
      <c r="AW488" s="121" t="s">
        <v>106</v>
      </c>
      <c r="AX488" s="121" t="s">
        <v>92</v>
      </c>
      <c r="AY488" s="122" t="s">
        <v>93</v>
      </c>
    </row>
    <row r="489" spans="2:65" s="132" customFormat="1" x14ac:dyDescent="0.25">
      <c r="B489" s="123"/>
      <c r="C489" s="124"/>
      <c r="D489" s="97" t="s">
        <v>104</v>
      </c>
      <c r="E489" s="125" t="s">
        <v>2</v>
      </c>
      <c r="F489" s="126" t="s">
        <v>108</v>
      </c>
      <c r="G489" s="124"/>
      <c r="H489" s="127">
        <v>20.700000000000003</v>
      </c>
      <c r="I489" s="389"/>
      <c r="J489" s="124"/>
      <c r="K489" s="124"/>
      <c r="L489" s="128"/>
      <c r="M489" s="129"/>
      <c r="N489" s="130"/>
      <c r="O489" s="130"/>
      <c r="P489" s="130"/>
      <c r="Q489" s="130"/>
      <c r="R489" s="130"/>
      <c r="S489" s="130"/>
      <c r="T489" s="131"/>
      <c r="AT489" s="133" t="s">
        <v>104</v>
      </c>
      <c r="AU489" s="133" t="s">
        <v>4</v>
      </c>
      <c r="AV489" s="132" t="s">
        <v>100</v>
      </c>
      <c r="AW489" s="132" t="s">
        <v>106</v>
      </c>
      <c r="AX489" s="132" t="s">
        <v>91</v>
      </c>
      <c r="AY489" s="133" t="s">
        <v>93</v>
      </c>
    </row>
    <row r="490" spans="2:65" s="358" customFormat="1" ht="16.5" customHeight="1" x14ac:dyDescent="0.25">
      <c r="B490" s="27"/>
      <c r="C490" s="87" t="s">
        <v>726</v>
      </c>
      <c r="D490" s="87" t="s">
        <v>95</v>
      </c>
      <c r="E490" s="88" t="s">
        <v>727</v>
      </c>
      <c r="F490" s="89" t="s">
        <v>728</v>
      </c>
      <c r="G490" s="90" t="s">
        <v>131</v>
      </c>
      <c r="H490" s="91">
        <v>2</v>
      </c>
      <c r="I490" s="385"/>
      <c r="J490" s="92">
        <f>ROUND(I490*H490,2)</f>
        <v>0</v>
      </c>
      <c r="K490" s="89" t="s">
        <v>99</v>
      </c>
      <c r="L490" s="7"/>
      <c r="M490" s="386" t="s">
        <v>2</v>
      </c>
      <c r="N490" s="93" t="s">
        <v>45</v>
      </c>
      <c r="O490" s="100"/>
      <c r="P490" s="94">
        <f>O490*H490</f>
        <v>0</v>
      </c>
      <c r="Q490" s="94">
        <v>0</v>
      </c>
      <c r="R490" s="94">
        <f>Q490*H490</f>
        <v>0</v>
      </c>
      <c r="S490" s="94">
        <v>0</v>
      </c>
      <c r="T490" s="95">
        <f>S490*H490</f>
        <v>0</v>
      </c>
      <c r="AR490" s="359" t="s">
        <v>100</v>
      </c>
      <c r="AT490" s="359" t="s">
        <v>95</v>
      </c>
      <c r="AU490" s="359" t="s">
        <v>4</v>
      </c>
      <c r="AY490" s="359" t="s">
        <v>93</v>
      </c>
      <c r="BE490" s="96">
        <f>IF(N490="základní",J490,0)</f>
        <v>0</v>
      </c>
      <c r="BF490" s="96">
        <f>IF(N490="snížená",J490,0)</f>
        <v>0</v>
      </c>
      <c r="BG490" s="96">
        <f>IF(N490="zákl. přenesená",J490,0)</f>
        <v>0</v>
      </c>
      <c r="BH490" s="96">
        <f>IF(N490="sníž. přenesená",J490,0)</f>
        <v>0</v>
      </c>
      <c r="BI490" s="96">
        <f>IF(N490="nulová",J490,0)</f>
        <v>0</v>
      </c>
      <c r="BJ490" s="359" t="s">
        <v>91</v>
      </c>
      <c r="BK490" s="96">
        <f>ROUND(I490*H490,2)</f>
        <v>0</v>
      </c>
      <c r="BL490" s="359" t="s">
        <v>100</v>
      </c>
      <c r="BM490" s="359" t="s">
        <v>729</v>
      </c>
    </row>
    <row r="491" spans="2:65" s="358" customFormat="1" x14ac:dyDescent="0.25">
      <c r="B491" s="27"/>
      <c r="C491" s="355"/>
      <c r="D491" s="97" t="s">
        <v>102</v>
      </c>
      <c r="E491" s="355"/>
      <c r="F491" s="98" t="s">
        <v>730</v>
      </c>
      <c r="G491" s="355"/>
      <c r="H491" s="355"/>
      <c r="I491" s="370"/>
      <c r="J491" s="355"/>
      <c r="K491" s="355"/>
      <c r="L491" s="7"/>
      <c r="M491" s="99"/>
      <c r="N491" s="100"/>
      <c r="O491" s="100"/>
      <c r="P491" s="100"/>
      <c r="Q491" s="100"/>
      <c r="R491" s="100"/>
      <c r="S491" s="100"/>
      <c r="T491" s="101"/>
      <c r="AT491" s="359" t="s">
        <v>102</v>
      </c>
      <c r="AU491" s="359" t="s">
        <v>4</v>
      </c>
    </row>
    <row r="492" spans="2:65" s="110" customFormat="1" x14ac:dyDescent="0.25">
      <c r="B492" s="102"/>
      <c r="C492" s="103"/>
      <c r="D492" s="97" t="s">
        <v>104</v>
      </c>
      <c r="E492" s="104" t="s">
        <v>2</v>
      </c>
      <c r="F492" s="105" t="s">
        <v>731</v>
      </c>
      <c r="G492" s="103"/>
      <c r="H492" s="104" t="s">
        <v>2</v>
      </c>
      <c r="I492" s="387"/>
      <c r="J492" s="103"/>
      <c r="K492" s="103"/>
      <c r="L492" s="106"/>
      <c r="M492" s="107"/>
      <c r="N492" s="108"/>
      <c r="O492" s="108"/>
      <c r="P492" s="108"/>
      <c r="Q492" s="108"/>
      <c r="R492" s="108"/>
      <c r="S492" s="108"/>
      <c r="T492" s="109"/>
      <c r="AT492" s="111" t="s">
        <v>104</v>
      </c>
      <c r="AU492" s="111" t="s">
        <v>4</v>
      </c>
      <c r="AV492" s="110" t="s">
        <v>91</v>
      </c>
      <c r="AW492" s="110" t="s">
        <v>106</v>
      </c>
      <c r="AX492" s="110" t="s">
        <v>92</v>
      </c>
      <c r="AY492" s="111" t="s">
        <v>93</v>
      </c>
    </row>
    <row r="493" spans="2:65" s="121" customFormat="1" x14ac:dyDescent="0.25">
      <c r="B493" s="112"/>
      <c r="C493" s="113"/>
      <c r="D493" s="97" t="s">
        <v>104</v>
      </c>
      <c r="E493" s="114" t="s">
        <v>2</v>
      </c>
      <c r="F493" s="115" t="s">
        <v>732</v>
      </c>
      <c r="G493" s="113"/>
      <c r="H493" s="116">
        <v>2</v>
      </c>
      <c r="I493" s="388"/>
      <c r="J493" s="113"/>
      <c r="K493" s="113"/>
      <c r="L493" s="117"/>
      <c r="M493" s="118"/>
      <c r="N493" s="119"/>
      <c r="O493" s="119"/>
      <c r="P493" s="119"/>
      <c r="Q493" s="119"/>
      <c r="R493" s="119"/>
      <c r="S493" s="119"/>
      <c r="T493" s="120"/>
      <c r="AT493" s="122" t="s">
        <v>104</v>
      </c>
      <c r="AU493" s="122" t="s">
        <v>4</v>
      </c>
      <c r="AV493" s="121" t="s">
        <v>4</v>
      </c>
      <c r="AW493" s="121" t="s">
        <v>106</v>
      </c>
      <c r="AX493" s="121" t="s">
        <v>91</v>
      </c>
      <c r="AY493" s="122" t="s">
        <v>93</v>
      </c>
    </row>
    <row r="494" spans="2:65" s="358" customFormat="1" ht="16.5" customHeight="1" x14ac:dyDescent="0.25">
      <c r="B494" s="27"/>
      <c r="C494" s="87" t="s">
        <v>733</v>
      </c>
      <c r="D494" s="87" t="s">
        <v>95</v>
      </c>
      <c r="E494" s="88" t="s">
        <v>734</v>
      </c>
      <c r="F494" s="89" t="s">
        <v>735</v>
      </c>
      <c r="G494" s="90" t="s">
        <v>278</v>
      </c>
      <c r="H494" s="91">
        <v>133</v>
      </c>
      <c r="I494" s="385"/>
      <c r="J494" s="92">
        <f>ROUND(I494*H494,2)</f>
        <v>0</v>
      </c>
      <c r="K494" s="89" t="s">
        <v>99</v>
      </c>
      <c r="L494" s="7"/>
      <c r="M494" s="386" t="s">
        <v>2</v>
      </c>
      <c r="N494" s="93" t="s">
        <v>45</v>
      </c>
      <c r="O494" s="100"/>
      <c r="P494" s="94">
        <f>O494*H494</f>
        <v>0</v>
      </c>
      <c r="Q494" s="94">
        <v>1.4999999999999999E-4</v>
      </c>
      <c r="R494" s="94">
        <f>Q494*H494</f>
        <v>1.9949999999999999E-2</v>
      </c>
      <c r="S494" s="94">
        <v>0</v>
      </c>
      <c r="T494" s="95">
        <f>S494*H494</f>
        <v>0</v>
      </c>
      <c r="AR494" s="359" t="s">
        <v>100</v>
      </c>
      <c r="AT494" s="359" t="s">
        <v>95</v>
      </c>
      <c r="AU494" s="359" t="s">
        <v>4</v>
      </c>
      <c r="AY494" s="359" t="s">
        <v>93</v>
      </c>
      <c r="BE494" s="96">
        <f>IF(N494="základní",J494,0)</f>
        <v>0</v>
      </c>
      <c r="BF494" s="96">
        <f>IF(N494="snížená",J494,0)</f>
        <v>0</v>
      </c>
      <c r="BG494" s="96">
        <f>IF(N494="zákl. přenesená",J494,0)</f>
        <v>0</v>
      </c>
      <c r="BH494" s="96">
        <f>IF(N494="sníž. přenesená",J494,0)</f>
        <v>0</v>
      </c>
      <c r="BI494" s="96">
        <f>IF(N494="nulová",J494,0)</f>
        <v>0</v>
      </c>
      <c r="BJ494" s="359" t="s">
        <v>91</v>
      </c>
      <c r="BK494" s="96">
        <f>ROUND(I494*H494,2)</f>
        <v>0</v>
      </c>
      <c r="BL494" s="359" t="s">
        <v>100</v>
      </c>
      <c r="BM494" s="359" t="s">
        <v>736</v>
      </c>
    </row>
    <row r="495" spans="2:65" s="358" customFormat="1" x14ac:dyDescent="0.25">
      <c r="B495" s="27"/>
      <c r="C495" s="355"/>
      <c r="D495" s="97" t="s">
        <v>102</v>
      </c>
      <c r="E495" s="355"/>
      <c r="F495" s="98" t="s">
        <v>737</v>
      </c>
      <c r="G495" s="355"/>
      <c r="H495" s="355"/>
      <c r="I495" s="370"/>
      <c r="J495" s="355"/>
      <c r="K495" s="355"/>
      <c r="L495" s="7"/>
      <c r="M495" s="99"/>
      <c r="N495" s="100"/>
      <c r="O495" s="100"/>
      <c r="P495" s="100"/>
      <c r="Q495" s="100"/>
      <c r="R495" s="100"/>
      <c r="S495" s="100"/>
      <c r="T495" s="101"/>
      <c r="AT495" s="359" t="s">
        <v>102</v>
      </c>
      <c r="AU495" s="359" t="s">
        <v>4</v>
      </c>
    </row>
    <row r="496" spans="2:65" s="121" customFormat="1" x14ac:dyDescent="0.25">
      <c r="B496" s="112"/>
      <c r="C496" s="113"/>
      <c r="D496" s="97" t="s">
        <v>104</v>
      </c>
      <c r="E496" s="114" t="s">
        <v>2</v>
      </c>
      <c r="F496" s="115" t="s">
        <v>738</v>
      </c>
      <c r="G496" s="113"/>
      <c r="H496" s="116">
        <v>133</v>
      </c>
      <c r="I496" s="388"/>
      <c r="J496" s="113"/>
      <c r="K496" s="113"/>
      <c r="L496" s="117"/>
      <c r="M496" s="118"/>
      <c r="N496" s="119"/>
      <c r="O496" s="119"/>
      <c r="P496" s="119"/>
      <c r="Q496" s="119"/>
      <c r="R496" s="119"/>
      <c r="S496" s="119"/>
      <c r="T496" s="120"/>
      <c r="AT496" s="122" t="s">
        <v>104</v>
      </c>
      <c r="AU496" s="122" t="s">
        <v>4</v>
      </c>
      <c r="AV496" s="121" t="s">
        <v>4</v>
      </c>
      <c r="AW496" s="121" t="s">
        <v>106</v>
      </c>
      <c r="AX496" s="121" t="s">
        <v>91</v>
      </c>
      <c r="AY496" s="122" t="s">
        <v>93</v>
      </c>
    </row>
    <row r="497" spans="2:65" s="358" customFormat="1" ht="16.5" customHeight="1" x14ac:dyDescent="0.25">
      <c r="B497" s="27"/>
      <c r="C497" s="87" t="s">
        <v>739</v>
      </c>
      <c r="D497" s="87" t="s">
        <v>95</v>
      </c>
      <c r="E497" s="88" t="s">
        <v>740</v>
      </c>
      <c r="F497" s="89" t="s">
        <v>741</v>
      </c>
      <c r="G497" s="90" t="s">
        <v>137</v>
      </c>
      <c r="H497" s="91">
        <v>31.896000000000001</v>
      </c>
      <c r="I497" s="385"/>
      <c r="J497" s="92">
        <f>ROUND(I497*H497,2)</f>
        <v>0</v>
      </c>
      <c r="K497" s="89" t="s">
        <v>99</v>
      </c>
      <c r="L497" s="7"/>
      <c r="M497" s="386" t="s">
        <v>2</v>
      </c>
      <c r="N497" s="93" t="s">
        <v>45</v>
      </c>
      <c r="O497" s="100"/>
      <c r="P497" s="94">
        <f>O497*H497</f>
        <v>0</v>
      </c>
      <c r="Q497" s="94">
        <v>0.12</v>
      </c>
      <c r="R497" s="94">
        <f>Q497*H497</f>
        <v>3.8275199999999998</v>
      </c>
      <c r="S497" s="94">
        <v>2.2000000000000002</v>
      </c>
      <c r="T497" s="95">
        <f>S497*H497</f>
        <v>70.171200000000013</v>
      </c>
      <c r="AR497" s="359" t="s">
        <v>100</v>
      </c>
      <c r="AT497" s="359" t="s">
        <v>95</v>
      </c>
      <c r="AU497" s="359" t="s">
        <v>4</v>
      </c>
      <c r="AY497" s="359" t="s">
        <v>93</v>
      </c>
      <c r="BE497" s="96">
        <f>IF(N497="základní",J497,0)</f>
        <v>0</v>
      </c>
      <c r="BF497" s="96">
        <f>IF(N497="snížená",J497,0)</f>
        <v>0</v>
      </c>
      <c r="BG497" s="96">
        <f>IF(N497="zákl. přenesená",J497,0)</f>
        <v>0</v>
      </c>
      <c r="BH497" s="96">
        <f>IF(N497="sníž. přenesená",J497,0)</f>
        <v>0</v>
      </c>
      <c r="BI497" s="96">
        <f>IF(N497="nulová",J497,0)</f>
        <v>0</v>
      </c>
      <c r="BJ497" s="359" t="s">
        <v>91</v>
      </c>
      <c r="BK497" s="96">
        <f>ROUND(I497*H497,2)</f>
        <v>0</v>
      </c>
      <c r="BL497" s="359" t="s">
        <v>100</v>
      </c>
      <c r="BM497" s="359" t="s">
        <v>742</v>
      </c>
    </row>
    <row r="498" spans="2:65" s="358" customFormat="1" x14ac:dyDescent="0.25">
      <c r="B498" s="27"/>
      <c r="C498" s="355"/>
      <c r="D498" s="97" t="s">
        <v>102</v>
      </c>
      <c r="E498" s="355"/>
      <c r="F498" s="98" t="s">
        <v>743</v>
      </c>
      <c r="G498" s="355"/>
      <c r="H498" s="355"/>
      <c r="I498" s="370"/>
      <c r="J498" s="355"/>
      <c r="K498" s="355"/>
      <c r="L498" s="7"/>
      <c r="M498" s="99"/>
      <c r="N498" s="100"/>
      <c r="O498" s="100"/>
      <c r="P498" s="100"/>
      <c r="Q498" s="100"/>
      <c r="R498" s="100"/>
      <c r="S498" s="100"/>
      <c r="T498" s="101"/>
      <c r="AT498" s="359" t="s">
        <v>102</v>
      </c>
      <c r="AU498" s="359" t="s">
        <v>4</v>
      </c>
    </row>
    <row r="499" spans="2:65" s="121" customFormat="1" x14ac:dyDescent="0.25">
      <c r="B499" s="112"/>
      <c r="C499" s="113"/>
      <c r="D499" s="97" t="s">
        <v>104</v>
      </c>
      <c r="E499" s="114" t="s">
        <v>2</v>
      </c>
      <c r="F499" s="115" t="s">
        <v>744</v>
      </c>
      <c r="G499" s="113"/>
      <c r="H499" s="116">
        <v>15.96</v>
      </c>
      <c r="I499" s="388"/>
      <c r="J499" s="113"/>
      <c r="K499" s="113"/>
      <c r="L499" s="117"/>
      <c r="M499" s="118"/>
      <c r="N499" s="119"/>
      <c r="O499" s="119"/>
      <c r="P499" s="119"/>
      <c r="Q499" s="119"/>
      <c r="R499" s="119"/>
      <c r="S499" s="119"/>
      <c r="T499" s="120"/>
      <c r="AT499" s="122" t="s">
        <v>104</v>
      </c>
      <c r="AU499" s="122" t="s">
        <v>4</v>
      </c>
      <c r="AV499" s="121" t="s">
        <v>4</v>
      </c>
      <c r="AW499" s="121" t="s">
        <v>106</v>
      </c>
      <c r="AX499" s="121" t="s">
        <v>92</v>
      </c>
      <c r="AY499" s="122" t="s">
        <v>93</v>
      </c>
    </row>
    <row r="500" spans="2:65" s="121" customFormat="1" x14ac:dyDescent="0.25">
      <c r="B500" s="112"/>
      <c r="C500" s="113"/>
      <c r="D500" s="97" t="s">
        <v>104</v>
      </c>
      <c r="E500" s="114" t="s">
        <v>2</v>
      </c>
      <c r="F500" s="115" t="s">
        <v>745</v>
      </c>
      <c r="G500" s="113"/>
      <c r="H500" s="116">
        <v>7.008</v>
      </c>
      <c r="I500" s="388"/>
      <c r="J500" s="113"/>
      <c r="K500" s="113"/>
      <c r="L500" s="117"/>
      <c r="M500" s="118"/>
      <c r="N500" s="119"/>
      <c r="O500" s="119"/>
      <c r="P500" s="119"/>
      <c r="Q500" s="119"/>
      <c r="R500" s="119"/>
      <c r="S500" s="119"/>
      <c r="T500" s="120"/>
      <c r="AT500" s="122" t="s">
        <v>104</v>
      </c>
      <c r="AU500" s="122" t="s">
        <v>4</v>
      </c>
      <c r="AV500" s="121" t="s">
        <v>4</v>
      </c>
      <c r="AW500" s="121" t="s">
        <v>106</v>
      </c>
      <c r="AX500" s="121" t="s">
        <v>92</v>
      </c>
      <c r="AY500" s="122" t="s">
        <v>93</v>
      </c>
    </row>
    <row r="501" spans="2:65" s="121" customFormat="1" x14ac:dyDescent="0.25">
      <c r="B501" s="112"/>
      <c r="C501" s="113"/>
      <c r="D501" s="97" t="s">
        <v>104</v>
      </c>
      <c r="E501" s="114" t="s">
        <v>2</v>
      </c>
      <c r="F501" s="115" t="s">
        <v>746</v>
      </c>
      <c r="G501" s="113"/>
      <c r="H501" s="116">
        <v>8.9280000000000008</v>
      </c>
      <c r="I501" s="388"/>
      <c r="J501" s="113"/>
      <c r="K501" s="113"/>
      <c r="L501" s="117"/>
      <c r="M501" s="118"/>
      <c r="N501" s="119"/>
      <c r="O501" s="119"/>
      <c r="P501" s="119"/>
      <c r="Q501" s="119"/>
      <c r="R501" s="119"/>
      <c r="S501" s="119"/>
      <c r="T501" s="120"/>
      <c r="AT501" s="122" t="s">
        <v>104</v>
      </c>
      <c r="AU501" s="122" t="s">
        <v>4</v>
      </c>
      <c r="AV501" s="121" t="s">
        <v>4</v>
      </c>
      <c r="AW501" s="121" t="s">
        <v>106</v>
      </c>
      <c r="AX501" s="121" t="s">
        <v>92</v>
      </c>
      <c r="AY501" s="122" t="s">
        <v>93</v>
      </c>
    </row>
    <row r="502" spans="2:65" s="132" customFormat="1" x14ac:dyDescent="0.25">
      <c r="B502" s="123"/>
      <c r="C502" s="124"/>
      <c r="D502" s="97" t="s">
        <v>104</v>
      </c>
      <c r="E502" s="125" t="s">
        <v>2</v>
      </c>
      <c r="F502" s="126" t="s">
        <v>108</v>
      </c>
      <c r="G502" s="124"/>
      <c r="H502" s="127">
        <v>31.896000000000001</v>
      </c>
      <c r="I502" s="389"/>
      <c r="J502" s="124"/>
      <c r="K502" s="124"/>
      <c r="L502" s="128"/>
      <c r="M502" s="129"/>
      <c r="N502" s="130"/>
      <c r="O502" s="130"/>
      <c r="P502" s="130"/>
      <c r="Q502" s="130"/>
      <c r="R502" s="130"/>
      <c r="S502" s="130"/>
      <c r="T502" s="131"/>
      <c r="AT502" s="133" t="s">
        <v>104</v>
      </c>
      <c r="AU502" s="133" t="s">
        <v>4</v>
      </c>
      <c r="AV502" s="132" t="s">
        <v>100</v>
      </c>
      <c r="AW502" s="132" t="s">
        <v>106</v>
      </c>
      <c r="AX502" s="132" t="s">
        <v>91</v>
      </c>
      <c r="AY502" s="133" t="s">
        <v>93</v>
      </c>
    </row>
    <row r="503" spans="2:65" s="358" customFormat="1" ht="16.5" customHeight="1" x14ac:dyDescent="0.25">
      <c r="B503" s="27"/>
      <c r="C503" s="87" t="s">
        <v>747</v>
      </c>
      <c r="D503" s="87" t="s">
        <v>95</v>
      </c>
      <c r="E503" s="88" t="s">
        <v>748</v>
      </c>
      <c r="F503" s="89" t="s">
        <v>749</v>
      </c>
      <c r="G503" s="90" t="s">
        <v>137</v>
      </c>
      <c r="H503" s="91">
        <v>51.756999999999998</v>
      </c>
      <c r="I503" s="385"/>
      <c r="J503" s="92">
        <f>ROUND(I503*H503,2)</f>
        <v>0</v>
      </c>
      <c r="K503" s="89" t="s">
        <v>99</v>
      </c>
      <c r="L503" s="7"/>
      <c r="M503" s="386" t="s">
        <v>2</v>
      </c>
      <c r="N503" s="93" t="s">
        <v>45</v>
      </c>
      <c r="O503" s="100"/>
      <c r="P503" s="94">
        <f>O503*H503</f>
        <v>0</v>
      </c>
      <c r="Q503" s="94">
        <v>0.12171</v>
      </c>
      <c r="R503" s="94">
        <f>Q503*H503</f>
        <v>6.2993444699999994</v>
      </c>
      <c r="S503" s="94">
        <v>2.4</v>
      </c>
      <c r="T503" s="95">
        <f>S503*H503</f>
        <v>124.21679999999999</v>
      </c>
      <c r="AR503" s="359" t="s">
        <v>100</v>
      </c>
      <c r="AT503" s="359" t="s">
        <v>95</v>
      </c>
      <c r="AU503" s="359" t="s">
        <v>4</v>
      </c>
      <c r="AY503" s="359" t="s">
        <v>93</v>
      </c>
      <c r="BE503" s="96">
        <f>IF(N503="základní",J503,0)</f>
        <v>0</v>
      </c>
      <c r="BF503" s="96">
        <f>IF(N503="snížená",J503,0)</f>
        <v>0</v>
      </c>
      <c r="BG503" s="96">
        <f>IF(N503="zákl. přenesená",J503,0)</f>
        <v>0</v>
      </c>
      <c r="BH503" s="96">
        <f>IF(N503="sníž. přenesená",J503,0)</f>
        <v>0</v>
      </c>
      <c r="BI503" s="96">
        <f>IF(N503="nulová",J503,0)</f>
        <v>0</v>
      </c>
      <c r="BJ503" s="359" t="s">
        <v>91</v>
      </c>
      <c r="BK503" s="96">
        <f>ROUND(I503*H503,2)</f>
        <v>0</v>
      </c>
      <c r="BL503" s="359" t="s">
        <v>100</v>
      </c>
      <c r="BM503" s="359" t="s">
        <v>750</v>
      </c>
    </row>
    <row r="504" spans="2:65" s="358" customFormat="1" x14ac:dyDescent="0.25">
      <c r="B504" s="27"/>
      <c r="C504" s="355"/>
      <c r="D504" s="97" t="s">
        <v>102</v>
      </c>
      <c r="E504" s="355"/>
      <c r="F504" s="98" t="s">
        <v>751</v>
      </c>
      <c r="G504" s="355"/>
      <c r="H504" s="355"/>
      <c r="I504" s="370"/>
      <c r="J504" s="355"/>
      <c r="K504" s="355"/>
      <c r="L504" s="7"/>
      <c r="M504" s="99"/>
      <c r="N504" s="100"/>
      <c r="O504" s="100"/>
      <c r="P504" s="100"/>
      <c r="Q504" s="100"/>
      <c r="R504" s="100"/>
      <c r="S504" s="100"/>
      <c r="T504" s="101"/>
      <c r="AT504" s="359" t="s">
        <v>102</v>
      </c>
      <c r="AU504" s="359" t="s">
        <v>4</v>
      </c>
    </row>
    <row r="505" spans="2:65" s="121" customFormat="1" x14ac:dyDescent="0.25">
      <c r="B505" s="112"/>
      <c r="C505" s="113"/>
      <c r="D505" s="97" t="s">
        <v>104</v>
      </c>
      <c r="E505" s="114" t="s">
        <v>2</v>
      </c>
      <c r="F505" s="115" t="s">
        <v>752</v>
      </c>
      <c r="G505" s="113"/>
      <c r="H505" s="116">
        <v>23.579000000000001</v>
      </c>
      <c r="I505" s="388"/>
      <c r="J505" s="113"/>
      <c r="K505" s="113"/>
      <c r="L505" s="117"/>
      <c r="M505" s="118"/>
      <c r="N505" s="119"/>
      <c r="O505" s="119"/>
      <c r="P505" s="119"/>
      <c r="Q505" s="119"/>
      <c r="R505" s="119"/>
      <c r="S505" s="119"/>
      <c r="T505" s="120"/>
      <c r="AT505" s="122" t="s">
        <v>104</v>
      </c>
      <c r="AU505" s="122" t="s">
        <v>4</v>
      </c>
      <c r="AV505" s="121" t="s">
        <v>4</v>
      </c>
      <c r="AW505" s="121" t="s">
        <v>106</v>
      </c>
      <c r="AX505" s="121" t="s">
        <v>92</v>
      </c>
      <c r="AY505" s="122" t="s">
        <v>93</v>
      </c>
    </row>
    <row r="506" spans="2:65" s="121" customFormat="1" x14ac:dyDescent="0.25">
      <c r="B506" s="112"/>
      <c r="C506" s="113"/>
      <c r="D506" s="97" t="s">
        <v>104</v>
      </c>
      <c r="E506" s="114" t="s">
        <v>2</v>
      </c>
      <c r="F506" s="115" t="s">
        <v>753</v>
      </c>
      <c r="G506" s="113"/>
      <c r="H506" s="116">
        <v>28.178000000000001</v>
      </c>
      <c r="I506" s="388"/>
      <c r="J506" s="113"/>
      <c r="K506" s="113"/>
      <c r="L506" s="117"/>
      <c r="M506" s="118"/>
      <c r="N506" s="119"/>
      <c r="O506" s="119"/>
      <c r="P506" s="119"/>
      <c r="Q506" s="119"/>
      <c r="R506" s="119"/>
      <c r="S506" s="119"/>
      <c r="T506" s="120"/>
      <c r="AT506" s="122" t="s">
        <v>104</v>
      </c>
      <c r="AU506" s="122" t="s">
        <v>4</v>
      </c>
      <c r="AV506" s="121" t="s">
        <v>4</v>
      </c>
      <c r="AW506" s="121" t="s">
        <v>106</v>
      </c>
      <c r="AX506" s="121" t="s">
        <v>92</v>
      </c>
      <c r="AY506" s="122" t="s">
        <v>93</v>
      </c>
    </row>
    <row r="507" spans="2:65" s="132" customFormat="1" x14ac:dyDescent="0.25">
      <c r="B507" s="123"/>
      <c r="C507" s="124"/>
      <c r="D507" s="97" t="s">
        <v>104</v>
      </c>
      <c r="E507" s="125" t="s">
        <v>2</v>
      </c>
      <c r="F507" s="126" t="s">
        <v>108</v>
      </c>
      <c r="G507" s="124"/>
      <c r="H507" s="127">
        <v>51.757000000000005</v>
      </c>
      <c r="I507" s="389"/>
      <c r="J507" s="124"/>
      <c r="K507" s="124"/>
      <c r="L507" s="128"/>
      <c r="M507" s="129"/>
      <c r="N507" s="130"/>
      <c r="O507" s="130"/>
      <c r="P507" s="130"/>
      <c r="Q507" s="130"/>
      <c r="R507" s="130"/>
      <c r="S507" s="130"/>
      <c r="T507" s="131"/>
      <c r="AT507" s="133" t="s">
        <v>104</v>
      </c>
      <c r="AU507" s="133" t="s">
        <v>4</v>
      </c>
      <c r="AV507" s="132" t="s">
        <v>100</v>
      </c>
      <c r="AW507" s="132" t="s">
        <v>106</v>
      </c>
      <c r="AX507" s="132" t="s">
        <v>91</v>
      </c>
      <c r="AY507" s="133" t="s">
        <v>93</v>
      </c>
    </row>
    <row r="508" spans="2:65" s="358" customFormat="1" ht="16.5" customHeight="1" x14ac:dyDescent="0.25">
      <c r="B508" s="27"/>
      <c r="C508" s="87" t="s">
        <v>754</v>
      </c>
      <c r="D508" s="87" t="s">
        <v>95</v>
      </c>
      <c r="E508" s="88" t="s">
        <v>755</v>
      </c>
      <c r="F508" s="89" t="s">
        <v>756</v>
      </c>
      <c r="G508" s="90" t="s">
        <v>137</v>
      </c>
      <c r="H508" s="91">
        <v>6.66</v>
      </c>
      <c r="I508" s="385"/>
      <c r="J508" s="92">
        <f>ROUND(I508*H508,2)</f>
        <v>0</v>
      </c>
      <c r="K508" s="89" t="s">
        <v>99</v>
      </c>
      <c r="L508" s="7"/>
      <c r="M508" s="386" t="s">
        <v>2</v>
      </c>
      <c r="N508" s="93" t="s">
        <v>45</v>
      </c>
      <c r="O508" s="100"/>
      <c r="P508" s="94">
        <f>O508*H508</f>
        <v>0</v>
      </c>
      <c r="Q508" s="94">
        <v>0.12171</v>
      </c>
      <c r="R508" s="94">
        <f>Q508*H508</f>
        <v>0.81058859999999999</v>
      </c>
      <c r="S508" s="94">
        <v>2.4</v>
      </c>
      <c r="T508" s="95">
        <f>S508*H508</f>
        <v>15.984</v>
      </c>
      <c r="AR508" s="359" t="s">
        <v>100</v>
      </c>
      <c r="AT508" s="359" t="s">
        <v>95</v>
      </c>
      <c r="AU508" s="359" t="s">
        <v>4</v>
      </c>
      <c r="AY508" s="359" t="s">
        <v>93</v>
      </c>
      <c r="BE508" s="96">
        <f>IF(N508="základní",J508,0)</f>
        <v>0</v>
      </c>
      <c r="BF508" s="96">
        <f>IF(N508="snížená",J508,0)</f>
        <v>0</v>
      </c>
      <c r="BG508" s="96">
        <f>IF(N508="zákl. přenesená",J508,0)</f>
        <v>0</v>
      </c>
      <c r="BH508" s="96">
        <f>IF(N508="sníž. přenesená",J508,0)</f>
        <v>0</v>
      </c>
      <c r="BI508" s="96">
        <f>IF(N508="nulová",J508,0)</f>
        <v>0</v>
      </c>
      <c r="BJ508" s="359" t="s">
        <v>91</v>
      </c>
      <c r="BK508" s="96">
        <f>ROUND(I508*H508,2)</f>
        <v>0</v>
      </c>
      <c r="BL508" s="359" t="s">
        <v>100</v>
      </c>
      <c r="BM508" s="359" t="s">
        <v>757</v>
      </c>
    </row>
    <row r="509" spans="2:65" s="358" customFormat="1" x14ac:dyDescent="0.25">
      <c r="B509" s="27"/>
      <c r="C509" s="355"/>
      <c r="D509" s="97" t="s">
        <v>102</v>
      </c>
      <c r="E509" s="355"/>
      <c r="F509" s="98" t="s">
        <v>758</v>
      </c>
      <c r="G509" s="355"/>
      <c r="H509" s="355"/>
      <c r="I509" s="370"/>
      <c r="J509" s="355"/>
      <c r="K509" s="355"/>
      <c r="L509" s="7"/>
      <c r="M509" s="99"/>
      <c r="N509" s="100"/>
      <c r="O509" s="100"/>
      <c r="P509" s="100"/>
      <c r="Q509" s="100"/>
      <c r="R509" s="100"/>
      <c r="S509" s="100"/>
      <c r="T509" s="101"/>
      <c r="AT509" s="359" t="s">
        <v>102</v>
      </c>
      <c r="AU509" s="359" t="s">
        <v>4</v>
      </c>
    </row>
    <row r="510" spans="2:65" s="121" customFormat="1" x14ac:dyDescent="0.25">
      <c r="B510" s="112"/>
      <c r="C510" s="113"/>
      <c r="D510" s="97" t="s">
        <v>104</v>
      </c>
      <c r="E510" s="114" t="s">
        <v>2</v>
      </c>
      <c r="F510" s="115" t="s">
        <v>759</v>
      </c>
      <c r="G510" s="113"/>
      <c r="H510" s="116">
        <v>5.3410000000000002</v>
      </c>
      <c r="I510" s="388"/>
      <c r="J510" s="113"/>
      <c r="K510" s="113"/>
      <c r="L510" s="117"/>
      <c r="M510" s="118"/>
      <c r="N510" s="119"/>
      <c r="O510" s="119"/>
      <c r="P510" s="119"/>
      <c r="Q510" s="119"/>
      <c r="R510" s="119"/>
      <c r="S510" s="119"/>
      <c r="T510" s="120"/>
      <c r="AT510" s="122" t="s">
        <v>104</v>
      </c>
      <c r="AU510" s="122" t="s">
        <v>4</v>
      </c>
      <c r="AV510" s="121" t="s">
        <v>4</v>
      </c>
      <c r="AW510" s="121" t="s">
        <v>106</v>
      </c>
      <c r="AX510" s="121" t="s">
        <v>92</v>
      </c>
      <c r="AY510" s="122" t="s">
        <v>93</v>
      </c>
    </row>
    <row r="511" spans="2:65" s="121" customFormat="1" x14ac:dyDescent="0.25">
      <c r="B511" s="112"/>
      <c r="C511" s="113"/>
      <c r="D511" s="97" t="s">
        <v>104</v>
      </c>
      <c r="E511" s="114" t="s">
        <v>2</v>
      </c>
      <c r="F511" s="115" t="s">
        <v>760</v>
      </c>
      <c r="G511" s="113"/>
      <c r="H511" s="116">
        <v>1.319</v>
      </c>
      <c r="I511" s="388"/>
      <c r="J511" s="113"/>
      <c r="K511" s="113"/>
      <c r="L511" s="117"/>
      <c r="M511" s="118"/>
      <c r="N511" s="119"/>
      <c r="O511" s="119"/>
      <c r="P511" s="119"/>
      <c r="Q511" s="119"/>
      <c r="R511" s="119"/>
      <c r="S511" s="119"/>
      <c r="T511" s="120"/>
      <c r="AT511" s="122" t="s">
        <v>104</v>
      </c>
      <c r="AU511" s="122" t="s">
        <v>4</v>
      </c>
      <c r="AV511" s="121" t="s">
        <v>4</v>
      </c>
      <c r="AW511" s="121" t="s">
        <v>106</v>
      </c>
      <c r="AX511" s="121" t="s">
        <v>92</v>
      </c>
      <c r="AY511" s="122" t="s">
        <v>93</v>
      </c>
    </row>
    <row r="512" spans="2:65" s="132" customFormat="1" x14ac:dyDescent="0.25">
      <c r="B512" s="123"/>
      <c r="C512" s="124"/>
      <c r="D512" s="97" t="s">
        <v>104</v>
      </c>
      <c r="E512" s="125" t="s">
        <v>2</v>
      </c>
      <c r="F512" s="126" t="s">
        <v>108</v>
      </c>
      <c r="G512" s="124"/>
      <c r="H512" s="127">
        <v>6.66</v>
      </c>
      <c r="I512" s="389"/>
      <c r="J512" s="124"/>
      <c r="K512" s="124"/>
      <c r="L512" s="128"/>
      <c r="M512" s="129"/>
      <c r="N512" s="130"/>
      <c r="O512" s="130"/>
      <c r="P512" s="130"/>
      <c r="Q512" s="130"/>
      <c r="R512" s="130"/>
      <c r="S512" s="130"/>
      <c r="T512" s="131"/>
      <c r="AT512" s="133" t="s">
        <v>104</v>
      </c>
      <c r="AU512" s="133" t="s">
        <v>4</v>
      </c>
      <c r="AV512" s="132" t="s">
        <v>100</v>
      </c>
      <c r="AW512" s="132" t="s">
        <v>106</v>
      </c>
      <c r="AX512" s="132" t="s">
        <v>91</v>
      </c>
      <c r="AY512" s="133" t="s">
        <v>93</v>
      </c>
    </row>
    <row r="513" spans="2:65" s="358" customFormat="1" ht="16.5" customHeight="1" x14ac:dyDescent="0.25">
      <c r="B513" s="27"/>
      <c r="C513" s="87" t="s">
        <v>761</v>
      </c>
      <c r="D513" s="87" t="s">
        <v>95</v>
      </c>
      <c r="E513" s="88" t="s">
        <v>762</v>
      </c>
      <c r="F513" s="89" t="s">
        <v>763</v>
      </c>
      <c r="G513" s="90" t="s">
        <v>137</v>
      </c>
      <c r="H513" s="91">
        <v>303.84399999999999</v>
      </c>
      <c r="I513" s="385"/>
      <c r="J513" s="92">
        <f>ROUND(I513*H513,2)</f>
        <v>0</v>
      </c>
      <c r="K513" s="89" t="s">
        <v>99</v>
      </c>
      <c r="L513" s="7"/>
      <c r="M513" s="386" t="s">
        <v>2</v>
      </c>
      <c r="N513" s="93" t="s">
        <v>45</v>
      </c>
      <c r="O513" s="100"/>
      <c r="P513" s="94">
        <f>O513*H513</f>
        <v>0</v>
      </c>
      <c r="Q513" s="94">
        <v>0.12171</v>
      </c>
      <c r="R513" s="94">
        <f>Q513*H513</f>
        <v>36.980853240000002</v>
      </c>
      <c r="S513" s="94">
        <v>2.4</v>
      </c>
      <c r="T513" s="95">
        <f>S513*H513</f>
        <v>729.22559999999999</v>
      </c>
      <c r="AR513" s="359" t="s">
        <v>100</v>
      </c>
      <c r="AT513" s="359" t="s">
        <v>95</v>
      </c>
      <c r="AU513" s="359" t="s">
        <v>4</v>
      </c>
      <c r="AY513" s="359" t="s">
        <v>93</v>
      </c>
      <c r="BE513" s="96">
        <f>IF(N513="základní",J513,0)</f>
        <v>0</v>
      </c>
      <c r="BF513" s="96">
        <f>IF(N513="snížená",J513,0)</f>
        <v>0</v>
      </c>
      <c r="BG513" s="96">
        <f>IF(N513="zákl. přenesená",J513,0)</f>
        <v>0</v>
      </c>
      <c r="BH513" s="96">
        <f>IF(N513="sníž. přenesená",J513,0)</f>
        <v>0</v>
      </c>
      <c r="BI513" s="96">
        <f>IF(N513="nulová",J513,0)</f>
        <v>0</v>
      </c>
      <c r="BJ513" s="359" t="s">
        <v>91</v>
      </c>
      <c r="BK513" s="96">
        <f>ROUND(I513*H513,2)</f>
        <v>0</v>
      </c>
      <c r="BL513" s="359" t="s">
        <v>100</v>
      </c>
      <c r="BM513" s="359" t="s">
        <v>764</v>
      </c>
    </row>
    <row r="514" spans="2:65" s="358" customFormat="1" x14ac:dyDescent="0.25">
      <c r="B514" s="27"/>
      <c r="C514" s="355"/>
      <c r="D514" s="97" t="s">
        <v>102</v>
      </c>
      <c r="E514" s="355"/>
      <c r="F514" s="98" t="s">
        <v>765</v>
      </c>
      <c r="G514" s="355"/>
      <c r="H514" s="355"/>
      <c r="I514" s="370"/>
      <c r="J514" s="355"/>
      <c r="K514" s="355"/>
      <c r="L514" s="7"/>
      <c r="M514" s="99"/>
      <c r="N514" s="100"/>
      <c r="O514" s="100"/>
      <c r="P514" s="100"/>
      <c r="Q514" s="100"/>
      <c r="R514" s="100"/>
      <c r="S514" s="100"/>
      <c r="T514" s="101"/>
      <c r="AT514" s="359" t="s">
        <v>102</v>
      </c>
      <c r="AU514" s="359" t="s">
        <v>4</v>
      </c>
    </row>
    <row r="515" spans="2:65" s="110" customFormat="1" x14ac:dyDescent="0.25">
      <c r="B515" s="102"/>
      <c r="C515" s="103"/>
      <c r="D515" s="97" t="s">
        <v>104</v>
      </c>
      <c r="E515" s="104" t="s">
        <v>2</v>
      </c>
      <c r="F515" s="105" t="s">
        <v>766</v>
      </c>
      <c r="G515" s="103"/>
      <c r="H515" s="104" t="s">
        <v>2</v>
      </c>
      <c r="I515" s="387"/>
      <c r="J515" s="103"/>
      <c r="K515" s="103"/>
      <c r="L515" s="106"/>
      <c r="M515" s="107"/>
      <c r="N515" s="108"/>
      <c r="O515" s="108"/>
      <c r="P515" s="108"/>
      <c r="Q515" s="108"/>
      <c r="R515" s="108"/>
      <c r="S515" s="108"/>
      <c r="T515" s="109"/>
      <c r="AT515" s="111" t="s">
        <v>104</v>
      </c>
      <c r="AU515" s="111" t="s">
        <v>4</v>
      </c>
      <c r="AV515" s="110" t="s">
        <v>91</v>
      </c>
      <c r="AW515" s="110" t="s">
        <v>106</v>
      </c>
      <c r="AX515" s="110" t="s">
        <v>92</v>
      </c>
      <c r="AY515" s="111" t="s">
        <v>93</v>
      </c>
    </row>
    <row r="516" spans="2:65" s="110" customFormat="1" x14ac:dyDescent="0.25">
      <c r="B516" s="102"/>
      <c r="C516" s="103"/>
      <c r="D516" s="97" t="s">
        <v>104</v>
      </c>
      <c r="E516" s="104" t="s">
        <v>2</v>
      </c>
      <c r="F516" s="105" t="s">
        <v>767</v>
      </c>
      <c r="G516" s="103"/>
      <c r="H516" s="104" t="s">
        <v>2</v>
      </c>
      <c r="I516" s="387"/>
      <c r="J516" s="103"/>
      <c r="K516" s="103"/>
      <c r="L516" s="106"/>
      <c r="M516" s="107"/>
      <c r="N516" s="108"/>
      <c r="O516" s="108"/>
      <c r="P516" s="108"/>
      <c r="Q516" s="108"/>
      <c r="R516" s="108"/>
      <c r="S516" s="108"/>
      <c r="T516" s="109"/>
      <c r="AT516" s="111" t="s">
        <v>104</v>
      </c>
      <c r="AU516" s="111" t="s">
        <v>4</v>
      </c>
      <c r="AV516" s="110" t="s">
        <v>91</v>
      </c>
      <c r="AW516" s="110" t="s">
        <v>106</v>
      </c>
      <c r="AX516" s="110" t="s">
        <v>92</v>
      </c>
      <c r="AY516" s="111" t="s">
        <v>93</v>
      </c>
    </row>
    <row r="517" spans="2:65" s="121" customFormat="1" x14ac:dyDescent="0.25">
      <c r="B517" s="112"/>
      <c r="C517" s="113"/>
      <c r="D517" s="97" t="s">
        <v>104</v>
      </c>
      <c r="E517" s="114" t="s">
        <v>2</v>
      </c>
      <c r="F517" s="115" t="s">
        <v>768</v>
      </c>
      <c r="G517" s="113"/>
      <c r="H517" s="116">
        <v>94.543999999999997</v>
      </c>
      <c r="I517" s="388"/>
      <c r="J517" s="113"/>
      <c r="K517" s="113"/>
      <c r="L517" s="117"/>
      <c r="M517" s="118"/>
      <c r="N517" s="119"/>
      <c r="O517" s="119"/>
      <c r="P517" s="119"/>
      <c r="Q517" s="119"/>
      <c r="R517" s="119"/>
      <c r="S517" s="119"/>
      <c r="T517" s="120"/>
      <c r="AT517" s="122" t="s">
        <v>104</v>
      </c>
      <c r="AU517" s="122" t="s">
        <v>4</v>
      </c>
      <c r="AV517" s="121" t="s">
        <v>4</v>
      </c>
      <c r="AW517" s="121" t="s">
        <v>106</v>
      </c>
      <c r="AX517" s="121" t="s">
        <v>92</v>
      </c>
      <c r="AY517" s="122" t="s">
        <v>93</v>
      </c>
    </row>
    <row r="518" spans="2:65" s="121" customFormat="1" x14ac:dyDescent="0.25">
      <c r="B518" s="112"/>
      <c r="C518" s="113"/>
      <c r="D518" s="97" t="s">
        <v>104</v>
      </c>
      <c r="E518" s="114" t="s">
        <v>2</v>
      </c>
      <c r="F518" s="115" t="s">
        <v>769</v>
      </c>
      <c r="G518" s="113"/>
      <c r="H518" s="116">
        <v>80.86</v>
      </c>
      <c r="I518" s="388"/>
      <c r="J518" s="113"/>
      <c r="K518" s="113"/>
      <c r="L518" s="117"/>
      <c r="M518" s="118"/>
      <c r="N518" s="119"/>
      <c r="O518" s="119"/>
      <c r="P518" s="119"/>
      <c r="Q518" s="119"/>
      <c r="R518" s="119"/>
      <c r="S518" s="119"/>
      <c r="T518" s="120"/>
      <c r="AT518" s="122" t="s">
        <v>104</v>
      </c>
      <c r="AU518" s="122" t="s">
        <v>4</v>
      </c>
      <c r="AV518" s="121" t="s">
        <v>4</v>
      </c>
      <c r="AW518" s="121" t="s">
        <v>106</v>
      </c>
      <c r="AX518" s="121" t="s">
        <v>92</v>
      </c>
      <c r="AY518" s="122" t="s">
        <v>93</v>
      </c>
    </row>
    <row r="519" spans="2:65" s="121" customFormat="1" x14ac:dyDescent="0.25">
      <c r="B519" s="112"/>
      <c r="C519" s="113"/>
      <c r="D519" s="97" t="s">
        <v>104</v>
      </c>
      <c r="E519" s="114" t="s">
        <v>2</v>
      </c>
      <c r="F519" s="115" t="s">
        <v>770</v>
      </c>
      <c r="G519" s="113"/>
      <c r="H519" s="116">
        <v>22.134</v>
      </c>
      <c r="I519" s="388"/>
      <c r="J519" s="113"/>
      <c r="K519" s="113"/>
      <c r="L519" s="117"/>
      <c r="M519" s="118"/>
      <c r="N519" s="119"/>
      <c r="O519" s="119"/>
      <c r="P519" s="119"/>
      <c r="Q519" s="119"/>
      <c r="R519" s="119"/>
      <c r="S519" s="119"/>
      <c r="T519" s="120"/>
      <c r="AT519" s="122" t="s">
        <v>104</v>
      </c>
      <c r="AU519" s="122" t="s">
        <v>4</v>
      </c>
      <c r="AV519" s="121" t="s">
        <v>4</v>
      </c>
      <c r="AW519" s="121" t="s">
        <v>106</v>
      </c>
      <c r="AX519" s="121" t="s">
        <v>92</v>
      </c>
      <c r="AY519" s="122" t="s">
        <v>93</v>
      </c>
    </row>
    <row r="520" spans="2:65" s="121" customFormat="1" x14ac:dyDescent="0.25">
      <c r="B520" s="112"/>
      <c r="C520" s="113"/>
      <c r="D520" s="97" t="s">
        <v>104</v>
      </c>
      <c r="E520" s="114" t="s">
        <v>2</v>
      </c>
      <c r="F520" s="115" t="s">
        <v>771</v>
      </c>
      <c r="G520" s="113"/>
      <c r="H520" s="116">
        <v>0.32200000000000001</v>
      </c>
      <c r="I520" s="388"/>
      <c r="J520" s="113"/>
      <c r="K520" s="113"/>
      <c r="L520" s="117"/>
      <c r="M520" s="118"/>
      <c r="N520" s="119"/>
      <c r="O520" s="119"/>
      <c r="P520" s="119"/>
      <c r="Q520" s="119"/>
      <c r="R520" s="119"/>
      <c r="S520" s="119"/>
      <c r="T520" s="120"/>
      <c r="AT520" s="122" t="s">
        <v>104</v>
      </c>
      <c r="AU520" s="122" t="s">
        <v>4</v>
      </c>
      <c r="AV520" s="121" t="s">
        <v>4</v>
      </c>
      <c r="AW520" s="121" t="s">
        <v>106</v>
      </c>
      <c r="AX520" s="121" t="s">
        <v>92</v>
      </c>
      <c r="AY520" s="122" t="s">
        <v>93</v>
      </c>
    </row>
    <row r="521" spans="2:65" s="121" customFormat="1" x14ac:dyDescent="0.25">
      <c r="B521" s="112"/>
      <c r="C521" s="113"/>
      <c r="D521" s="97" t="s">
        <v>104</v>
      </c>
      <c r="E521" s="114" t="s">
        <v>2</v>
      </c>
      <c r="F521" s="115" t="s">
        <v>772</v>
      </c>
      <c r="G521" s="113"/>
      <c r="H521" s="116">
        <v>105.98399999999999</v>
      </c>
      <c r="I521" s="388"/>
      <c r="J521" s="113"/>
      <c r="K521" s="113"/>
      <c r="L521" s="117"/>
      <c r="M521" s="118"/>
      <c r="N521" s="119"/>
      <c r="O521" s="119"/>
      <c r="P521" s="119"/>
      <c r="Q521" s="119"/>
      <c r="R521" s="119"/>
      <c r="S521" s="119"/>
      <c r="T521" s="120"/>
      <c r="AT521" s="122" t="s">
        <v>104</v>
      </c>
      <c r="AU521" s="122" t="s">
        <v>4</v>
      </c>
      <c r="AV521" s="121" t="s">
        <v>4</v>
      </c>
      <c r="AW521" s="121" t="s">
        <v>106</v>
      </c>
      <c r="AX521" s="121" t="s">
        <v>92</v>
      </c>
      <c r="AY521" s="122" t="s">
        <v>93</v>
      </c>
    </row>
    <row r="522" spans="2:65" s="132" customFormat="1" x14ac:dyDescent="0.25">
      <c r="B522" s="123"/>
      <c r="C522" s="124"/>
      <c r="D522" s="97" t="s">
        <v>104</v>
      </c>
      <c r="E522" s="125" t="s">
        <v>2</v>
      </c>
      <c r="F522" s="126" t="s">
        <v>108</v>
      </c>
      <c r="G522" s="124"/>
      <c r="H522" s="127">
        <v>303.84399999999999</v>
      </c>
      <c r="I522" s="389"/>
      <c r="J522" s="124"/>
      <c r="K522" s="124"/>
      <c r="L522" s="128"/>
      <c r="M522" s="129"/>
      <c r="N522" s="130"/>
      <c r="O522" s="130"/>
      <c r="P522" s="130"/>
      <c r="Q522" s="130"/>
      <c r="R522" s="130"/>
      <c r="S522" s="130"/>
      <c r="T522" s="131"/>
      <c r="AT522" s="133" t="s">
        <v>104</v>
      </c>
      <c r="AU522" s="133" t="s">
        <v>4</v>
      </c>
      <c r="AV522" s="132" t="s">
        <v>100</v>
      </c>
      <c r="AW522" s="132" t="s">
        <v>106</v>
      </c>
      <c r="AX522" s="132" t="s">
        <v>91</v>
      </c>
      <c r="AY522" s="133" t="s">
        <v>93</v>
      </c>
    </row>
    <row r="523" spans="2:65" s="358" customFormat="1" ht="16.5" customHeight="1" x14ac:dyDescent="0.25">
      <c r="B523" s="27"/>
      <c r="C523" s="87" t="s">
        <v>773</v>
      </c>
      <c r="D523" s="87" t="s">
        <v>95</v>
      </c>
      <c r="E523" s="88" t="s">
        <v>774</v>
      </c>
      <c r="F523" s="89" t="s">
        <v>775</v>
      </c>
      <c r="G523" s="90" t="s">
        <v>278</v>
      </c>
      <c r="H523" s="91">
        <v>2</v>
      </c>
      <c r="I523" s="385"/>
      <c r="J523" s="92">
        <f>ROUND(I523*H523,2)</f>
        <v>0</v>
      </c>
      <c r="K523" s="89" t="s">
        <v>99</v>
      </c>
      <c r="L523" s="7"/>
      <c r="M523" s="386" t="s">
        <v>2</v>
      </c>
      <c r="N523" s="93" t="s">
        <v>45</v>
      </c>
      <c r="O523" s="100"/>
      <c r="P523" s="94">
        <f>O523*H523</f>
        <v>0</v>
      </c>
      <c r="Q523" s="94">
        <v>6.0000000000000002E-5</v>
      </c>
      <c r="R523" s="94">
        <f>Q523*H523</f>
        <v>1.2E-4</v>
      </c>
      <c r="S523" s="94">
        <v>0.184</v>
      </c>
      <c r="T523" s="95">
        <f>S523*H523</f>
        <v>0.36799999999999999</v>
      </c>
      <c r="AR523" s="359" t="s">
        <v>100</v>
      </c>
      <c r="AT523" s="359" t="s">
        <v>95</v>
      </c>
      <c r="AU523" s="359" t="s">
        <v>4</v>
      </c>
      <c r="AY523" s="359" t="s">
        <v>93</v>
      </c>
      <c r="BE523" s="96">
        <f>IF(N523="základní",J523,0)</f>
        <v>0</v>
      </c>
      <c r="BF523" s="96">
        <f>IF(N523="snížená",J523,0)</f>
        <v>0</v>
      </c>
      <c r="BG523" s="96">
        <f>IF(N523="zákl. přenesená",J523,0)</f>
        <v>0</v>
      </c>
      <c r="BH523" s="96">
        <f>IF(N523="sníž. přenesená",J523,0)</f>
        <v>0</v>
      </c>
      <c r="BI523" s="96">
        <f>IF(N523="nulová",J523,0)</f>
        <v>0</v>
      </c>
      <c r="BJ523" s="359" t="s">
        <v>91</v>
      </c>
      <c r="BK523" s="96">
        <f>ROUND(I523*H523,2)</f>
        <v>0</v>
      </c>
      <c r="BL523" s="359" t="s">
        <v>100</v>
      </c>
      <c r="BM523" s="359" t="s">
        <v>776</v>
      </c>
    </row>
    <row r="524" spans="2:65" s="358" customFormat="1" x14ac:dyDescent="0.25">
      <c r="B524" s="27"/>
      <c r="C524" s="355"/>
      <c r="D524" s="97" t="s">
        <v>102</v>
      </c>
      <c r="E524" s="355"/>
      <c r="F524" s="98" t="s">
        <v>777</v>
      </c>
      <c r="G524" s="355"/>
      <c r="H524" s="355"/>
      <c r="I524" s="370"/>
      <c r="J524" s="355"/>
      <c r="K524" s="355"/>
      <c r="L524" s="7"/>
      <c r="M524" s="99"/>
      <c r="N524" s="100"/>
      <c r="O524" s="100"/>
      <c r="P524" s="100"/>
      <c r="Q524" s="100"/>
      <c r="R524" s="100"/>
      <c r="S524" s="100"/>
      <c r="T524" s="101"/>
      <c r="AT524" s="359" t="s">
        <v>102</v>
      </c>
      <c r="AU524" s="359" t="s">
        <v>4</v>
      </c>
    </row>
    <row r="525" spans="2:65" s="121" customFormat="1" x14ac:dyDescent="0.25">
      <c r="B525" s="112"/>
      <c r="C525" s="113"/>
      <c r="D525" s="97" t="s">
        <v>104</v>
      </c>
      <c r="E525" s="114" t="s">
        <v>2</v>
      </c>
      <c r="F525" s="115" t="s">
        <v>778</v>
      </c>
      <c r="G525" s="113"/>
      <c r="H525" s="116">
        <v>2</v>
      </c>
      <c r="I525" s="388"/>
      <c r="J525" s="113"/>
      <c r="K525" s="113"/>
      <c r="L525" s="117"/>
      <c r="M525" s="118"/>
      <c r="N525" s="119"/>
      <c r="O525" s="119"/>
      <c r="P525" s="119"/>
      <c r="Q525" s="119"/>
      <c r="R525" s="119"/>
      <c r="S525" s="119"/>
      <c r="T525" s="120"/>
      <c r="AT525" s="122" t="s">
        <v>104</v>
      </c>
      <c r="AU525" s="122" t="s">
        <v>4</v>
      </c>
      <c r="AV525" s="121" t="s">
        <v>4</v>
      </c>
      <c r="AW525" s="121" t="s">
        <v>106</v>
      </c>
      <c r="AX525" s="121" t="s">
        <v>91</v>
      </c>
      <c r="AY525" s="122" t="s">
        <v>93</v>
      </c>
    </row>
    <row r="526" spans="2:65" s="358" customFormat="1" ht="16.5" customHeight="1" x14ac:dyDescent="0.25">
      <c r="B526" s="27"/>
      <c r="C526" s="87" t="s">
        <v>779</v>
      </c>
      <c r="D526" s="87" t="s">
        <v>95</v>
      </c>
      <c r="E526" s="88" t="s">
        <v>780</v>
      </c>
      <c r="F526" s="89" t="s">
        <v>781</v>
      </c>
      <c r="G526" s="90" t="s">
        <v>278</v>
      </c>
      <c r="H526" s="91">
        <v>99</v>
      </c>
      <c r="I526" s="385"/>
      <c r="J526" s="92">
        <f>ROUND(I526*H526,2)</f>
        <v>0</v>
      </c>
      <c r="K526" s="89" t="s">
        <v>99</v>
      </c>
      <c r="L526" s="7"/>
      <c r="M526" s="386" t="s">
        <v>2</v>
      </c>
      <c r="N526" s="93" t="s">
        <v>45</v>
      </c>
      <c r="O526" s="100"/>
      <c r="P526" s="94">
        <f>O526*H526</f>
        <v>0</v>
      </c>
      <c r="Q526" s="94">
        <v>8.7000000000000001E-4</v>
      </c>
      <c r="R526" s="94">
        <f>Q526*H526</f>
        <v>8.6129999999999998E-2</v>
      </c>
      <c r="S526" s="94">
        <v>0.81799999999999995</v>
      </c>
      <c r="T526" s="95">
        <f>S526*H526</f>
        <v>80.981999999999999</v>
      </c>
      <c r="AR526" s="359" t="s">
        <v>100</v>
      </c>
      <c r="AT526" s="359" t="s">
        <v>95</v>
      </c>
      <c r="AU526" s="359" t="s">
        <v>4</v>
      </c>
      <c r="AY526" s="359" t="s">
        <v>93</v>
      </c>
      <c r="BE526" s="96">
        <f>IF(N526="základní",J526,0)</f>
        <v>0</v>
      </c>
      <c r="BF526" s="96">
        <f>IF(N526="snížená",J526,0)</f>
        <v>0</v>
      </c>
      <c r="BG526" s="96">
        <f>IF(N526="zákl. přenesená",J526,0)</f>
        <v>0</v>
      </c>
      <c r="BH526" s="96">
        <f>IF(N526="sníž. přenesená",J526,0)</f>
        <v>0</v>
      </c>
      <c r="BI526" s="96">
        <f>IF(N526="nulová",J526,0)</f>
        <v>0</v>
      </c>
      <c r="BJ526" s="359" t="s">
        <v>91</v>
      </c>
      <c r="BK526" s="96">
        <f>ROUND(I526*H526,2)</f>
        <v>0</v>
      </c>
      <c r="BL526" s="359" t="s">
        <v>100</v>
      </c>
      <c r="BM526" s="359" t="s">
        <v>782</v>
      </c>
    </row>
    <row r="527" spans="2:65" s="358" customFormat="1" x14ac:dyDescent="0.25">
      <c r="B527" s="27"/>
      <c r="C527" s="355"/>
      <c r="D527" s="97" t="s">
        <v>102</v>
      </c>
      <c r="E527" s="355"/>
      <c r="F527" s="98" t="s">
        <v>783</v>
      </c>
      <c r="G527" s="355"/>
      <c r="H527" s="355"/>
      <c r="I527" s="370"/>
      <c r="J527" s="355"/>
      <c r="K527" s="355"/>
      <c r="L527" s="7"/>
      <c r="M527" s="99"/>
      <c r="N527" s="100"/>
      <c r="O527" s="100"/>
      <c r="P527" s="100"/>
      <c r="Q527" s="100"/>
      <c r="R527" s="100"/>
      <c r="S527" s="100"/>
      <c r="T527" s="101"/>
      <c r="AT527" s="359" t="s">
        <v>102</v>
      </c>
      <c r="AU527" s="359" t="s">
        <v>4</v>
      </c>
    </row>
    <row r="528" spans="2:65" s="121" customFormat="1" x14ac:dyDescent="0.25">
      <c r="B528" s="112"/>
      <c r="C528" s="113"/>
      <c r="D528" s="97" t="s">
        <v>104</v>
      </c>
      <c r="E528" s="114" t="s">
        <v>2</v>
      </c>
      <c r="F528" s="115" t="s">
        <v>784</v>
      </c>
      <c r="G528" s="113"/>
      <c r="H528" s="116">
        <v>99</v>
      </c>
      <c r="I528" s="388"/>
      <c r="J528" s="113"/>
      <c r="K528" s="113"/>
      <c r="L528" s="117"/>
      <c r="M528" s="118"/>
      <c r="N528" s="119"/>
      <c r="O528" s="119"/>
      <c r="P528" s="119"/>
      <c r="Q528" s="119"/>
      <c r="R528" s="119"/>
      <c r="S528" s="119"/>
      <c r="T528" s="120"/>
      <c r="AT528" s="122" t="s">
        <v>104</v>
      </c>
      <c r="AU528" s="122" t="s">
        <v>4</v>
      </c>
      <c r="AV528" s="121" t="s">
        <v>4</v>
      </c>
      <c r="AW528" s="121" t="s">
        <v>106</v>
      </c>
      <c r="AX528" s="121" t="s">
        <v>91</v>
      </c>
      <c r="AY528" s="122" t="s">
        <v>93</v>
      </c>
    </row>
    <row r="529" spans="2:65" s="358" customFormat="1" ht="16.5" customHeight="1" x14ac:dyDescent="0.25">
      <c r="B529" s="27"/>
      <c r="C529" s="87" t="s">
        <v>785</v>
      </c>
      <c r="D529" s="87" t="s">
        <v>95</v>
      </c>
      <c r="E529" s="88" t="s">
        <v>786</v>
      </c>
      <c r="F529" s="89" t="s">
        <v>787</v>
      </c>
      <c r="G529" s="90" t="s">
        <v>278</v>
      </c>
      <c r="H529" s="91">
        <v>3</v>
      </c>
      <c r="I529" s="385"/>
      <c r="J529" s="92">
        <f>ROUND(I529*H529,2)</f>
        <v>0</v>
      </c>
      <c r="K529" s="89" t="s">
        <v>99</v>
      </c>
      <c r="L529" s="7"/>
      <c r="M529" s="386" t="s">
        <v>2</v>
      </c>
      <c r="N529" s="93" t="s">
        <v>45</v>
      </c>
      <c r="O529" s="100"/>
      <c r="P529" s="94">
        <f>O529*H529</f>
        <v>0</v>
      </c>
      <c r="Q529" s="94">
        <v>0</v>
      </c>
      <c r="R529" s="94">
        <f>Q529*H529</f>
        <v>0</v>
      </c>
      <c r="S529" s="94">
        <v>0.1</v>
      </c>
      <c r="T529" s="95">
        <f>S529*H529</f>
        <v>0.30000000000000004</v>
      </c>
      <c r="AR529" s="359" t="s">
        <v>100</v>
      </c>
      <c r="AT529" s="359" t="s">
        <v>95</v>
      </c>
      <c r="AU529" s="359" t="s">
        <v>4</v>
      </c>
      <c r="AY529" s="359" t="s">
        <v>93</v>
      </c>
      <c r="BE529" s="96">
        <f>IF(N529="základní",J529,0)</f>
        <v>0</v>
      </c>
      <c r="BF529" s="96">
        <f>IF(N529="snížená",J529,0)</f>
        <v>0</v>
      </c>
      <c r="BG529" s="96">
        <f>IF(N529="zákl. přenesená",J529,0)</f>
        <v>0</v>
      </c>
      <c r="BH529" s="96">
        <f>IF(N529="sníž. přenesená",J529,0)</f>
        <v>0</v>
      </c>
      <c r="BI529" s="96">
        <f>IF(N529="nulová",J529,0)</f>
        <v>0</v>
      </c>
      <c r="BJ529" s="359" t="s">
        <v>91</v>
      </c>
      <c r="BK529" s="96">
        <f>ROUND(I529*H529,2)</f>
        <v>0</v>
      </c>
      <c r="BL529" s="359" t="s">
        <v>100</v>
      </c>
      <c r="BM529" s="359" t="s">
        <v>788</v>
      </c>
    </row>
    <row r="530" spans="2:65" s="358" customFormat="1" ht="19.5" x14ac:dyDescent="0.25">
      <c r="B530" s="27"/>
      <c r="C530" s="355"/>
      <c r="D530" s="97" t="s">
        <v>102</v>
      </c>
      <c r="E530" s="355"/>
      <c r="F530" s="98" t="s">
        <v>789</v>
      </c>
      <c r="G530" s="355"/>
      <c r="H530" s="355"/>
      <c r="I530" s="370"/>
      <c r="J530" s="355"/>
      <c r="K530" s="355"/>
      <c r="L530" s="7"/>
      <c r="M530" s="99"/>
      <c r="N530" s="100"/>
      <c r="O530" s="100"/>
      <c r="P530" s="100"/>
      <c r="Q530" s="100"/>
      <c r="R530" s="100"/>
      <c r="S530" s="100"/>
      <c r="T530" s="101"/>
      <c r="AT530" s="359" t="s">
        <v>102</v>
      </c>
      <c r="AU530" s="359" t="s">
        <v>4</v>
      </c>
    </row>
    <row r="531" spans="2:65" s="121" customFormat="1" x14ac:dyDescent="0.25">
      <c r="B531" s="112"/>
      <c r="C531" s="113"/>
      <c r="D531" s="97" t="s">
        <v>104</v>
      </c>
      <c r="E531" s="114" t="s">
        <v>2</v>
      </c>
      <c r="F531" s="115" t="s">
        <v>790</v>
      </c>
      <c r="G531" s="113"/>
      <c r="H531" s="116">
        <v>3</v>
      </c>
      <c r="I531" s="388"/>
      <c r="J531" s="113"/>
      <c r="K531" s="113"/>
      <c r="L531" s="117"/>
      <c r="M531" s="118"/>
      <c r="N531" s="119"/>
      <c r="O531" s="119"/>
      <c r="P531" s="119"/>
      <c r="Q531" s="119"/>
      <c r="R531" s="119"/>
      <c r="S531" s="119"/>
      <c r="T531" s="120"/>
      <c r="AT531" s="122" t="s">
        <v>104</v>
      </c>
      <c r="AU531" s="122" t="s">
        <v>4</v>
      </c>
      <c r="AV531" s="121" t="s">
        <v>4</v>
      </c>
      <c r="AW531" s="121" t="s">
        <v>106</v>
      </c>
      <c r="AX531" s="121" t="s">
        <v>91</v>
      </c>
      <c r="AY531" s="122" t="s">
        <v>93</v>
      </c>
    </row>
    <row r="532" spans="2:65" s="358" customFormat="1" ht="16.5" customHeight="1" x14ac:dyDescent="0.25">
      <c r="B532" s="27"/>
      <c r="C532" s="87" t="s">
        <v>791</v>
      </c>
      <c r="D532" s="87" t="s">
        <v>95</v>
      </c>
      <c r="E532" s="88" t="s">
        <v>792</v>
      </c>
      <c r="F532" s="89" t="s">
        <v>793</v>
      </c>
      <c r="G532" s="90" t="s">
        <v>118</v>
      </c>
      <c r="H532" s="91">
        <v>1.4</v>
      </c>
      <c r="I532" s="385"/>
      <c r="J532" s="92">
        <f>ROUND(I532*H532,2)</f>
        <v>0</v>
      </c>
      <c r="K532" s="89" t="s">
        <v>99</v>
      </c>
      <c r="L532" s="7"/>
      <c r="M532" s="386" t="s">
        <v>2</v>
      </c>
      <c r="N532" s="93" t="s">
        <v>45</v>
      </c>
      <c r="O532" s="100"/>
      <c r="P532" s="94">
        <f>O532*H532</f>
        <v>0</v>
      </c>
      <c r="Q532" s="94">
        <v>8.4000000000000003E-4</v>
      </c>
      <c r="R532" s="94">
        <f>Q532*H532</f>
        <v>1.176E-3</v>
      </c>
      <c r="S532" s="94">
        <v>0.02</v>
      </c>
      <c r="T532" s="95">
        <f>S532*H532</f>
        <v>2.7999999999999997E-2</v>
      </c>
      <c r="AR532" s="359" t="s">
        <v>100</v>
      </c>
      <c r="AT532" s="359" t="s">
        <v>95</v>
      </c>
      <c r="AU532" s="359" t="s">
        <v>4</v>
      </c>
      <c r="AY532" s="359" t="s">
        <v>93</v>
      </c>
      <c r="BE532" s="96">
        <f>IF(N532="základní",J532,0)</f>
        <v>0</v>
      </c>
      <c r="BF532" s="96">
        <f>IF(N532="snížená",J532,0)</f>
        <v>0</v>
      </c>
      <c r="BG532" s="96">
        <f>IF(N532="zákl. přenesená",J532,0)</f>
        <v>0</v>
      </c>
      <c r="BH532" s="96">
        <f>IF(N532="sníž. přenesená",J532,0)</f>
        <v>0</v>
      </c>
      <c r="BI532" s="96">
        <f>IF(N532="nulová",J532,0)</f>
        <v>0</v>
      </c>
      <c r="BJ532" s="359" t="s">
        <v>91</v>
      </c>
      <c r="BK532" s="96">
        <f>ROUND(I532*H532,2)</f>
        <v>0</v>
      </c>
      <c r="BL532" s="359" t="s">
        <v>100</v>
      </c>
      <c r="BM532" s="359" t="s">
        <v>794</v>
      </c>
    </row>
    <row r="533" spans="2:65" s="358" customFormat="1" ht="19.5" x14ac:dyDescent="0.25">
      <c r="B533" s="27"/>
      <c r="C533" s="355"/>
      <c r="D533" s="97" t="s">
        <v>102</v>
      </c>
      <c r="E533" s="355"/>
      <c r="F533" s="98" t="s">
        <v>795</v>
      </c>
      <c r="G533" s="355"/>
      <c r="H533" s="355"/>
      <c r="I533" s="370"/>
      <c r="J533" s="355"/>
      <c r="K533" s="355"/>
      <c r="L533" s="7"/>
      <c r="M533" s="99"/>
      <c r="N533" s="100"/>
      <c r="O533" s="100"/>
      <c r="P533" s="100"/>
      <c r="Q533" s="100"/>
      <c r="R533" s="100"/>
      <c r="S533" s="100"/>
      <c r="T533" s="101"/>
      <c r="AT533" s="359" t="s">
        <v>102</v>
      </c>
      <c r="AU533" s="359" t="s">
        <v>4</v>
      </c>
    </row>
    <row r="534" spans="2:65" s="121" customFormat="1" x14ac:dyDescent="0.25">
      <c r="B534" s="112"/>
      <c r="C534" s="113"/>
      <c r="D534" s="97" t="s">
        <v>104</v>
      </c>
      <c r="E534" s="114" t="s">
        <v>2</v>
      </c>
      <c r="F534" s="115" t="s">
        <v>796</v>
      </c>
      <c r="G534" s="113"/>
      <c r="H534" s="116">
        <v>1.4</v>
      </c>
      <c r="I534" s="388"/>
      <c r="J534" s="113"/>
      <c r="K534" s="113"/>
      <c r="L534" s="117"/>
      <c r="M534" s="118"/>
      <c r="N534" s="119"/>
      <c r="O534" s="119"/>
      <c r="P534" s="119"/>
      <c r="Q534" s="119"/>
      <c r="R534" s="119"/>
      <c r="S534" s="119"/>
      <c r="T534" s="120"/>
      <c r="AT534" s="122" t="s">
        <v>104</v>
      </c>
      <c r="AU534" s="122" t="s">
        <v>4</v>
      </c>
      <c r="AV534" s="121" t="s">
        <v>4</v>
      </c>
      <c r="AW534" s="121" t="s">
        <v>106</v>
      </c>
      <c r="AX534" s="121" t="s">
        <v>91</v>
      </c>
      <c r="AY534" s="122" t="s">
        <v>93</v>
      </c>
    </row>
    <row r="535" spans="2:65" s="358" customFormat="1" ht="16.5" customHeight="1" x14ac:dyDescent="0.25">
      <c r="B535" s="27"/>
      <c r="C535" s="87" t="s">
        <v>797</v>
      </c>
      <c r="D535" s="87" t="s">
        <v>95</v>
      </c>
      <c r="E535" s="88" t="s">
        <v>798</v>
      </c>
      <c r="F535" s="89" t="s">
        <v>799</v>
      </c>
      <c r="G535" s="90" t="s">
        <v>118</v>
      </c>
      <c r="H535" s="91">
        <v>21.8</v>
      </c>
      <c r="I535" s="385"/>
      <c r="J535" s="92">
        <f>ROUND(I535*H535,2)</f>
        <v>0</v>
      </c>
      <c r="K535" s="89" t="s">
        <v>99</v>
      </c>
      <c r="L535" s="7"/>
      <c r="M535" s="386" t="s">
        <v>2</v>
      </c>
      <c r="N535" s="93" t="s">
        <v>45</v>
      </c>
      <c r="O535" s="100"/>
      <c r="P535" s="94">
        <f>O535*H535</f>
        <v>0</v>
      </c>
      <c r="Q535" s="94">
        <v>4.2000000000000002E-4</v>
      </c>
      <c r="R535" s="94">
        <f>Q535*H535</f>
        <v>9.1560000000000009E-3</v>
      </c>
      <c r="S535" s="94">
        <v>0</v>
      </c>
      <c r="T535" s="95">
        <f>S535*H535</f>
        <v>0</v>
      </c>
      <c r="AR535" s="359" t="s">
        <v>100</v>
      </c>
      <c r="AT535" s="359" t="s">
        <v>95</v>
      </c>
      <c r="AU535" s="359" t="s">
        <v>4</v>
      </c>
      <c r="AY535" s="359" t="s">
        <v>93</v>
      </c>
      <c r="BE535" s="96">
        <f>IF(N535="základní",J535,0)</f>
        <v>0</v>
      </c>
      <c r="BF535" s="96">
        <f>IF(N535="snížená",J535,0)</f>
        <v>0</v>
      </c>
      <c r="BG535" s="96">
        <f>IF(N535="zákl. přenesená",J535,0)</f>
        <v>0</v>
      </c>
      <c r="BH535" s="96">
        <f>IF(N535="sníž. přenesená",J535,0)</f>
        <v>0</v>
      </c>
      <c r="BI535" s="96">
        <f>IF(N535="nulová",J535,0)</f>
        <v>0</v>
      </c>
      <c r="BJ535" s="359" t="s">
        <v>91</v>
      </c>
      <c r="BK535" s="96">
        <f>ROUND(I535*H535,2)</f>
        <v>0</v>
      </c>
      <c r="BL535" s="359" t="s">
        <v>100</v>
      </c>
      <c r="BM535" s="359" t="s">
        <v>800</v>
      </c>
    </row>
    <row r="536" spans="2:65" s="358" customFormat="1" x14ac:dyDescent="0.25">
      <c r="B536" s="27"/>
      <c r="C536" s="355"/>
      <c r="D536" s="97" t="s">
        <v>102</v>
      </c>
      <c r="E536" s="355"/>
      <c r="F536" s="98" t="s">
        <v>801</v>
      </c>
      <c r="G536" s="355"/>
      <c r="H536" s="355"/>
      <c r="I536" s="370"/>
      <c r="J536" s="355"/>
      <c r="K536" s="355"/>
      <c r="L536" s="7"/>
      <c r="M536" s="99"/>
      <c r="N536" s="100"/>
      <c r="O536" s="100"/>
      <c r="P536" s="100"/>
      <c r="Q536" s="100"/>
      <c r="R536" s="100"/>
      <c r="S536" s="100"/>
      <c r="T536" s="101"/>
      <c r="AT536" s="359" t="s">
        <v>102</v>
      </c>
      <c r="AU536" s="359" t="s">
        <v>4</v>
      </c>
    </row>
    <row r="537" spans="2:65" s="121" customFormat="1" x14ac:dyDescent="0.25">
      <c r="B537" s="112"/>
      <c r="C537" s="113"/>
      <c r="D537" s="97" t="s">
        <v>104</v>
      </c>
      <c r="E537" s="114" t="s">
        <v>2</v>
      </c>
      <c r="F537" s="115" t="s">
        <v>802</v>
      </c>
      <c r="G537" s="113"/>
      <c r="H537" s="116">
        <v>21.8</v>
      </c>
      <c r="I537" s="388"/>
      <c r="J537" s="113"/>
      <c r="K537" s="113"/>
      <c r="L537" s="117"/>
      <c r="M537" s="118"/>
      <c r="N537" s="119"/>
      <c r="O537" s="119"/>
      <c r="P537" s="119"/>
      <c r="Q537" s="119"/>
      <c r="R537" s="119"/>
      <c r="S537" s="119"/>
      <c r="T537" s="120"/>
      <c r="AT537" s="122" t="s">
        <v>104</v>
      </c>
      <c r="AU537" s="122" t="s">
        <v>4</v>
      </c>
      <c r="AV537" s="121" t="s">
        <v>4</v>
      </c>
      <c r="AW537" s="121" t="s">
        <v>106</v>
      </c>
      <c r="AX537" s="121" t="s">
        <v>91</v>
      </c>
      <c r="AY537" s="122" t="s">
        <v>93</v>
      </c>
    </row>
    <row r="538" spans="2:65" s="358" customFormat="1" ht="16.5" customHeight="1" x14ac:dyDescent="0.25">
      <c r="B538" s="27"/>
      <c r="C538" s="87" t="s">
        <v>803</v>
      </c>
      <c r="D538" s="87" t="s">
        <v>95</v>
      </c>
      <c r="E538" s="88" t="s">
        <v>804</v>
      </c>
      <c r="F538" s="89" t="s">
        <v>805</v>
      </c>
      <c r="G538" s="90" t="s">
        <v>98</v>
      </c>
      <c r="H538" s="91">
        <v>448.68799999999999</v>
      </c>
      <c r="I538" s="385"/>
      <c r="J538" s="92">
        <f>ROUND(I538*H538,2)</f>
        <v>0</v>
      </c>
      <c r="K538" s="89" t="s">
        <v>99</v>
      </c>
      <c r="L538" s="7"/>
      <c r="M538" s="386" t="s">
        <v>2</v>
      </c>
      <c r="N538" s="93" t="s">
        <v>45</v>
      </c>
      <c r="O538" s="100"/>
      <c r="P538" s="94">
        <f>O538*H538</f>
        <v>0</v>
      </c>
      <c r="Q538" s="94">
        <v>6.5000000000000002E-2</v>
      </c>
      <c r="R538" s="94">
        <f>Q538*H538</f>
        <v>29.164719999999999</v>
      </c>
      <c r="S538" s="94">
        <v>0.13</v>
      </c>
      <c r="T538" s="95">
        <f>S538*H538</f>
        <v>58.329439999999998</v>
      </c>
      <c r="AR538" s="359" t="s">
        <v>100</v>
      </c>
      <c r="AT538" s="359" t="s">
        <v>95</v>
      </c>
      <c r="AU538" s="359" t="s">
        <v>4</v>
      </c>
      <c r="AY538" s="359" t="s">
        <v>93</v>
      </c>
      <c r="BE538" s="96">
        <f>IF(N538="základní",J538,0)</f>
        <v>0</v>
      </c>
      <c r="BF538" s="96">
        <f>IF(N538="snížená",J538,0)</f>
        <v>0</v>
      </c>
      <c r="BG538" s="96">
        <f>IF(N538="zákl. přenesená",J538,0)</f>
        <v>0</v>
      </c>
      <c r="BH538" s="96">
        <f>IF(N538="sníž. přenesená",J538,0)</f>
        <v>0</v>
      </c>
      <c r="BI538" s="96">
        <f>IF(N538="nulová",J538,0)</f>
        <v>0</v>
      </c>
      <c r="BJ538" s="359" t="s">
        <v>91</v>
      </c>
      <c r="BK538" s="96">
        <f>ROUND(I538*H538,2)</f>
        <v>0</v>
      </c>
      <c r="BL538" s="359" t="s">
        <v>100</v>
      </c>
      <c r="BM538" s="359" t="s">
        <v>806</v>
      </c>
    </row>
    <row r="539" spans="2:65" s="358" customFormat="1" x14ac:dyDescent="0.25">
      <c r="B539" s="27"/>
      <c r="C539" s="355"/>
      <c r="D539" s="97" t="s">
        <v>102</v>
      </c>
      <c r="E539" s="355"/>
      <c r="F539" s="98" t="s">
        <v>807</v>
      </c>
      <c r="G539" s="355"/>
      <c r="H539" s="355"/>
      <c r="I539" s="370"/>
      <c r="J539" s="355"/>
      <c r="K539" s="355"/>
      <c r="L539" s="7"/>
      <c r="M539" s="99"/>
      <c r="N539" s="100"/>
      <c r="O539" s="100"/>
      <c r="P539" s="100"/>
      <c r="Q539" s="100"/>
      <c r="R539" s="100"/>
      <c r="S539" s="100"/>
      <c r="T539" s="101"/>
      <c r="AT539" s="359" t="s">
        <v>102</v>
      </c>
      <c r="AU539" s="359" t="s">
        <v>4</v>
      </c>
    </row>
    <row r="540" spans="2:65" s="110" customFormat="1" x14ac:dyDescent="0.25">
      <c r="B540" s="102"/>
      <c r="C540" s="103"/>
      <c r="D540" s="97" t="s">
        <v>104</v>
      </c>
      <c r="E540" s="104" t="s">
        <v>2</v>
      </c>
      <c r="F540" s="105" t="s">
        <v>808</v>
      </c>
      <c r="G540" s="103"/>
      <c r="H540" s="104" t="s">
        <v>2</v>
      </c>
      <c r="I540" s="387"/>
      <c r="J540" s="103"/>
      <c r="K540" s="103"/>
      <c r="L540" s="106"/>
      <c r="M540" s="107"/>
      <c r="N540" s="108"/>
      <c r="O540" s="108"/>
      <c r="P540" s="108"/>
      <c r="Q540" s="108"/>
      <c r="R540" s="108"/>
      <c r="S540" s="108"/>
      <c r="T540" s="109"/>
      <c r="AT540" s="111" t="s">
        <v>104</v>
      </c>
      <c r="AU540" s="111" t="s">
        <v>4</v>
      </c>
      <c r="AV540" s="110" t="s">
        <v>91</v>
      </c>
      <c r="AW540" s="110" t="s">
        <v>106</v>
      </c>
      <c r="AX540" s="110" t="s">
        <v>92</v>
      </c>
      <c r="AY540" s="111" t="s">
        <v>93</v>
      </c>
    </row>
    <row r="541" spans="2:65" s="121" customFormat="1" x14ac:dyDescent="0.25">
      <c r="B541" s="112"/>
      <c r="C541" s="113"/>
      <c r="D541" s="97" t="s">
        <v>104</v>
      </c>
      <c r="E541" s="114" t="s">
        <v>2</v>
      </c>
      <c r="F541" s="115" t="s">
        <v>809</v>
      </c>
      <c r="G541" s="113"/>
      <c r="H541" s="116">
        <v>275.40800000000002</v>
      </c>
      <c r="I541" s="388"/>
      <c r="J541" s="113"/>
      <c r="K541" s="113"/>
      <c r="L541" s="117"/>
      <c r="M541" s="118"/>
      <c r="N541" s="119"/>
      <c r="O541" s="119"/>
      <c r="P541" s="119"/>
      <c r="Q541" s="119"/>
      <c r="R541" s="119"/>
      <c r="S541" s="119"/>
      <c r="T541" s="120"/>
      <c r="AT541" s="122" t="s">
        <v>104</v>
      </c>
      <c r="AU541" s="122" t="s">
        <v>4</v>
      </c>
      <c r="AV541" s="121" t="s">
        <v>4</v>
      </c>
      <c r="AW541" s="121" t="s">
        <v>106</v>
      </c>
      <c r="AX541" s="121" t="s">
        <v>92</v>
      </c>
      <c r="AY541" s="122" t="s">
        <v>93</v>
      </c>
    </row>
    <row r="542" spans="2:65" s="121" customFormat="1" x14ac:dyDescent="0.25">
      <c r="B542" s="112"/>
      <c r="C542" s="113"/>
      <c r="D542" s="97" t="s">
        <v>104</v>
      </c>
      <c r="E542" s="114" t="s">
        <v>2</v>
      </c>
      <c r="F542" s="115" t="s">
        <v>810</v>
      </c>
      <c r="G542" s="113"/>
      <c r="H542" s="116">
        <v>135.596</v>
      </c>
      <c r="I542" s="388"/>
      <c r="J542" s="113"/>
      <c r="K542" s="113"/>
      <c r="L542" s="117"/>
      <c r="M542" s="118"/>
      <c r="N542" s="119"/>
      <c r="O542" s="119"/>
      <c r="P542" s="119"/>
      <c r="Q542" s="119"/>
      <c r="R542" s="119"/>
      <c r="S542" s="119"/>
      <c r="T542" s="120"/>
      <c r="AT542" s="122" t="s">
        <v>104</v>
      </c>
      <c r="AU542" s="122" t="s">
        <v>4</v>
      </c>
      <c r="AV542" s="121" t="s">
        <v>4</v>
      </c>
      <c r="AW542" s="121" t="s">
        <v>106</v>
      </c>
      <c r="AX542" s="121" t="s">
        <v>92</v>
      </c>
      <c r="AY542" s="122" t="s">
        <v>93</v>
      </c>
    </row>
    <row r="543" spans="2:65" s="121" customFormat="1" x14ac:dyDescent="0.25">
      <c r="B543" s="112"/>
      <c r="C543" s="113"/>
      <c r="D543" s="97" t="s">
        <v>104</v>
      </c>
      <c r="E543" s="114" t="s">
        <v>2</v>
      </c>
      <c r="F543" s="115" t="s">
        <v>811</v>
      </c>
      <c r="G543" s="113"/>
      <c r="H543" s="116">
        <v>37.683999999999997</v>
      </c>
      <c r="I543" s="388"/>
      <c r="J543" s="113"/>
      <c r="K543" s="113"/>
      <c r="L543" s="117"/>
      <c r="M543" s="118"/>
      <c r="N543" s="119"/>
      <c r="O543" s="119"/>
      <c r="P543" s="119"/>
      <c r="Q543" s="119"/>
      <c r="R543" s="119"/>
      <c r="S543" s="119"/>
      <c r="T543" s="120"/>
      <c r="AT543" s="122" t="s">
        <v>104</v>
      </c>
      <c r="AU543" s="122" t="s">
        <v>4</v>
      </c>
      <c r="AV543" s="121" t="s">
        <v>4</v>
      </c>
      <c r="AW543" s="121" t="s">
        <v>106</v>
      </c>
      <c r="AX543" s="121" t="s">
        <v>92</v>
      </c>
      <c r="AY543" s="122" t="s">
        <v>93</v>
      </c>
    </row>
    <row r="544" spans="2:65" s="132" customFormat="1" x14ac:dyDescent="0.25">
      <c r="B544" s="123"/>
      <c r="C544" s="124"/>
      <c r="D544" s="97" t="s">
        <v>104</v>
      </c>
      <c r="E544" s="125" t="s">
        <v>2</v>
      </c>
      <c r="F544" s="126" t="s">
        <v>108</v>
      </c>
      <c r="G544" s="124"/>
      <c r="H544" s="127">
        <v>448.68799999999999</v>
      </c>
      <c r="I544" s="389"/>
      <c r="J544" s="124"/>
      <c r="K544" s="124"/>
      <c r="L544" s="128"/>
      <c r="M544" s="129"/>
      <c r="N544" s="130"/>
      <c r="O544" s="130"/>
      <c r="P544" s="130"/>
      <c r="Q544" s="130"/>
      <c r="R544" s="130"/>
      <c r="S544" s="130"/>
      <c r="T544" s="131"/>
      <c r="AT544" s="133" t="s">
        <v>104</v>
      </c>
      <c r="AU544" s="133" t="s">
        <v>4</v>
      </c>
      <c r="AV544" s="132" t="s">
        <v>100</v>
      </c>
      <c r="AW544" s="132" t="s">
        <v>106</v>
      </c>
      <c r="AX544" s="132" t="s">
        <v>91</v>
      </c>
      <c r="AY544" s="133" t="s">
        <v>93</v>
      </c>
    </row>
    <row r="545" spans="2:65" s="358" customFormat="1" ht="16.5" customHeight="1" x14ac:dyDescent="0.25">
      <c r="B545" s="27"/>
      <c r="C545" s="87" t="s">
        <v>812</v>
      </c>
      <c r="D545" s="87" t="s">
        <v>95</v>
      </c>
      <c r="E545" s="88" t="s">
        <v>813</v>
      </c>
      <c r="F545" s="89" t="s">
        <v>814</v>
      </c>
      <c r="G545" s="90" t="s">
        <v>118</v>
      </c>
      <c r="H545" s="91">
        <v>87.2</v>
      </c>
      <c r="I545" s="385"/>
      <c r="J545" s="92">
        <f>ROUND(I545*H545,2)</f>
        <v>0</v>
      </c>
      <c r="K545" s="89" t="s">
        <v>99</v>
      </c>
      <c r="L545" s="7"/>
      <c r="M545" s="386" t="s">
        <v>2</v>
      </c>
      <c r="N545" s="93" t="s">
        <v>45</v>
      </c>
      <c r="O545" s="100"/>
      <c r="P545" s="94">
        <f>O545*H545</f>
        <v>0</v>
      </c>
      <c r="Q545" s="94">
        <v>0</v>
      </c>
      <c r="R545" s="94">
        <f>Q545*H545</f>
        <v>0</v>
      </c>
      <c r="S545" s="94">
        <v>0</v>
      </c>
      <c r="T545" s="95">
        <f>S545*H545</f>
        <v>0</v>
      </c>
      <c r="AR545" s="359" t="s">
        <v>100</v>
      </c>
      <c r="AT545" s="359" t="s">
        <v>95</v>
      </c>
      <c r="AU545" s="359" t="s">
        <v>4</v>
      </c>
      <c r="AY545" s="359" t="s">
        <v>93</v>
      </c>
      <c r="BE545" s="96">
        <f>IF(N545="základní",J545,0)</f>
        <v>0</v>
      </c>
      <c r="BF545" s="96">
        <f>IF(N545="snížená",J545,0)</f>
        <v>0</v>
      </c>
      <c r="BG545" s="96">
        <f>IF(N545="zákl. přenesená",J545,0)</f>
        <v>0</v>
      </c>
      <c r="BH545" s="96">
        <f>IF(N545="sníž. přenesená",J545,0)</f>
        <v>0</v>
      </c>
      <c r="BI545" s="96">
        <f>IF(N545="nulová",J545,0)</f>
        <v>0</v>
      </c>
      <c r="BJ545" s="359" t="s">
        <v>91</v>
      </c>
      <c r="BK545" s="96">
        <f>ROUND(I545*H545,2)</f>
        <v>0</v>
      </c>
      <c r="BL545" s="359" t="s">
        <v>100</v>
      </c>
      <c r="BM545" s="359" t="s">
        <v>815</v>
      </c>
    </row>
    <row r="546" spans="2:65" s="358" customFormat="1" x14ac:dyDescent="0.25">
      <c r="B546" s="27"/>
      <c r="C546" s="355"/>
      <c r="D546" s="97" t="s">
        <v>102</v>
      </c>
      <c r="E546" s="355"/>
      <c r="F546" s="98" t="s">
        <v>816</v>
      </c>
      <c r="G546" s="355"/>
      <c r="H546" s="355"/>
      <c r="I546" s="370"/>
      <c r="J546" s="355"/>
      <c r="K546" s="355"/>
      <c r="L546" s="7"/>
      <c r="M546" s="99"/>
      <c r="N546" s="100"/>
      <c r="O546" s="100"/>
      <c r="P546" s="100"/>
      <c r="Q546" s="100"/>
      <c r="R546" s="100"/>
      <c r="S546" s="100"/>
      <c r="T546" s="101"/>
      <c r="AT546" s="359" t="s">
        <v>102</v>
      </c>
      <c r="AU546" s="359" t="s">
        <v>4</v>
      </c>
    </row>
    <row r="547" spans="2:65" s="121" customFormat="1" x14ac:dyDescent="0.25">
      <c r="B547" s="112"/>
      <c r="C547" s="113"/>
      <c r="D547" s="97" t="s">
        <v>104</v>
      </c>
      <c r="E547" s="114" t="s">
        <v>2</v>
      </c>
      <c r="F547" s="115" t="s">
        <v>817</v>
      </c>
      <c r="G547" s="113"/>
      <c r="H547" s="116">
        <v>124.4</v>
      </c>
      <c r="I547" s="388"/>
      <c r="J547" s="113"/>
      <c r="K547" s="113"/>
      <c r="L547" s="117"/>
      <c r="M547" s="118"/>
      <c r="N547" s="119"/>
      <c r="O547" s="119"/>
      <c r="P547" s="119"/>
      <c r="Q547" s="119"/>
      <c r="R547" s="119"/>
      <c r="S547" s="119"/>
      <c r="T547" s="120"/>
      <c r="AT547" s="122" t="s">
        <v>104</v>
      </c>
      <c r="AU547" s="122" t="s">
        <v>4</v>
      </c>
      <c r="AV547" s="121" t="s">
        <v>4</v>
      </c>
      <c r="AW547" s="121" t="s">
        <v>106</v>
      </c>
      <c r="AX547" s="121" t="s">
        <v>92</v>
      </c>
      <c r="AY547" s="122" t="s">
        <v>93</v>
      </c>
    </row>
    <row r="548" spans="2:65" s="121" customFormat="1" x14ac:dyDescent="0.25">
      <c r="B548" s="112"/>
      <c r="C548" s="113"/>
      <c r="D548" s="97" t="s">
        <v>104</v>
      </c>
      <c r="E548" s="114" t="s">
        <v>2</v>
      </c>
      <c r="F548" s="115" t="s">
        <v>818</v>
      </c>
      <c r="G548" s="113"/>
      <c r="H548" s="116">
        <v>87.2</v>
      </c>
      <c r="I548" s="388"/>
      <c r="J548" s="113"/>
      <c r="K548" s="113"/>
      <c r="L548" s="117"/>
      <c r="M548" s="118"/>
      <c r="N548" s="119"/>
      <c r="O548" s="119"/>
      <c r="P548" s="119"/>
      <c r="Q548" s="119"/>
      <c r="R548" s="119"/>
      <c r="S548" s="119"/>
      <c r="T548" s="120"/>
      <c r="AT548" s="122" t="s">
        <v>104</v>
      </c>
      <c r="AU548" s="122" t="s">
        <v>4</v>
      </c>
      <c r="AV548" s="121" t="s">
        <v>4</v>
      </c>
      <c r="AW548" s="121" t="s">
        <v>106</v>
      </c>
      <c r="AX548" s="121" t="s">
        <v>91</v>
      </c>
      <c r="AY548" s="122" t="s">
        <v>93</v>
      </c>
    </row>
    <row r="549" spans="2:65" s="358" customFormat="1" ht="16.5" customHeight="1" x14ac:dyDescent="0.25">
      <c r="B549" s="27"/>
      <c r="C549" s="87" t="s">
        <v>819</v>
      </c>
      <c r="D549" s="87" t="s">
        <v>95</v>
      </c>
      <c r="E549" s="88" t="s">
        <v>820</v>
      </c>
      <c r="F549" s="89" t="s">
        <v>821</v>
      </c>
      <c r="G549" s="90" t="s">
        <v>98</v>
      </c>
      <c r="H549" s="91">
        <v>386.06900000000002</v>
      </c>
      <c r="I549" s="385"/>
      <c r="J549" s="92">
        <f>ROUND(I549*H549,2)</f>
        <v>0</v>
      </c>
      <c r="K549" s="89" t="s">
        <v>99</v>
      </c>
      <c r="L549" s="7"/>
      <c r="M549" s="386" t="s">
        <v>2</v>
      </c>
      <c r="N549" s="93" t="s">
        <v>45</v>
      </c>
      <c r="O549" s="100"/>
      <c r="P549" s="94">
        <f>O549*H549</f>
        <v>0</v>
      </c>
      <c r="Q549" s="94">
        <v>3.8850000000000003E-2</v>
      </c>
      <c r="R549" s="94">
        <f>Q549*H549</f>
        <v>14.998780650000002</v>
      </c>
      <c r="S549" s="94">
        <v>0</v>
      </c>
      <c r="T549" s="95">
        <f>S549*H549</f>
        <v>0</v>
      </c>
      <c r="AR549" s="359" t="s">
        <v>100</v>
      </c>
      <c r="AT549" s="359" t="s">
        <v>95</v>
      </c>
      <c r="AU549" s="359" t="s">
        <v>4</v>
      </c>
      <c r="AY549" s="359" t="s">
        <v>93</v>
      </c>
      <c r="BE549" s="96">
        <f>IF(N549="základní",J549,0)</f>
        <v>0</v>
      </c>
      <c r="BF549" s="96">
        <f>IF(N549="snížená",J549,0)</f>
        <v>0</v>
      </c>
      <c r="BG549" s="96">
        <f>IF(N549="zákl. přenesená",J549,0)</f>
        <v>0</v>
      </c>
      <c r="BH549" s="96">
        <f>IF(N549="sníž. přenesená",J549,0)</f>
        <v>0</v>
      </c>
      <c r="BI549" s="96">
        <f>IF(N549="nulová",J549,0)</f>
        <v>0</v>
      </c>
      <c r="BJ549" s="359" t="s">
        <v>91</v>
      </c>
      <c r="BK549" s="96">
        <f>ROUND(I549*H549,2)</f>
        <v>0</v>
      </c>
      <c r="BL549" s="359" t="s">
        <v>100</v>
      </c>
      <c r="BM549" s="359" t="s">
        <v>822</v>
      </c>
    </row>
    <row r="550" spans="2:65" s="358" customFormat="1" x14ac:dyDescent="0.25">
      <c r="B550" s="27"/>
      <c r="C550" s="355"/>
      <c r="D550" s="97" t="s">
        <v>102</v>
      </c>
      <c r="E550" s="355"/>
      <c r="F550" s="98" t="s">
        <v>823</v>
      </c>
      <c r="G550" s="355"/>
      <c r="H550" s="355"/>
      <c r="I550" s="370"/>
      <c r="J550" s="355"/>
      <c r="K550" s="355"/>
      <c r="L550" s="7"/>
      <c r="M550" s="99"/>
      <c r="N550" s="100"/>
      <c r="O550" s="100"/>
      <c r="P550" s="100"/>
      <c r="Q550" s="100"/>
      <c r="R550" s="100"/>
      <c r="S550" s="100"/>
      <c r="T550" s="101"/>
      <c r="AT550" s="359" t="s">
        <v>102</v>
      </c>
      <c r="AU550" s="359" t="s">
        <v>4</v>
      </c>
    </row>
    <row r="551" spans="2:65" s="110" customFormat="1" x14ac:dyDescent="0.25">
      <c r="B551" s="102"/>
      <c r="C551" s="103"/>
      <c r="D551" s="97" t="s">
        <v>104</v>
      </c>
      <c r="E551" s="104" t="s">
        <v>2</v>
      </c>
      <c r="F551" s="105" t="s">
        <v>824</v>
      </c>
      <c r="G551" s="103"/>
      <c r="H551" s="104" t="s">
        <v>2</v>
      </c>
      <c r="I551" s="387"/>
      <c r="J551" s="103"/>
      <c r="K551" s="103"/>
      <c r="L551" s="106"/>
      <c r="M551" s="107"/>
      <c r="N551" s="108"/>
      <c r="O551" s="108"/>
      <c r="P551" s="108"/>
      <c r="Q551" s="108"/>
      <c r="R551" s="108"/>
      <c r="S551" s="108"/>
      <c r="T551" s="109"/>
      <c r="AT551" s="111" t="s">
        <v>104</v>
      </c>
      <c r="AU551" s="111" t="s">
        <v>4</v>
      </c>
      <c r="AV551" s="110" t="s">
        <v>91</v>
      </c>
      <c r="AW551" s="110" t="s">
        <v>106</v>
      </c>
      <c r="AX551" s="110" t="s">
        <v>92</v>
      </c>
      <c r="AY551" s="111" t="s">
        <v>93</v>
      </c>
    </row>
    <row r="552" spans="2:65" s="121" customFormat="1" x14ac:dyDescent="0.25">
      <c r="B552" s="112"/>
      <c r="C552" s="113"/>
      <c r="D552" s="97" t="s">
        <v>104</v>
      </c>
      <c r="E552" s="114" t="s">
        <v>2</v>
      </c>
      <c r="F552" s="115" t="s">
        <v>825</v>
      </c>
      <c r="G552" s="113"/>
      <c r="H552" s="116">
        <v>220.32599999999999</v>
      </c>
      <c r="I552" s="388"/>
      <c r="J552" s="113"/>
      <c r="K552" s="113"/>
      <c r="L552" s="117"/>
      <c r="M552" s="118"/>
      <c r="N552" s="119"/>
      <c r="O552" s="119"/>
      <c r="P552" s="119"/>
      <c r="Q552" s="119"/>
      <c r="R552" s="119"/>
      <c r="S552" s="119"/>
      <c r="T552" s="120"/>
      <c r="AT552" s="122" t="s">
        <v>104</v>
      </c>
      <c r="AU552" s="122" t="s">
        <v>4</v>
      </c>
      <c r="AV552" s="121" t="s">
        <v>4</v>
      </c>
      <c r="AW552" s="121" t="s">
        <v>106</v>
      </c>
      <c r="AX552" s="121" t="s">
        <v>92</v>
      </c>
      <c r="AY552" s="122" t="s">
        <v>93</v>
      </c>
    </row>
    <row r="553" spans="2:65" s="121" customFormat="1" x14ac:dyDescent="0.25">
      <c r="B553" s="112"/>
      <c r="C553" s="113"/>
      <c r="D553" s="97" t="s">
        <v>104</v>
      </c>
      <c r="E553" s="114" t="s">
        <v>2</v>
      </c>
      <c r="F553" s="115" t="s">
        <v>810</v>
      </c>
      <c r="G553" s="113"/>
      <c r="H553" s="116">
        <v>135.596</v>
      </c>
      <c r="I553" s="388"/>
      <c r="J553" s="113"/>
      <c r="K553" s="113"/>
      <c r="L553" s="117"/>
      <c r="M553" s="118"/>
      <c r="N553" s="119"/>
      <c r="O553" s="119"/>
      <c r="P553" s="119"/>
      <c r="Q553" s="119"/>
      <c r="R553" s="119"/>
      <c r="S553" s="119"/>
      <c r="T553" s="120"/>
      <c r="AT553" s="122" t="s">
        <v>104</v>
      </c>
      <c r="AU553" s="122" t="s">
        <v>4</v>
      </c>
      <c r="AV553" s="121" t="s">
        <v>4</v>
      </c>
      <c r="AW553" s="121" t="s">
        <v>106</v>
      </c>
      <c r="AX553" s="121" t="s">
        <v>92</v>
      </c>
      <c r="AY553" s="122" t="s">
        <v>93</v>
      </c>
    </row>
    <row r="554" spans="2:65" s="121" customFormat="1" x14ac:dyDescent="0.25">
      <c r="B554" s="112"/>
      <c r="C554" s="113"/>
      <c r="D554" s="97" t="s">
        <v>104</v>
      </c>
      <c r="E554" s="114" t="s">
        <v>2</v>
      </c>
      <c r="F554" s="115" t="s">
        <v>826</v>
      </c>
      <c r="G554" s="113"/>
      <c r="H554" s="116">
        <v>30.146999999999998</v>
      </c>
      <c r="I554" s="388"/>
      <c r="J554" s="113"/>
      <c r="K554" s="113"/>
      <c r="L554" s="117"/>
      <c r="M554" s="118"/>
      <c r="N554" s="119"/>
      <c r="O554" s="119"/>
      <c r="P554" s="119"/>
      <c r="Q554" s="119"/>
      <c r="R554" s="119"/>
      <c r="S554" s="119"/>
      <c r="T554" s="120"/>
      <c r="AT554" s="122" t="s">
        <v>104</v>
      </c>
      <c r="AU554" s="122" t="s">
        <v>4</v>
      </c>
      <c r="AV554" s="121" t="s">
        <v>4</v>
      </c>
      <c r="AW554" s="121" t="s">
        <v>106</v>
      </c>
      <c r="AX554" s="121" t="s">
        <v>92</v>
      </c>
      <c r="AY554" s="122" t="s">
        <v>93</v>
      </c>
    </row>
    <row r="555" spans="2:65" s="132" customFormat="1" x14ac:dyDescent="0.25">
      <c r="B555" s="123"/>
      <c r="C555" s="124"/>
      <c r="D555" s="97" t="s">
        <v>104</v>
      </c>
      <c r="E555" s="125" t="s">
        <v>2</v>
      </c>
      <c r="F555" s="126" t="s">
        <v>108</v>
      </c>
      <c r="G555" s="124"/>
      <c r="H555" s="127">
        <v>386.06900000000002</v>
      </c>
      <c r="I555" s="389"/>
      <c r="J555" s="124"/>
      <c r="K555" s="124"/>
      <c r="L555" s="128"/>
      <c r="M555" s="129"/>
      <c r="N555" s="130"/>
      <c r="O555" s="130"/>
      <c r="P555" s="130"/>
      <c r="Q555" s="130"/>
      <c r="R555" s="130"/>
      <c r="S555" s="130"/>
      <c r="T555" s="131"/>
      <c r="AT555" s="133" t="s">
        <v>104</v>
      </c>
      <c r="AU555" s="133" t="s">
        <v>4</v>
      </c>
      <c r="AV555" s="132" t="s">
        <v>100</v>
      </c>
      <c r="AW555" s="132" t="s">
        <v>106</v>
      </c>
      <c r="AX555" s="132" t="s">
        <v>91</v>
      </c>
      <c r="AY555" s="133" t="s">
        <v>93</v>
      </c>
    </row>
    <row r="556" spans="2:65" s="358" customFormat="1" ht="16.5" customHeight="1" x14ac:dyDescent="0.25">
      <c r="B556" s="27"/>
      <c r="C556" s="87" t="s">
        <v>827</v>
      </c>
      <c r="D556" s="87" t="s">
        <v>95</v>
      </c>
      <c r="E556" s="88" t="s">
        <v>828</v>
      </c>
      <c r="F556" s="89" t="s">
        <v>829</v>
      </c>
      <c r="G556" s="90" t="s">
        <v>98</v>
      </c>
      <c r="H556" s="91">
        <v>96.518000000000001</v>
      </c>
      <c r="I556" s="385"/>
      <c r="J556" s="92">
        <f>ROUND(I556*H556,2)</f>
        <v>0</v>
      </c>
      <c r="K556" s="89" t="s">
        <v>99</v>
      </c>
      <c r="L556" s="7"/>
      <c r="M556" s="386" t="s">
        <v>2</v>
      </c>
      <c r="N556" s="93" t="s">
        <v>45</v>
      </c>
      <c r="O556" s="100"/>
      <c r="P556" s="94">
        <f>O556*H556</f>
        <v>0</v>
      </c>
      <c r="Q556" s="94">
        <v>9.9750000000000005E-2</v>
      </c>
      <c r="R556" s="94">
        <f>Q556*H556</f>
        <v>9.6276705000000007</v>
      </c>
      <c r="S556" s="94">
        <v>0</v>
      </c>
      <c r="T556" s="95">
        <f>S556*H556</f>
        <v>0</v>
      </c>
      <c r="AR556" s="359" t="s">
        <v>100</v>
      </c>
      <c r="AT556" s="359" t="s">
        <v>95</v>
      </c>
      <c r="AU556" s="359" t="s">
        <v>4</v>
      </c>
      <c r="AY556" s="359" t="s">
        <v>93</v>
      </c>
      <c r="BE556" s="96">
        <f>IF(N556="základní",J556,0)</f>
        <v>0</v>
      </c>
      <c r="BF556" s="96">
        <f>IF(N556="snížená",J556,0)</f>
        <v>0</v>
      </c>
      <c r="BG556" s="96">
        <f>IF(N556="zákl. přenesená",J556,0)</f>
        <v>0</v>
      </c>
      <c r="BH556" s="96">
        <f>IF(N556="sníž. přenesená",J556,0)</f>
        <v>0</v>
      </c>
      <c r="BI556" s="96">
        <f>IF(N556="nulová",J556,0)</f>
        <v>0</v>
      </c>
      <c r="BJ556" s="359" t="s">
        <v>91</v>
      </c>
      <c r="BK556" s="96">
        <f>ROUND(I556*H556,2)</f>
        <v>0</v>
      </c>
      <c r="BL556" s="359" t="s">
        <v>100</v>
      </c>
      <c r="BM556" s="359" t="s">
        <v>830</v>
      </c>
    </row>
    <row r="557" spans="2:65" s="358" customFormat="1" x14ac:dyDescent="0.25">
      <c r="B557" s="27"/>
      <c r="C557" s="355"/>
      <c r="D557" s="97" t="s">
        <v>102</v>
      </c>
      <c r="E557" s="355"/>
      <c r="F557" s="98" t="s">
        <v>831</v>
      </c>
      <c r="G557" s="355"/>
      <c r="H557" s="355"/>
      <c r="I557" s="370"/>
      <c r="J557" s="355"/>
      <c r="K557" s="355"/>
      <c r="L557" s="7"/>
      <c r="M557" s="99"/>
      <c r="N557" s="100"/>
      <c r="O557" s="100"/>
      <c r="P557" s="100"/>
      <c r="Q557" s="100"/>
      <c r="R557" s="100"/>
      <c r="S557" s="100"/>
      <c r="T557" s="101"/>
      <c r="AT557" s="359" t="s">
        <v>102</v>
      </c>
      <c r="AU557" s="359" t="s">
        <v>4</v>
      </c>
    </row>
    <row r="558" spans="2:65" s="110" customFormat="1" ht="22.5" x14ac:dyDescent="0.25">
      <c r="B558" s="102"/>
      <c r="C558" s="103"/>
      <c r="D558" s="97" t="s">
        <v>104</v>
      </c>
      <c r="E558" s="104" t="s">
        <v>2</v>
      </c>
      <c r="F558" s="105" t="s">
        <v>832</v>
      </c>
      <c r="G558" s="103"/>
      <c r="H558" s="104" t="s">
        <v>2</v>
      </c>
      <c r="I558" s="387"/>
      <c r="J558" s="103"/>
      <c r="K558" s="103"/>
      <c r="L558" s="106"/>
      <c r="M558" s="107"/>
      <c r="N558" s="108"/>
      <c r="O558" s="108"/>
      <c r="P558" s="108"/>
      <c r="Q558" s="108"/>
      <c r="R558" s="108"/>
      <c r="S558" s="108"/>
      <c r="T558" s="109"/>
      <c r="AT558" s="111" t="s">
        <v>104</v>
      </c>
      <c r="AU558" s="111" t="s">
        <v>4</v>
      </c>
      <c r="AV558" s="110" t="s">
        <v>91</v>
      </c>
      <c r="AW558" s="110" t="s">
        <v>106</v>
      </c>
      <c r="AX558" s="110" t="s">
        <v>92</v>
      </c>
      <c r="AY558" s="111" t="s">
        <v>93</v>
      </c>
    </row>
    <row r="559" spans="2:65" s="121" customFormat="1" x14ac:dyDescent="0.25">
      <c r="B559" s="112"/>
      <c r="C559" s="113"/>
      <c r="D559" s="97" t="s">
        <v>104</v>
      </c>
      <c r="E559" s="114" t="s">
        <v>2</v>
      </c>
      <c r="F559" s="115" t="s">
        <v>833</v>
      </c>
      <c r="G559" s="113"/>
      <c r="H559" s="116">
        <v>55.082000000000001</v>
      </c>
      <c r="I559" s="388"/>
      <c r="J559" s="113"/>
      <c r="K559" s="113"/>
      <c r="L559" s="117"/>
      <c r="M559" s="118"/>
      <c r="N559" s="119"/>
      <c r="O559" s="119"/>
      <c r="P559" s="119"/>
      <c r="Q559" s="119"/>
      <c r="R559" s="119"/>
      <c r="S559" s="119"/>
      <c r="T559" s="120"/>
      <c r="AT559" s="122" t="s">
        <v>104</v>
      </c>
      <c r="AU559" s="122" t="s">
        <v>4</v>
      </c>
      <c r="AV559" s="121" t="s">
        <v>4</v>
      </c>
      <c r="AW559" s="121" t="s">
        <v>106</v>
      </c>
      <c r="AX559" s="121" t="s">
        <v>92</v>
      </c>
      <c r="AY559" s="122" t="s">
        <v>93</v>
      </c>
    </row>
    <row r="560" spans="2:65" s="121" customFormat="1" x14ac:dyDescent="0.25">
      <c r="B560" s="112"/>
      <c r="C560" s="113"/>
      <c r="D560" s="97" t="s">
        <v>104</v>
      </c>
      <c r="E560" s="114" t="s">
        <v>2</v>
      </c>
      <c r="F560" s="115" t="s">
        <v>834</v>
      </c>
      <c r="G560" s="113"/>
      <c r="H560" s="116">
        <v>33.899000000000001</v>
      </c>
      <c r="I560" s="388"/>
      <c r="J560" s="113"/>
      <c r="K560" s="113"/>
      <c r="L560" s="117"/>
      <c r="M560" s="118"/>
      <c r="N560" s="119"/>
      <c r="O560" s="119"/>
      <c r="P560" s="119"/>
      <c r="Q560" s="119"/>
      <c r="R560" s="119"/>
      <c r="S560" s="119"/>
      <c r="T560" s="120"/>
      <c r="AT560" s="122" t="s">
        <v>104</v>
      </c>
      <c r="AU560" s="122" t="s">
        <v>4</v>
      </c>
      <c r="AV560" s="121" t="s">
        <v>4</v>
      </c>
      <c r="AW560" s="121" t="s">
        <v>106</v>
      </c>
      <c r="AX560" s="121" t="s">
        <v>92</v>
      </c>
      <c r="AY560" s="122" t="s">
        <v>93</v>
      </c>
    </row>
    <row r="561" spans="2:65" s="121" customFormat="1" x14ac:dyDescent="0.25">
      <c r="B561" s="112"/>
      <c r="C561" s="113"/>
      <c r="D561" s="97" t="s">
        <v>104</v>
      </c>
      <c r="E561" s="114" t="s">
        <v>2</v>
      </c>
      <c r="F561" s="115" t="s">
        <v>835</v>
      </c>
      <c r="G561" s="113"/>
      <c r="H561" s="116">
        <v>7.5369999999999999</v>
      </c>
      <c r="I561" s="388"/>
      <c r="J561" s="113"/>
      <c r="K561" s="113"/>
      <c r="L561" s="117"/>
      <c r="M561" s="118"/>
      <c r="N561" s="119"/>
      <c r="O561" s="119"/>
      <c r="P561" s="119"/>
      <c r="Q561" s="119"/>
      <c r="R561" s="119"/>
      <c r="S561" s="119"/>
      <c r="T561" s="120"/>
      <c r="AT561" s="122" t="s">
        <v>104</v>
      </c>
      <c r="AU561" s="122" t="s">
        <v>4</v>
      </c>
      <c r="AV561" s="121" t="s">
        <v>4</v>
      </c>
      <c r="AW561" s="121" t="s">
        <v>106</v>
      </c>
      <c r="AX561" s="121" t="s">
        <v>92</v>
      </c>
      <c r="AY561" s="122" t="s">
        <v>93</v>
      </c>
    </row>
    <row r="562" spans="2:65" s="132" customFormat="1" x14ac:dyDescent="0.25">
      <c r="B562" s="123"/>
      <c r="C562" s="124"/>
      <c r="D562" s="97" t="s">
        <v>104</v>
      </c>
      <c r="E562" s="125" t="s">
        <v>2</v>
      </c>
      <c r="F562" s="126" t="s">
        <v>108</v>
      </c>
      <c r="G562" s="124"/>
      <c r="H562" s="127">
        <v>96.518000000000001</v>
      </c>
      <c r="I562" s="389"/>
      <c r="J562" s="124"/>
      <c r="K562" s="124"/>
      <c r="L562" s="128"/>
      <c r="M562" s="129"/>
      <c r="N562" s="130"/>
      <c r="O562" s="130"/>
      <c r="P562" s="130"/>
      <c r="Q562" s="130"/>
      <c r="R562" s="130"/>
      <c r="S562" s="130"/>
      <c r="T562" s="131"/>
      <c r="AT562" s="133" t="s">
        <v>104</v>
      </c>
      <c r="AU562" s="133" t="s">
        <v>4</v>
      </c>
      <c r="AV562" s="132" t="s">
        <v>100</v>
      </c>
      <c r="AW562" s="132" t="s">
        <v>106</v>
      </c>
      <c r="AX562" s="132" t="s">
        <v>91</v>
      </c>
      <c r="AY562" s="133" t="s">
        <v>93</v>
      </c>
    </row>
    <row r="563" spans="2:65" s="358" customFormat="1" ht="16.5" customHeight="1" x14ac:dyDescent="0.25">
      <c r="B563" s="27"/>
      <c r="C563" s="87" t="s">
        <v>836</v>
      </c>
      <c r="D563" s="87" t="s">
        <v>95</v>
      </c>
      <c r="E563" s="88" t="s">
        <v>837</v>
      </c>
      <c r="F563" s="89" t="s">
        <v>838</v>
      </c>
      <c r="G563" s="90" t="s">
        <v>98</v>
      </c>
      <c r="H563" s="91">
        <v>15.654</v>
      </c>
      <c r="I563" s="385"/>
      <c r="J563" s="92">
        <f>ROUND(I563*H563,2)</f>
        <v>0</v>
      </c>
      <c r="K563" s="89" t="s">
        <v>99</v>
      </c>
      <c r="L563" s="7"/>
      <c r="M563" s="386" t="s">
        <v>2</v>
      </c>
      <c r="N563" s="93" t="s">
        <v>45</v>
      </c>
      <c r="O563" s="100"/>
      <c r="P563" s="94">
        <f>O563*H563</f>
        <v>0</v>
      </c>
      <c r="Q563" s="94">
        <v>9.8999999999999999E-4</v>
      </c>
      <c r="R563" s="94">
        <f>Q563*H563</f>
        <v>1.5497459999999999E-2</v>
      </c>
      <c r="S563" s="94">
        <v>0</v>
      </c>
      <c r="T563" s="95">
        <f>S563*H563</f>
        <v>0</v>
      </c>
      <c r="AR563" s="359" t="s">
        <v>100</v>
      </c>
      <c r="AT563" s="359" t="s">
        <v>95</v>
      </c>
      <c r="AU563" s="359" t="s">
        <v>4</v>
      </c>
      <c r="AY563" s="359" t="s">
        <v>93</v>
      </c>
      <c r="BE563" s="96">
        <f>IF(N563="základní",J563,0)</f>
        <v>0</v>
      </c>
      <c r="BF563" s="96">
        <f>IF(N563="snížená",J563,0)</f>
        <v>0</v>
      </c>
      <c r="BG563" s="96">
        <f>IF(N563="zákl. přenesená",J563,0)</f>
        <v>0</v>
      </c>
      <c r="BH563" s="96">
        <f>IF(N563="sníž. přenesená",J563,0)</f>
        <v>0</v>
      </c>
      <c r="BI563" s="96">
        <f>IF(N563="nulová",J563,0)</f>
        <v>0</v>
      </c>
      <c r="BJ563" s="359" t="s">
        <v>91</v>
      </c>
      <c r="BK563" s="96">
        <f>ROUND(I563*H563,2)</f>
        <v>0</v>
      </c>
      <c r="BL563" s="359" t="s">
        <v>100</v>
      </c>
      <c r="BM563" s="359" t="s">
        <v>839</v>
      </c>
    </row>
    <row r="564" spans="2:65" s="358" customFormat="1" x14ac:dyDescent="0.25">
      <c r="B564" s="27"/>
      <c r="C564" s="355"/>
      <c r="D564" s="97" t="s">
        <v>102</v>
      </c>
      <c r="E564" s="355"/>
      <c r="F564" s="98" t="s">
        <v>840</v>
      </c>
      <c r="G564" s="355"/>
      <c r="H564" s="355"/>
      <c r="I564" s="370"/>
      <c r="J564" s="355"/>
      <c r="K564" s="355"/>
      <c r="L564" s="7"/>
      <c r="M564" s="99"/>
      <c r="N564" s="100"/>
      <c r="O564" s="100"/>
      <c r="P564" s="100"/>
      <c r="Q564" s="100"/>
      <c r="R564" s="100"/>
      <c r="S564" s="100"/>
      <c r="T564" s="101"/>
      <c r="AT564" s="359" t="s">
        <v>102</v>
      </c>
      <c r="AU564" s="359" t="s">
        <v>4</v>
      </c>
    </row>
    <row r="565" spans="2:65" s="110" customFormat="1" x14ac:dyDescent="0.25">
      <c r="B565" s="102"/>
      <c r="C565" s="103"/>
      <c r="D565" s="97" t="s">
        <v>104</v>
      </c>
      <c r="E565" s="104" t="s">
        <v>2</v>
      </c>
      <c r="F565" s="105" t="s">
        <v>841</v>
      </c>
      <c r="G565" s="103"/>
      <c r="H565" s="104" t="s">
        <v>2</v>
      </c>
      <c r="I565" s="387"/>
      <c r="J565" s="103"/>
      <c r="K565" s="103"/>
      <c r="L565" s="106"/>
      <c r="M565" s="107"/>
      <c r="N565" s="108"/>
      <c r="O565" s="108"/>
      <c r="P565" s="108"/>
      <c r="Q565" s="108"/>
      <c r="R565" s="108"/>
      <c r="S565" s="108"/>
      <c r="T565" s="109"/>
      <c r="AT565" s="111" t="s">
        <v>104</v>
      </c>
      <c r="AU565" s="111" t="s">
        <v>4</v>
      </c>
      <c r="AV565" s="110" t="s">
        <v>91</v>
      </c>
      <c r="AW565" s="110" t="s">
        <v>106</v>
      </c>
      <c r="AX565" s="110" t="s">
        <v>92</v>
      </c>
      <c r="AY565" s="111" t="s">
        <v>93</v>
      </c>
    </row>
    <row r="566" spans="2:65" s="121" customFormat="1" x14ac:dyDescent="0.25">
      <c r="B566" s="112"/>
      <c r="C566" s="113"/>
      <c r="D566" s="97" t="s">
        <v>104</v>
      </c>
      <c r="E566" s="114" t="s">
        <v>2</v>
      </c>
      <c r="F566" s="115" t="s">
        <v>842</v>
      </c>
      <c r="G566" s="113"/>
      <c r="H566" s="116">
        <v>13.77</v>
      </c>
      <c r="I566" s="388"/>
      <c r="J566" s="113"/>
      <c r="K566" s="113"/>
      <c r="L566" s="117"/>
      <c r="M566" s="118"/>
      <c r="N566" s="119"/>
      <c r="O566" s="119"/>
      <c r="P566" s="119"/>
      <c r="Q566" s="119"/>
      <c r="R566" s="119"/>
      <c r="S566" s="119"/>
      <c r="T566" s="120"/>
      <c r="AT566" s="122" t="s">
        <v>104</v>
      </c>
      <c r="AU566" s="122" t="s">
        <v>4</v>
      </c>
      <c r="AV566" s="121" t="s">
        <v>4</v>
      </c>
      <c r="AW566" s="121" t="s">
        <v>106</v>
      </c>
      <c r="AX566" s="121" t="s">
        <v>92</v>
      </c>
      <c r="AY566" s="122" t="s">
        <v>93</v>
      </c>
    </row>
    <row r="567" spans="2:65" s="121" customFormat="1" x14ac:dyDescent="0.25">
      <c r="B567" s="112"/>
      <c r="C567" s="113"/>
      <c r="D567" s="97" t="s">
        <v>104</v>
      </c>
      <c r="E567" s="114" t="s">
        <v>2</v>
      </c>
      <c r="F567" s="115" t="s">
        <v>843</v>
      </c>
      <c r="G567" s="113"/>
      <c r="H567" s="116">
        <v>1.8839999999999999</v>
      </c>
      <c r="I567" s="388"/>
      <c r="J567" s="113"/>
      <c r="K567" s="113"/>
      <c r="L567" s="117"/>
      <c r="M567" s="118"/>
      <c r="N567" s="119"/>
      <c r="O567" s="119"/>
      <c r="P567" s="119"/>
      <c r="Q567" s="119"/>
      <c r="R567" s="119"/>
      <c r="S567" s="119"/>
      <c r="T567" s="120"/>
      <c r="AT567" s="122" t="s">
        <v>104</v>
      </c>
      <c r="AU567" s="122" t="s">
        <v>4</v>
      </c>
      <c r="AV567" s="121" t="s">
        <v>4</v>
      </c>
      <c r="AW567" s="121" t="s">
        <v>106</v>
      </c>
      <c r="AX567" s="121" t="s">
        <v>92</v>
      </c>
      <c r="AY567" s="122" t="s">
        <v>93</v>
      </c>
    </row>
    <row r="568" spans="2:65" s="132" customFormat="1" x14ac:dyDescent="0.25">
      <c r="B568" s="123"/>
      <c r="C568" s="124"/>
      <c r="D568" s="97" t="s">
        <v>104</v>
      </c>
      <c r="E568" s="125" t="s">
        <v>2</v>
      </c>
      <c r="F568" s="126" t="s">
        <v>108</v>
      </c>
      <c r="G568" s="124"/>
      <c r="H568" s="127">
        <v>15.654</v>
      </c>
      <c r="I568" s="389"/>
      <c r="J568" s="124"/>
      <c r="K568" s="124"/>
      <c r="L568" s="128"/>
      <c r="M568" s="129"/>
      <c r="N568" s="130"/>
      <c r="O568" s="130"/>
      <c r="P568" s="130"/>
      <c r="Q568" s="130"/>
      <c r="R568" s="130"/>
      <c r="S568" s="130"/>
      <c r="T568" s="131"/>
      <c r="AT568" s="133" t="s">
        <v>104</v>
      </c>
      <c r="AU568" s="133" t="s">
        <v>4</v>
      </c>
      <c r="AV568" s="132" t="s">
        <v>100</v>
      </c>
      <c r="AW568" s="132" t="s">
        <v>106</v>
      </c>
      <c r="AX568" s="132" t="s">
        <v>91</v>
      </c>
      <c r="AY568" s="133" t="s">
        <v>93</v>
      </c>
    </row>
    <row r="569" spans="2:65" s="358" customFormat="1" ht="16.5" customHeight="1" x14ac:dyDescent="0.25">
      <c r="B569" s="27"/>
      <c r="C569" s="87" t="s">
        <v>844</v>
      </c>
      <c r="D569" s="87" t="s">
        <v>95</v>
      </c>
      <c r="E569" s="88" t="s">
        <v>845</v>
      </c>
      <c r="F569" s="89" t="s">
        <v>846</v>
      </c>
      <c r="G569" s="90" t="s">
        <v>98</v>
      </c>
      <c r="H569" s="91">
        <v>596.49199999999996</v>
      </c>
      <c r="I569" s="385"/>
      <c r="J569" s="92">
        <f>ROUND(I569*H569,2)</f>
        <v>0</v>
      </c>
      <c r="K569" s="89" t="s">
        <v>99</v>
      </c>
      <c r="L569" s="7"/>
      <c r="M569" s="386" t="s">
        <v>2</v>
      </c>
      <c r="N569" s="93" t="s">
        <v>45</v>
      </c>
      <c r="O569" s="100"/>
      <c r="P569" s="94">
        <f>O569*H569</f>
        <v>0</v>
      </c>
      <c r="Q569" s="94">
        <v>1.16E-3</v>
      </c>
      <c r="R569" s="94">
        <f>Q569*H569</f>
        <v>0.69193072</v>
      </c>
      <c r="S569" s="94">
        <v>0</v>
      </c>
      <c r="T569" s="95">
        <f>S569*H569</f>
        <v>0</v>
      </c>
      <c r="AR569" s="359" t="s">
        <v>100</v>
      </c>
      <c r="AT569" s="359" t="s">
        <v>95</v>
      </c>
      <c r="AU569" s="359" t="s">
        <v>4</v>
      </c>
      <c r="AY569" s="359" t="s">
        <v>93</v>
      </c>
      <c r="BE569" s="96">
        <f>IF(N569="základní",J569,0)</f>
        <v>0</v>
      </c>
      <c r="BF569" s="96">
        <f>IF(N569="snížená",J569,0)</f>
        <v>0</v>
      </c>
      <c r="BG569" s="96">
        <f>IF(N569="zákl. přenesená",J569,0)</f>
        <v>0</v>
      </c>
      <c r="BH569" s="96">
        <f>IF(N569="sníž. přenesená",J569,0)</f>
        <v>0</v>
      </c>
      <c r="BI569" s="96">
        <f>IF(N569="nulová",J569,0)</f>
        <v>0</v>
      </c>
      <c r="BJ569" s="359" t="s">
        <v>91</v>
      </c>
      <c r="BK569" s="96">
        <f>ROUND(I569*H569,2)</f>
        <v>0</v>
      </c>
      <c r="BL569" s="359" t="s">
        <v>100</v>
      </c>
      <c r="BM569" s="359" t="s">
        <v>847</v>
      </c>
    </row>
    <row r="570" spans="2:65" s="358" customFormat="1" x14ac:dyDescent="0.25">
      <c r="B570" s="27"/>
      <c r="C570" s="355"/>
      <c r="D570" s="97" t="s">
        <v>102</v>
      </c>
      <c r="E570" s="355"/>
      <c r="F570" s="98" t="s">
        <v>848</v>
      </c>
      <c r="G570" s="355"/>
      <c r="H570" s="355"/>
      <c r="I570" s="370"/>
      <c r="J570" s="355"/>
      <c r="K570" s="355"/>
      <c r="L570" s="7"/>
      <c r="M570" s="99"/>
      <c r="N570" s="100"/>
      <c r="O570" s="100"/>
      <c r="P570" s="100"/>
      <c r="Q570" s="100"/>
      <c r="R570" s="100"/>
      <c r="S570" s="100"/>
      <c r="T570" s="101"/>
      <c r="AT570" s="359" t="s">
        <v>102</v>
      </c>
      <c r="AU570" s="359" t="s">
        <v>4</v>
      </c>
    </row>
    <row r="571" spans="2:65" s="110" customFormat="1" ht="22.5" x14ac:dyDescent="0.25">
      <c r="B571" s="102"/>
      <c r="C571" s="103"/>
      <c r="D571" s="97" t="s">
        <v>104</v>
      </c>
      <c r="E571" s="104" t="s">
        <v>2</v>
      </c>
      <c r="F571" s="105" t="s">
        <v>849</v>
      </c>
      <c r="G571" s="103"/>
      <c r="H571" s="104" t="s">
        <v>2</v>
      </c>
      <c r="I571" s="387"/>
      <c r="J571" s="103"/>
      <c r="K571" s="103"/>
      <c r="L571" s="106"/>
      <c r="M571" s="107"/>
      <c r="N571" s="108"/>
      <c r="O571" s="108"/>
      <c r="P571" s="108"/>
      <c r="Q571" s="108"/>
      <c r="R571" s="108"/>
      <c r="S571" s="108"/>
      <c r="T571" s="109"/>
      <c r="AT571" s="111" t="s">
        <v>104</v>
      </c>
      <c r="AU571" s="111" t="s">
        <v>4</v>
      </c>
      <c r="AV571" s="110" t="s">
        <v>91</v>
      </c>
      <c r="AW571" s="110" t="s">
        <v>106</v>
      </c>
      <c r="AX571" s="110" t="s">
        <v>92</v>
      </c>
      <c r="AY571" s="111" t="s">
        <v>93</v>
      </c>
    </row>
    <row r="572" spans="2:65" s="110" customFormat="1" x14ac:dyDescent="0.25">
      <c r="B572" s="102"/>
      <c r="C572" s="103"/>
      <c r="D572" s="97" t="s">
        <v>104</v>
      </c>
      <c r="E572" s="104" t="s">
        <v>2</v>
      </c>
      <c r="F572" s="105" t="s">
        <v>850</v>
      </c>
      <c r="G572" s="103"/>
      <c r="H572" s="104" t="s">
        <v>2</v>
      </c>
      <c r="I572" s="387"/>
      <c r="J572" s="103"/>
      <c r="K572" s="103"/>
      <c r="L572" s="106"/>
      <c r="M572" s="107"/>
      <c r="N572" s="108"/>
      <c r="O572" s="108"/>
      <c r="P572" s="108"/>
      <c r="Q572" s="108"/>
      <c r="R572" s="108"/>
      <c r="S572" s="108"/>
      <c r="T572" s="109"/>
      <c r="AT572" s="111" t="s">
        <v>104</v>
      </c>
      <c r="AU572" s="111" t="s">
        <v>4</v>
      </c>
      <c r="AV572" s="110" t="s">
        <v>91</v>
      </c>
      <c r="AW572" s="110" t="s">
        <v>106</v>
      </c>
      <c r="AX572" s="110" t="s">
        <v>92</v>
      </c>
      <c r="AY572" s="111" t="s">
        <v>93</v>
      </c>
    </row>
    <row r="573" spans="2:65" s="121" customFormat="1" x14ac:dyDescent="0.25">
      <c r="B573" s="112"/>
      <c r="C573" s="113"/>
      <c r="D573" s="97" t="s">
        <v>104</v>
      </c>
      <c r="E573" s="114" t="s">
        <v>2</v>
      </c>
      <c r="F573" s="115" t="s">
        <v>809</v>
      </c>
      <c r="G573" s="113"/>
      <c r="H573" s="116">
        <v>275.40800000000002</v>
      </c>
      <c r="I573" s="388"/>
      <c r="J573" s="113"/>
      <c r="K573" s="113"/>
      <c r="L573" s="117"/>
      <c r="M573" s="118"/>
      <c r="N573" s="119"/>
      <c r="O573" s="119"/>
      <c r="P573" s="119"/>
      <c r="Q573" s="119"/>
      <c r="R573" s="119"/>
      <c r="S573" s="119"/>
      <c r="T573" s="120"/>
      <c r="AT573" s="122" t="s">
        <v>104</v>
      </c>
      <c r="AU573" s="122" t="s">
        <v>4</v>
      </c>
      <c r="AV573" s="121" t="s">
        <v>4</v>
      </c>
      <c r="AW573" s="121" t="s">
        <v>106</v>
      </c>
      <c r="AX573" s="121" t="s">
        <v>92</v>
      </c>
      <c r="AY573" s="122" t="s">
        <v>93</v>
      </c>
    </row>
    <row r="574" spans="2:65" s="121" customFormat="1" x14ac:dyDescent="0.25">
      <c r="B574" s="112"/>
      <c r="C574" s="113"/>
      <c r="D574" s="97" t="s">
        <v>104</v>
      </c>
      <c r="E574" s="114" t="s">
        <v>2</v>
      </c>
      <c r="F574" s="115" t="s">
        <v>851</v>
      </c>
      <c r="G574" s="113"/>
      <c r="H574" s="116">
        <v>283.39999999999998</v>
      </c>
      <c r="I574" s="388"/>
      <c r="J574" s="113"/>
      <c r="K574" s="113"/>
      <c r="L574" s="117"/>
      <c r="M574" s="118"/>
      <c r="N574" s="119"/>
      <c r="O574" s="119"/>
      <c r="P574" s="119"/>
      <c r="Q574" s="119"/>
      <c r="R574" s="119"/>
      <c r="S574" s="119"/>
      <c r="T574" s="120"/>
      <c r="AT574" s="122" t="s">
        <v>104</v>
      </c>
      <c r="AU574" s="122" t="s">
        <v>4</v>
      </c>
      <c r="AV574" s="121" t="s">
        <v>4</v>
      </c>
      <c r="AW574" s="121" t="s">
        <v>106</v>
      </c>
      <c r="AX574" s="121" t="s">
        <v>92</v>
      </c>
      <c r="AY574" s="122" t="s">
        <v>93</v>
      </c>
    </row>
    <row r="575" spans="2:65" s="121" customFormat="1" x14ac:dyDescent="0.25">
      <c r="B575" s="112"/>
      <c r="C575" s="113"/>
      <c r="D575" s="97" t="s">
        <v>104</v>
      </c>
      <c r="E575" s="114" t="s">
        <v>2</v>
      </c>
      <c r="F575" s="115" t="s">
        <v>811</v>
      </c>
      <c r="G575" s="113"/>
      <c r="H575" s="116">
        <v>37.683999999999997</v>
      </c>
      <c r="I575" s="388"/>
      <c r="J575" s="113"/>
      <c r="K575" s="113"/>
      <c r="L575" s="117"/>
      <c r="M575" s="118"/>
      <c r="N575" s="119"/>
      <c r="O575" s="119"/>
      <c r="P575" s="119"/>
      <c r="Q575" s="119"/>
      <c r="R575" s="119"/>
      <c r="S575" s="119"/>
      <c r="T575" s="120"/>
      <c r="AT575" s="122" t="s">
        <v>104</v>
      </c>
      <c r="AU575" s="122" t="s">
        <v>4</v>
      </c>
      <c r="AV575" s="121" t="s">
        <v>4</v>
      </c>
      <c r="AW575" s="121" t="s">
        <v>106</v>
      </c>
      <c r="AX575" s="121" t="s">
        <v>92</v>
      </c>
      <c r="AY575" s="122" t="s">
        <v>93</v>
      </c>
    </row>
    <row r="576" spans="2:65" s="132" customFormat="1" x14ac:dyDescent="0.25">
      <c r="B576" s="123"/>
      <c r="C576" s="124"/>
      <c r="D576" s="97" t="s">
        <v>104</v>
      </c>
      <c r="E576" s="125" t="s">
        <v>2</v>
      </c>
      <c r="F576" s="126" t="s">
        <v>108</v>
      </c>
      <c r="G576" s="124"/>
      <c r="H576" s="127">
        <v>596.49199999999996</v>
      </c>
      <c r="I576" s="389"/>
      <c r="J576" s="124"/>
      <c r="K576" s="124"/>
      <c r="L576" s="128"/>
      <c r="M576" s="129"/>
      <c r="N576" s="130"/>
      <c r="O576" s="130"/>
      <c r="P576" s="130"/>
      <c r="Q576" s="130"/>
      <c r="R576" s="130"/>
      <c r="S576" s="130"/>
      <c r="T576" s="131"/>
      <c r="AT576" s="133" t="s">
        <v>104</v>
      </c>
      <c r="AU576" s="133" t="s">
        <v>4</v>
      </c>
      <c r="AV576" s="132" t="s">
        <v>100</v>
      </c>
      <c r="AW576" s="132" t="s">
        <v>106</v>
      </c>
      <c r="AX576" s="132" t="s">
        <v>91</v>
      </c>
      <c r="AY576" s="133" t="s">
        <v>93</v>
      </c>
    </row>
    <row r="577" spans="2:65" s="358" customFormat="1" ht="16.5" customHeight="1" x14ac:dyDescent="0.25">
      <c r="B577" s="27"/>
      <c r="C577" s="87" t="s">
        <v>852</v>
      </c>
      <c r="D577" s="87" t="s">
        <v>95</v>
      </c>
      <c r="E577" s="88" t="s">
        <v>853</v>
      </c>
      <c r="F577" s="89" t="s">
        <v>854</v>
      </c>
      <c r="G577" s="90" t="s">
        <v>118</v>
      </c>
      <c r="H577" s="91">
        <v>1029.5999999999999</v>
      </c>
      <c r="I577" s="385"/>
      <c r="J577" s="92">
        <f>ROUND(I577*H577,2)</f>
        <v>0</v>
      </c>
      <c r="K577" s="89" t="s">
        <v>99</v>
      </c>
      <c r="L577" s="7"/>
      <c r="M577" s="386" t="s">
        <v>2</v>
      </c>
      <c r="N577" s="93" t="s">
        <v>45</v>
      </c>
      <c r="O577" s="100"/>
      <c r="P577" s="94">
        <f>O577*H577</f>
        <v>0</v>
      </c>
      <c r="Q577" s="94">
        <v>7.7999999999999999E-4</v>
      </c>
      <c r="R577" s="94">
        <f>Q577*H577</f>
        <v>0.80308799999999991</v>
      </c>
      <c r="S577" s="94">
        <v>1E-3</v>
      </c>
      <c r="T577" s="95">
        <f>S577*H577</f>
        <v>1.0295999999999998</v>
      </c>
      <c r="AR577" s="359" t="s">
        <v>100</v>
      </c>
      <c r="AT577" s="359" t="s">
        <v>95</v>
      </c>
      <c r="AU577" s="359" t="s">
        <v>4</v>
      </c>
      <c r="AY577" s="359" t="s">
        <v>93</v>
      </c>
      <c r="BE577" s="96">
        <f>IF(N577="základní",J577,0)</f>
        <v>0</v>
      </c>
      <c r="BF577" s="96">
        <f>IF(N577="snížená",J577,0)</f>
        <v>0</v>
      </c>
      <c r="BG577" s="96">
        <f>IF(N577="zákl. přenesená",J577,0)</f>
        <v>0</v>
      </c>
      <c r="BH577" s="96">
        <f>IF(N577="sníž. přenesená",J577,0)</f>
        <v>0</v>
      </c>
      <c r="BI577" s="96">
        <f>IF(N577="nulová",J577,0)</f>
        <v>0</v>
      </c>
      <c r="BJ577" s="359" t="s">
        <v>91</v>
      </c>
      <c r="BK577" s="96">
        <f>ROUND(I577*H577,2)</f>
        <v>0</v>
      </c>
      <c r="BL577" s="359" t="s">
        <v>100</v>
      </c>
      <c r="BM577" s="359" t="s">
        <v>855</v>
      </c>
    </row>
    <row r="578" spans="2:65" s="358" customFormat="1" x14ac:dyDescent="0.25">
      <c r="B578" s="27"/>
      <c r="C578" s="355"/>
      <c r="D578" s="97" t="s">
        <v>102</v>
      </c>
      <c r="E578" s="355"/>
      <c r="F578" s="98" t="s">
        <v>856</v>
      </c>
      <c r="G578" s="355"/>
      <c r="H578" s="355"/>
      <c r="I578" s="370"/>
      <c r="J578" s="355"/>
      <c r="K578" s="355"/>
      <c r="L578" s="7"/>
      <c r="M578" s="99"/>
      <c r="N578" s="100"/>
      <c r="O578" s="100"/>
      <c r="P578" s="100"/>
      <c r="Q578" s="100"/>
      <c r="R578" s="100"/>
      <c r="S578" s="100"/>
      <c r="T578" s="101"/>
      <c r="AT578" s="359" t="s">
        <v>102</v>
      </c>
      <c r="AU578" s="359" t="s">
        <v>4</v>
      </c>
    </row>
    <row r="579" spans="2:65" s="121" customFormat="1" x14ac:dyDescent="0.25">
      <c r="B579" s="112"/>
      <c r="C579" s="113"/>
      <c r="D579" s="97" t="s">
        <v>104</v>
      </c>
      <c r="E579" s="114" t="s">
        <v>2</v>
      </c>
      <c r="F579" s="115" t="s">
        <v>857</v>
      </c>
      <c r="G579" s="113"/>
      <c r="H579" s="116">
        <v>1029.5999999999999</v>
      </c>
      <c r="I579" s="388"/>
      <c r="J579" s="113"/>
      <c r="K579" s="113"/>
      <c r="L579" s="117"/>
      <c r="M579" s="118"/>
      <c r="N579" s="119"/>
      <c r="O579" s="119"/>
      <c r="P579" s="119"/>
      <c r="Q579" s="119"/>
      <c r="R579" s="119"/>
      <c r="S579" s="119"/>
      <c r="T579" s="120"/>
      <c r="AT579" s="122" t="s">
        <v>104</v>
      </c>
      <c r="AU579" s="122" t="s">
        <v>4</v>
      </c>
      <c r="AV579" s="121" t="s">
        <v>4</v>
      </c>
      <c r="AW579" s="121" t="s">
        <v>106</v>
      </c>
      <c r="AX579" s="121" t="s">
        <v>91</v>
      </c>
      <c r="AY579" s="122" t="s">
        <v>93</v>
      </c>
    </row>
    <row r="580" spans="2:65" s="358" customFormat="1" ht="16.5" customHeight="1" x14ac:dyDescent="0.25">
      <c r="B580" s="27"/>
      <c r="C580" s="87" t="s">
        <v>858</v>
      </c>
      <c r="D580" s="87" t="s">
        <v>95</v>
      </c>
      <c r="E580" s="88" t="s">
        <v>859</v>
      </c>
      <c r="F580" s="89" t="s">
        <v>860</v>
      </c>
      <c r="G580" s="90" t="s">
        <v>118</v>
      </c>
      <c r="H580" s="91">
        <v>59.2</v>
      </c>
      <c r="I580" s="385"/>
      <c r="J580" s="92">
        <f>ROUND(I580*H580,2)</f>
        <v>0</v>
      </c>
      <c r="K580" s="89" t="s">
        <v>99</v>
      </c>
      <c r="L580" s="7"/>
      <c r="M580" s="386" t="s">
        <v>2</v>
      </c>
      <c r="N580" s="93" t="s">
        <v>45</v>
      </c>
      <c r="O580" s="100"/>
      <c r="P580" s="94">
        <f>O580*H580</f>
        <v>0</v>
      </c>
      <c r="Q580" s="94">
        <v>7.2811999999999996E-4</v>
      </c>
      <c r="R580" s="94">
        <f>Q580*H580</f>
        <v>4.3104704000000001E-2</v>
      </c>
      <c r="S580" s="94">
        <v>1E-3</v>
      </c>
      <c r="T580" s="95">
        <f>S580*H580</f>
        <v>5.9200000000000003E-2</v>
      </c>
      <c r="AR580" s="359" t="s">
        <v>100</v>
      </c>
      <c r="AT580" s="359" t="s">
        <v>95</v>
      </c>
      <c r="AU580" s="359" t="s">
        <v>4</v>
      </c>
      <c r="AY580" s="359" t="s">
        <v>93</v>
      </c>
      <c r="BE580" s="96">
        <f>IF(N580="základní",J580,0)</f>
        <v>0</v>
      </c>
      <c r="BF580" s="96">
        <f>IF(N580="snížená",J580,0)</f>
        <v>0</v>
      </c>
      <c r="BG580" s="96">
        <f>IF(N580="zákl. přenesená",J580,0)</f>
        <v>0</v>
      </c>
      <c r="BH580" s="96">
        <f>IF(N580="sníž. přenesená",J580,0)</f>
        <v>0</v>
      </c>
      <c r="BI580" s="96">
        <f>IF(N580="nulová",J580,0)</f>
        <v>0</v>
      </c>
      <c r="BJ580" s="359" t="s">
        <v>91</v>
      </c>
      <c r="BK580" s="96">
        <f>ROUND(I580*H580,2)</f>
        <v>0</v>
      </c>
      <c r="BL580" s="359" t="s">
        <v>100</v>
      </c>
      <c r="BM580" s="359" t="s">
        <v>861</v>
      </c>
    </row>
    <row r="581" spans="2:65" s="358" customFormat="1" x14ac:dyDescent="0.25">
      <c r="B581" s="27"/>
      <c r="C581" s="355"/>
      <c r="D581" s="97" t="s">
        <v>102</v>
      </c>
      <c r="E581" s="355"/>
      <c r="F581" s="98" t="s">
        <v>862</v>
      </c>
      <c r="G581" s="355"/>
      <c r="H581" s="355"/>
      <c r="I581" s="370"/>
      <c r="J581" s="355"/>
      <c r="K581" s="355"/>
      <c r="L581" s="7"/>
      <c r="M581" s="99"/>
      <c r="N581" s="100"/>
      <c r="O581" s="100"/>
      <c r="P581" s="100"/>
      <c r="Q581" s="100"/>
      <c r="R581" s="100"/>
      <c r="S581" s="100"/>
      <c r="T581" s="101"/>
      <c r="AT581" s="359" t="s">
        <v>102</v>
      </c>
      <c r="AU581" s="359" t="s">
        <v>4</v>
      </c>
    </row>
    <row r="582" spans="2:65" s="110" customFormat="1" x14ac:dyDescent="0.25">
      <c r="B582" s="102"/>
      <c r="C582" s="103"/>
      <c r="D582" s="97" t="s">
        <v>104</v>
      </c>
      <c r="E582" s="104" t="s">
        <v>2</v>
      </c>
      <c r="F582" s="105" t="s">
        <v>863</v>
      </c>
      <c r="G582" s="103"/>
      <c r="H582" s="104" t="s">
        <v>2</v>
      </c>
      <c r="I582" s="387"/>
      <c r="J582" s="103"/>
      <c r="K582" s="103"/>
      <c r="L582" s="106"/>
      <c r="M582" s="107"/>
      <c r="N582" s="108"/>
      <c r="O582" s="108"/>
      <c r="P582" s="108"/>
      <c r="Q582" s="108"/>
      <c r="R582" s="108"/>
      <c r="S582" s="108"/>
      <c r="T582" s="109"/>
      <c r="AT582" s="111" t="s">
        <v>104</v>
      </c>
      <c r="AU582" s="111" t="s">
        <v>4</v>
      </c>
      <c r="AV582" s="110" t="s">
        <v>91</v>
      </c>
      <c r="AW582" s="110" t="s">
        <v>106</v>
      </c>
      <c r="AX582" s="110" t="s">
        <v>92</v>
      </c>
      <c r="AY582" s="111" t="s">
        <v>93</v>
      </c>
    </row>
    <row r="583" spans="2:65" s="121" customFormat="1" x14ac:dyDescent="0.25">
      <c r="B583" s="112"/>
      <c r="C583" s="113"/>
      <c r="D583" s="97" t="s">
        <v>104</v>
      </c>
      <c r="E583" s="114" t="s">
        <v>2</v>
      </c>
      <c r="F583" s="115" t="s">
        <v>864</v>
      </c>
      <c r="G583" s="113"/>
      <c r="H583" s="116">
        <v>59.2</v>
      </c>
      <c r="I583" s="388"/>
      <c r="J583" s="113"/>
      <c r="K583" s="113"/>
      <c r="L583" s="117"/>
      <c r="M583" s="118"/>
      <c r="N583" s="119"/>
      <c r="O583" s="119"/>
      <c r="P583" s="119"/>
      <c r="Q583" s="119"/>
      <c r="R583" s="119"/>
      <c r="S583" s="119"/>
      <c r="T583" s="120"/>
      <c r="AT583" s="122" t="s">
        <v>104</v>
      </c>
      <c r="AU583" s="122" t="s">
        <v>4</v>
      </c>
      <c r="AV583" s="121" t="s">
        <v>4</v>
      </c>
      <c r="AW583" s="121" t="s">
        <v>106</v>
      </c>
      <c r="AX583" s="121" t="s">
        <v>91</v>
      </c>
      <c r="AY583" s="122" t="s">
        <v>93</v>
      </c>
    </row>
    <row r="584" spans="2:65" s="81" customFormat="1" ht="22.9" customHeight="1" x14ac:dyDescent="0.2">
      <c r="B584" s="71"/>
      <c r="C584" s="72"/>
      <c r="D584" s="73" t="s">
        <v>88</v>
      </c>
      <c r="E584" s="85" t="s">
        <v>865</v>
      </c>
      <c r="F584" s="85" t="s">
        <v>866</v>
      </c>
      <c r="G584" s="72"/>
      <c r="H584" s="72"/>
      <c r="I584" s="384"/>
      <c r="J584" s="86">
        <f>BK584</f>
        <v>0</v>
      </c>
      <c r="K584" s="72"/>
      <c r="L584" s="76"/>
      <c r="M584" s="77"/>
      <c r="N584" s="78"/>
      <c r="O584" s="78"/>
      <c r="P584" s="79">
        <f>SUM(P585:P608)</f>
        <v>0</v>
      </c>
      <c r="Q584" s="78"/>
      <c r="R584" s="79">
        <f>SUM(R585:R608)</f>
        <v>0</v>
      </c>
      <c r="S584" s="78"/>
      <c r="T584" s="80">
        <f>SUM(T585:T608)</f>
        <v>0</v>
      </c>
      <c r="AR584" s="82" t="s">
        <v>91</v>
      </c>
      <c r="AT584" s="83" t="s">
        <v>88</v>
      </c>
      <c r="AU584" s="83" t="s">
        <v>91</v>
      </c>
      <c r="AY584" s="82" t="s">
        <v>93</v>
      </c>
      <c r="BK584" s="84">
        <f>SUM(BK585:BK608)</f>
        <v>0</v>
      </c>
    </row>
    <row r="585" spans="2:65" s="358" customFormat="1" ht="16.5" customHeight="1" x14ac:dyDescent="0.25">
      <c r="B585" s="27"/>
      <c r="C585" s="87" t="s">
        <v>867</v>
      </c>
      <c r="D585" s="87" t="s">
        <v>95</v>
      </c>
      <c r="E585" s="88" t="s">
        <v>868</v>
      </c>
      <c r="F585" s="89" t="s">
        <v>869</v>
      </c>
      <c r="G585" s="90" t="s">
        <v>204</v>
      </c>
      <c r="H585" s="91">
        <v>1243.011</v>
      </c>
      <c r="I585" s="385"/>
      <c r="J585" s="92">
        <f>ROUND(I585*H585,2)</f>
        <v>0</v>
      </c>
      <c r="K585" s="89" t="s">
        <v>99</v>
      </c>
      <c r="L585" s="7"/>
      <c r="M585" s="386" t="s">
        <v>2</v>
      </c>
      <c r="N585" s="93" t="s">
        <v>45</v>
      </c>
      <c r="O585" s="100"/>
      <c r="P585" s="94">
        <f>O585*H585</f>
        <v>0</v>
      </c>
      <c r="Q585" s="94">
        <v>0</v>
      </c>
      <c r="R585" s="94">
        <f>Q585*H585</f>
        <v>0</v>
      </c>
      <c r="S585" s="94">
        <v>0</v>
      </c>
      <c r="T585" s="95">
        <f>S585*H585</f>
        <v>0</v>
      </c>
      <c r="AR585" s="359" t="s">
        <v>100</v>
      </c>
      <c r="AT585" s="359" t="s">
        <v>95</v>
      </c>
      <c r="AU585" s="359" t="s">
        <v>4</v>
      </c>
      <c r="AY585" s="359" t="s">
        <v>93</v>
      </c>
      <c r="BE585" s="96">
        <f>IF(N585="základní",J585,0)</f>
        <v>0</v>
      </c>
      <c r="BF585" s="96">
        <f>IF(N585="snížená",J585,0)</f>
        <v>0</v>
      </c>
      <c r="BG585" s="96">
        <f>IF(N585="zákl. přenesená",J585,0)</f>
        <v>0</v>
      </c>
      <c r="BH585" s="96">
        <f>IF(N585="sníž. přenesená",J585,0)</f>
        <v>0</v>
      </c>
      <c r="BI585" s="96">
        <f>IF(N585="nulová",J585,0)</f>
        <v>0</v>
      </c>
      <c r="BJ585" s="359" t="s">
        <v>91</v>
      </c>
      <c r="BK585" s="96">
        <f>ROUND(I585*H585,2)</f>
        <v>0</v>
      </c>
      <c r="BL585" s="359" t="s">
        <v>100</v>
      </c>
      <c r="BM585" s="359" t="s">
        <v>870</v>
      </c>
    </row>
    <row r="586" spans="2:65" s="358" customFormat="1" ht="19.5" x14ac:dyDescent="0.25">
      <c r="B586" s="27"/>
      <c r="C586" s="355"/>
      <c r="D586" s="97" t="s">
        <v>102</v>
      </c>
      <c r="E586" s="355"/>
      <c r="F586" s="98" t="s">
        <v>871</v>
      </c>
      <c r="G586" s="355"/>
      <c r="H586" s="355"/>
      <c r="I586" s="370"/>
      <c r="J586" s="355"/>
      <c r="K586" s="355"/>
      <c r="L586" s="7"/>
      <c r="M586" s="99"/>
      <c r="N586" s="100"/>
      <c r="O586" s="100"/>
      <c r="P586" s="100"/>
      <c r="Q586" s="100"/>
      <c r="R586" s="100"/>
      <c r="S586" s="100"/>
      <c r="T586" s="101"/>
      <c r="AT586" s="359" t="s">
        <v>102</v>
      </c>
      <c r="AU586" s="359" t="s">
        <v>4</v>
      </c>
    </row>
    <row r="587" spans="2:65" s="358" customFormat="1" ht="16.5" customHeight="1" x14ac:dyDescent="0.25">
      <c r="B587" s="27"/>
      <c r="C587" s="87" t="s">
        <v>872</v>
      </c>
      <c r="D587" s="87" t="s">
        <v>95</v>
      </c>
      <c r="E587" s="88" t="s">
        <v>873</v>
      </c>
      <c r="F587" s="89" t="s">
        <v>874</v>
      </c>
      <c r="G587" s="90" t="s">
        <v>204</v>
      </c>
      <c r="H587" s="91">
        <v>1243.011</v>
      </c>
      <c r="I587" s="385"/>
      <c r="J587" s="92">
        <f>ROUND(I587*H587,2)</f>
        <v>0</v>
      </c>
      <c r="K587" s="89" t="s">
        <v>99</v>
      </c>
      <c r="L587" s="7"/>
      <c r="M587" s="386" t="s">
        <v>2</v>
      </c>
      <c r="N587" s="93" t="s">
        <v>45</v>
      </c>
      <c r="O587" s="100"/>
      <c r="P587" s="94">
        <f>O587*H587</f>
        <v>0</v>
      </c>
      <c r="Q587" s="94">
        <v>0</v>
      </c>
      <c r="R587" s="94">
        <f>Q587*H587</f>
        <v>0</v>
      </c>
      <c r="S587" s="94">
        <v>0</v>
      </c>
      <c r="T587" s="95">
        <f>S587*H587</f>
        <v>0</v>
      </c>
      <c r="AR587" s="359" t="s">
        <v>100</v>
      </c>
      <c r="AT587" s="359" t="s">
        <v>95</v>
      </c>
      <c r="AU587" s="359" t="s">
        <v>4</v>
      </c>
      <c r="AY587" s="359" t="s">
        <v>93</v>
      </c>
      <c r="BE587" s="96">
        <f>IF(N587="základní",J587,0)</f>
        <v>0</v>
      </c>
      <c r="BF587" s="96">
        <f>IF(N587="snížená",J587,0)</f>
        <v>0</v>
      </c>
      <c r="BG587" s="96">
        <f>IF(N587="zákl. přenesená",J587,0)</f>
        <v>0</v>
      </c>
      <c r="BH587" s="96">
        <f>IF(N587="sníž. přenesená",J587,0)</f>
        <v>0</v>
      </c>
      <c r="BI587" s="96">
        <f>IF(N587="nulová",J587,0)</f>
        <v>0</v>
      </c>
      <c r="BJ587" s="359" t="s">
        <v>91</v>
      </c>
      <c r="BK587" s="96">
        <f>ROUND(I587*H587,2)</f>
        <v>0</v>
      </c>
      <c r="BL587" s="359" t="s">
        <v>100</v>
      </c>
      <c r="BM587" s="359" t="s">
        <v>875</v>
      </c>
    </row>
    <row r="588" spans="2:65" s="358" customFormat="1" ht="19.5" x14ac:dyDescent="0.25">
      <c r="B588" s="27"/>
      <c r="C588" s="355"/>
      <c r="D588" s="97" t="s">
        <v>102</v>
      </c>
      <c r="E588" s="355"/>
      <c r="F588" s="98" t="s">
        <v>876</v>
      </c>
      <c r="G588" s="355"/>
      <c r="H588" s="355"/>
      <c r="I588" s="370"/>
      <c r="J588" s="355"/>
      <c r="K588" s="355"/>
      <c r="L588" s="7"/>
      <c r="M588" s="99"/>
      <c r="N588" s="100"/>
      <c r="O588" s="100"/>
      <c r="P588" s="100"/>
      <c r="Q588" s="100"/>
      <c r="R588" s="100"/>
      <c r="S588" s="100"/>
      <c r="T588" s="101"/>
      <c r="AT588" s="359" t="s">
        <v>102</v>
      </c>
      <c r="AU588" s="359" t="s">
        <v>4</v>
      </c>
    </row>
    <row r="589" spans="2:65" s="358" customFormat="1" ht="16.5" customHeight="1" x14ac:dyDescent="0.25">
      <c r="B589" s="27"/>
      <c r="C589" s="87" t="s">
        <v>877</v>
      </c>
      <c r="D589" s="87" t="s">
        <v>95</v>
      </c>
      <c r="E589" s="88" t="s">
        <v>878</v>
      </c>
      <c r="F589" s="89" t="s">
        <v>879</v>
      </c>
      <c r="G589" s="90" t="s">
        <v>204</v>
      </c>
      <c r="H589" s="91">
        <v>1243.011</v>
      </c>
      <c r="I589" s="385"/>
      <c r="J589" s="92">
        <f>ROUND(I589*H589,2)</f>
        <v>0</v>
      </c>
      <c r="K589" s="89" t="s">
        <v>99</v>
      </c>
      <c r="L589" s="7"/>
      <c r="M589" s="386" t="s">
        <v>2</v>
      </c>
      <c r="N589" s="93" t="s">
        <v>45</v>
      </c>
      <c r="O589" s="100"/>
      <c r="P589" s="94">
        <f>O589*H589</f>
        <v>0</v>
      </c>
      <c r="Q589" s="94">
        <v>0</v>
      </c>
      <c r="R589" s="94">
        <f>Q589*H589</f>
        <v>0</v>
      </c>
      <c r="S589" s="94">
        <v>0</v>
      </c>
      <c r="T589" s="95">
        <f>S589*H589</f>
        <v>0</v>
      </c>
      <c r="AR589" s="359" t="s">
        <v>100</v>
      </c>
      <c r="AT589" s="359" t="s">
        <v>95</v>
      </c>
      <c r="AU589" s="359" t="s">
        <v>4</v>
      </c>
      <c r="AY589" s="359" t="s">
        <v>93</v>
      </c>
      <c r="BE589" s="96">
        <f>IF(N589="základní",J589,0)</f>
        <v>0</v>
      </c>
      <c r="BF589" s="96">
        <f>IF(N589="snížená",J589,0)</f>
        <v>0</v>
      </c>
      <c r="BG589" s="96">
        <f>IF(N589="zákl. přenesená",J589,0)</f>
        <v>0</v>
      </c>
      <c r="BH589" s="96">
        <f>IF(N589="sníž. přenesená",J589,0)</f>
        <v>0</v>
      </c>
      <c r="BI589" s="96">
        <f>IF(N589="nulová",J589,0)</f>
        <v>0</v>
      </c>
      <c r="BJ589" s="359" t="s">
        <v>91</v>
      </c>
      <c r="BK589" s="96">
        <f>ROUND(I589*H589,2)</f>
        <v>0</v>
      </c>
      <c r="BL589" s="359" t="s">
        <v>100</v>
      </c>
      <c r="BM589" s="359" t="s">
        <v>880</v>
      </c>
    </row>
    <row r="590" spans="2:65" s="358" customFormat="1" ht="19.5" x14ac:dyDescent="0.25">
      <c r="B590" s="27"/>
      <c r="C590" s="355"/>
      <c r="D590" s="97" t="s">
        <v>102</v>
      </c>
      <c r="E590" s="355"/>
      <c r="F590" s="98" t="s">
        <v>881</v>
      </c>
      <c r="G590" s="355"/>
      <c r="H590" s="355"/>
      <c r="I590" s="370"/>
      <c r="J590" s="355"/>
      <c r="K590" s="355"/>
      <c r="L590" s="7"/>
      <c r="M590" s="99"/>
      <c r="N590" s="100"/>
      <c r="O590" s="100"/>
      <c r="P590" s="100"/>
      <c r="Q590" s="100"/>
      <c r="R590" s="100"/>
      <c r="S590" s="100"/>
      <c r="T590" s="101"/>
      <c r="AT590" s="359" t="s">
        <v>102</v>
      </c>
      <c r="AU590" s="359" t="s">
        <v>4</v>
      </c>
    </row>
    <row r="591" spans="2:65" s="358" customFormat="1" ht="16.5" customHeight="1" x14ac:dyDescent="0.25">
      <c r="B591" s="27"/>
      <c r="C591" s="87" t="s">
        <v>882</v>
      </c>
      <c r="D591" s="87" t="s">
        <v>95</v>
      </c>
      <c r="E591" s="88" t="s">
        <v>883</v>
      </c>
      <c r="F591" s="89" t="s">
        <v>884</v>
      </c>
      <c r="G591" s="90" t="s">
        <v>204</v>
      </c>
      <c r="H591" s="91">
        <v>17402.153999999999</v>
      </c>
      <c r="I591" s="385"/>
      <c r="J591" s="92">
        <f>ROUND(I591*H591,2)</f>
        <v>0</v>
      </c>
      <c r="K591" s="89" t="s">
        <v>99</v>
      </c>
      <c r="L591" s="7"/>
      <c r="M591" s="386" t="s">
        <v>2</v>
      </c>
      <c r="N591" s="93" t="s">
        <v>45</v>
      </c>
      <c r="O591" s="100"/>
      <c r="P591" s="94">
        <f>O591*H591</f>
        <v>0</v>
      </c>
      <c r="Q591" s="94">
        <v>0</v>
      </c>
      <c r="R591" s="94">
        <f>Q591*H591</f>
        <v>0</v>
      </c>
      <c r="S591" s="94">
        <v>0</v>
      </c>
      <c r="T591" s="95">
        <f>S591*H591</f>
        <v>0</v>
      </c>
      <c r="AR591" s="359" t="s">
        <v>100</v>
      </c>
      <c r="AT591" s="359" t="s">
        <v>95</v>
      </c>
      <c r="AU591" s="359" t="s">
        <v>4</v>
      </c>
      <c r="AY591" s="359" t="s">
        <v>93</v>
      </c>
      <c r="BE591" s="96">
        <f>IF(N591="základní",J591,0)</f>
        <v>0</v>
      </c>
      <c r="BF591" s="96">
        <f>IF(N591="snížená",J591,0)</f>
        <v>0</v>
      </c>
      <c r="BG591" s="96">
        <f>IF(N591="zákl. přenesená",J591,0)</f>
        <v>0</v>
      </c>
      <c r="BH591" s="96">
        <f>IF(N591="sníž. přenesená",J591,0)</f>
        <v>0</v>
      </c>
      <c r="BI591" s="96">
        <f>IF(N591="nulová",J591,0)</f>
        <v>0</v>
      </c>
      <c r="BJ591" s="359" t="s">
        <v>91</v>
      </c>
      <c r="BK591" s="96">
        <f>ROUND(I591*H591,2)</f>
        <v>0</v>
      </c>
      <c r="BL591" s="359" t="s">
        <v>100</v>
      </c>
      <c r="BM591" s="359" t="s">
        <v>885</v>
      </c>
    </row>
    <row r="592" spans="2:65" s="358" customFormat="1" ht="19.5" x14ac:dyDescent="0.25">
      <c r="B592" s="27"/>
      <c r="C592" s="355"/>
      <c r="D592" s="97" t="s">
        <v>102</v>
      </c>
      <c r="E592" s="355"/>
      <c r="F592" s="98" t="s">
        <v>886</v>
      </c>
      <c r="G592" s="355"/>
      <c r="H592" s="355"/>
      <c r="I592" s="370"/>
      <c r="J592" s="355"/>
      <c r="K592" s="355"/>
      <c r="L592" s="7"/>
      <c r="M592" s="99"/>
      <c r="N592" s="100"/>
      <c r="O592" s="100"/>
      <c r="P592" s="100"/>
      <c r="Q592" s="100"/>
      <c r="R592" s="100"/>
      <c r="S592" s="100"/>
      <c r="T592" s="101"/>
      <c r="AT592" s="359" t="s">
        <v>102</v>
      </c>
      <c r="AU592" s="359" t="s">
        <v>4</v>
      </c>
    </row>
    <row r="593" spans="2:65" s="110" customFormat="1" x14ac:dyDescent="0.25">
      <c r="B593" s="102"/>
      <c r="C593" s="103"/>
      <c r="D593" s="97" t="s">
        <v>104</v>
      </c>
      <c r="E593" s="104" t="s">
        <v>2</v>
      </c>
      <c r="F593" s="105" t="s">
        <v>887</v>
      </c>
      <c r="G593" s="103"/>
      <c r="H593" s="104" t="s">
        <v>2</v>
      </c>
      <c r="I593" s="387"/>
      <c r="J593" s="103"/>
      <c r="K593" s="103"/>
      <c r="L593" s="106"/>
      <c r="M593" s="107"/>
      <c r="N593" s="108"/>
      <c r="O593" s="108"/>
      <c r="P593" s="108"/>
      <c r="Q593" s="108"/>
      <c r="R593" s="108"/>
      <c r="S593" s="108"/>
      <c r="T593" s="109"/>
      <c r="AT593" s="111" t="s">
        <v>104</v>
      </c>
      <c r="AU593" s="111" t="s">
        <v>4</v>
      </c>
      <c r="AV593" s="110" t="s">
        <v>91</v>
      </c>
      <c r="AW593" s="110" t="s">
        <v>106</v>
      </c>
      <c r="AX593" s="110" t="s">
        <v>92</v>
      </c>
      <c r="AY593" s="111" t="s">
        <v>93</v>
      </c>
    </row>
    <row r="594" spans="2:65" s="121" customFormat="1" x14ac:dyDescent="0.25">
      <c r="B594" s="112"/>
      <c r="C594" s="113"/>
      <c r="D594" s="97" t="s">
        <v>104</v>
      </c>
      <c r="E594" s="114" t="s">
        <v>2</v>
      </c>
      <c r="F594" s="115" t="s">
        <v>888</v>
      </c>
      <c r="G594" s="113"/>
      <c r="H594" s="116">
        <v>17402.153999999999</v>
      </c>
      <c r="I594" s="388"/>
      <c r="J594" s="113"/>
      <c r="K594" s="113"/>
      <c r="L594" s="117"/>
      <c r="M594" s="118"/>
      <c r="N594" s="119"/>
      <c r="O594" s="119"/>
      <c r="P594" s="119"/>
      <c r="Q594" s="119"/>
      <c r="R594" s="119"/>
      <c r="S594" s="119"/>
      <c r="T594" s="120"/>
      <c r="AT594" s="122" t="s">
        <v>104</v>
      </c>
      <c r="AU594" s="122" t="s">
        <v>4</v>
      </c>
      <c r="AV594" s="121" t="s">
        <v>4</v>
      </c>
      <c r="AW594" s="121" t="s">
        <v>106</v>
      </c>
      <c r="AX594" s="121" t="s">
        <v>91</v>
      </c>
      <c r="AY594" s="122" t="s">
        <v>93</v>
      </c>
    </row>
    <row r="595" spans="2:65" s="358" customFormat="1" ht="16.5" customHeight="1" x14ac:dyDescent="0.25">
      <c r="B595" s="27"/>
      <c r="C595" s="87" t="s">
        <v>889</v>
      </c>
      <c r="D595" s="87" t="s">
        <v>95</v>
      </c>
      <c r="E595" s="88" t="s">
        <v>890</v>
      </c>
      <c r="F595" s="89" t="s">
        <v>891</v>
      </c>
      <c r="G595" s="90" t="s">
        <v>204</v>
      </c>
      <c r="H595" s="91">
        <v>70.171000000000006</v>
      </c>
      <c r="I595" s="385"/>
      <c r="J595" s="92">
        <f>ROUND(I595*H595,2)</f>
        <v>0</v>
      </c>
      <c r="K595" s="89" t="s">
        <v>99</v>
      </c>
      <c r="L595" s="7"/>
      <c r="M595" s="386" t="s">
        <v>2</v>
      </c>
      <c r="N595" s="93" t="s">
        <v>45</v>
      </c>
      <c r="O595" s="100"/>
      <c r="P595" s="94">
        <f>O595*H595</f>
        <v>0</v>
      </c>
      <c r="Q595" s="94">
        <v>0</v>
      </c>
      <c r="R595" s="94">
        <f>Q595*H595</f>
        <v>0</v>
      </c>
      <c r="S595" s="94">
        <v>0</v>
      </c>
      <c r="T595" s="95">
        <f>S595*H595</f>
        <v>0</v>
      </c>
      <c r="AR595" s="359" t="s">
        <v>100</v>
      </c>
      <c r="AT595" s="359" t="s">
        <v>95</v>
      </c>
      <c r="AU595" s="359" t="s">
        <v>4</v>
      </c>
      <c r="AY595" s="359" t="s">
        <v>93</v>
      </c>
      <c r="BE595" s="96">
        <f>IF(N595="základní",J595,0)</f>
        <v>0</v>
      </c>
      <c r="BF595" s="96">
        <f>IF(N595="snížená",J595,0)</f>
        <v>0</v>
      </c>
      <c r="BG595" s="96">
        <f>IF(N595="zákl. přenesená",J595,0)</f>
        <v>0</v>
      </c>
      <c r="BH595" s="96">
        <f>IF(N595="sníž. přenesená",J595,0)</f>
        <v>0</v>
      </c>
      <c r="BI595" s="96">
        <f>IF(N595="nulová",J595,0)</f>
        <v>0</v>
      </c>
      <c r="BJ595" s="359" t="s">
        <v>91</v>
      </c>
      <c r="BK595" s="96">
        <f>ROUND(I595*H595,2)</f>
        <v>0</v>
      </c>
      <c r="BL595" s="359" t="s">
        <v>100</v>
      </c>
      <c r="BM595" s="359" t="s">
        <v>892</v>
      </c>
    </row>
    <row r="596" spans="2:65" s="358" customFormat="1" x14ac:dyDescent="0.25">
      <c r="B596" s="27"/>
      <c r="C596" s="355"/>
      <c r="D596" s="97" t="s">
        <v>102</v>
      </c>
      <c r="E596" s="355"/>
      <c r="F596" s="98" t="s">
        <v>893</v>
      </c>
      <c r="G596" s="355"/>
      <c r="H596" s="355"/>
      <c r="I596" s="370"/>
      <c r="J596" s="355"/>
      <c r="K596" s="355"/>
      <c r="L596" s="7"/>
      <c r="M596" s="99"/>
      <c r="N596" s="100"/>
      <c r="O596" s="100"/>
      <c r="P596" s="100"/>
      <c r="Q596" s="100"/>
      <c r="R596" s="100"/>
      <c r="S596" s="100"/>
      <c r="T596" s="101"/>
      <c r="AT596" s="359" t="s">
        <v>102</v>
      </c>
      <c r="AU596" s="359" t="s">
        <v>4</v>
      </c>
    </row>
    <row r="597" spans="2:65" s="110" customFormat="1" x14ac:dyDescent="0.25">
      <c r="B597" s="102"/>
      <c r="C597" s="103"/>
      <c r="D597" s="97" t="s">
        <v>104</v>
      </c>
      <c r="E597" s="104" t="s">
        <v>2</v>
      </c>
      <c r="F597" s="105" t="s">
        <v>894</v>
      </c>
      <c r="G597" s="103"/>
      <c r="H597" s="104" t="s">
        <v>2</v>
      </c>
      <c r="I597" s="387"/>
      <c r="J597" s="103"/>
      <c r="K597" s="103"/>
      <c r="L597" s="106"/>
      <c r="M597" s="107"/>
      <c r="N597" s="108"/>
      <c r="O597" s="108"/>
      <c r="P597" s="108"/>
      <c r="Q597" s="108"/>
      <c r="R597" s="108"/>
      <c r="S597" s="108"/>
      <c r="T597" s="109"/>
      <c r="AT597" s="111" t="s">
        <v>104</v>
      </c>
      <c r="AU597" s="111" t="s">
        <v>4</v>
      </c>
      <c r="AV597" s="110" t="s">
        <v>91</v>
      </c>
      <c r="AW597" s="110" t="s">
        <v>106</v>
      </c>
      <c r="AX597" s="110" t="s">
        <v>92</v>
      </c>
      <c r="AY597" s="111" t="s">
        <v>93</v>
      </c>
    </row>
    <row r="598" spans="2:65" s="121" customFormat="1" x14ac:dyDescent="0.25">
      <c r="B598" s="112"/>
      <c r="C598" s="113"/>
      <c r="D598" s="97" t="s">
        <v>104</v>
      </c>
      <c r="E598" s="114" t="s">
        <v>2</v>
      </c>
      <c r="F598" s="115" t="s">
        <v>895</v>
      </c>
      <c r="G598" s="113"/>
      <c r="H598" s="116">
        <v>70.171000000000006</v>
      </c>
      <c r="I598" s="388"/>
      <c r="J598" s="113"/>
      <c r="K598" s="113"/>
      <c r="L598" s="117"/>
      <c r="M598" s="118"/>
      <c r="N598" s="119"/>
      <c r="O598" s="119"/>
      <c r="P598" s="119"/>
      <c r="Q598" s="119"/>
      <c r="R598" s="119"/>
      <c r="S598" s="119"/>
      <c r="T598" s="120"/>
      <c r="AT598" s="122" t="s">
        <v>104</v>
      </c>
      <c r="AU598" s="122" t="s">
        <v>4</v>
      </c>
      <c r="AV598" s="121" t="s">
        <v>4</v>
      </c>
      <c r="AW598" s="121" t="s">
        <v>106</v>
      </c>
      <c r="AX598" s="121" t="s">
        <v>91</v>
      </c>
      <c r="AY598" s="122" t="s">
        <v>93</v>
      </c>
    </row>
    <row r="599" spans="2:65" s="358" customFormat="1" ht="16.5" customHeight="1" x14ac:dyDescent="0.25">
      <c r="B599" s="27"/>
      <c r="C599" s="87" t="s">
        <v>896</v>
      </c>
      <c r="D599" s="87" t="s">
        <v>95</v>
      </c>
      <c r="E599" s="88" t="s">
        <v>897</v>
      </c>
      <c r="F599" s="89" t="s">
        <v>898</v>
      </c>
      <c r="G599" s="90" t="s">
        <v>204</v>
      </c>
      <c r="H599" s="91">
        <v>745.21</v>
      </c>
      <c r="I599" s="385"/>
      <c r="J599" s="92">
        <f>ROUND(I599*H599,2)</f>
        <v>0</v>
      </c>
      <c r="K599" s="89" t="s">
        <v>99</v>
      </c>
      <c r="L599" s="7"/>
      <c r="M599" s="386" t="s">
        <v>2</v>
      </c>
      <c r="N599" s="93" t="s">
        <v>45</v>
      </c>
      <c r="O599" s="100"/>
      <c r="P599" s="94">
        <f>O599*H599</f>
        <v>0</v>
      </c>
      <c r="Q599" s="94">
        <v>0</v>
      </c>
      <c r="R599" s="94">
        <f>Q599*H599</f>
        <v>0</v>
      </c>
      <c r="S599" s="94">
        <v>0</v>
      </c>
      <c r="T599" s="95">
        <f>S599*H599</f>
        <v>0</v>
      </c>
      <c r="AR599" s="359" t="s">
        <v>100</v>
      </c>
      <c r="AT599" s="359" t="s">
        <v>95</v>
      </c>
      <c r="AU599" s="359" t="s">
        <v>4</v>
      </c>
      <c r="AY599" s="359" t="s">
        <v>93</v>
      </c>
      <c r="BE599" s="96">
        <f>IF(N599="základní",J599,0)</f>
        <v>0</v>
      </c>
      <c r="BF599" s="96">
        <f>IF(N599="snížená",J599,0)</f>
        <v>0</v>
      </c>
      <c r="BG599" s="96">
        <f>IF(N599="zákl. přenesená",J599,0)</f>
        <v>0</v>
      </c>
      <c r="BH599" s="96">
        <f>IF(N599="sníž. přenesená",J599,0)</f>
        <v>0</v>
      </c>
      <c r="BI599" s="96">
        <f>IF(N599="nulová",J599,0)</f>
        <v>0</v>
      </c>
      <c r="BJ599" s="359" t="s">
        <v>91</v>
      </c>
      <c r="BK599" s="96">
        <f>ROUND(I599*H599,2)</f>
        <v>0</v>
      </c>
      <c r="BL599" s="359" t="s">
        <v>100</v>
      </c>
      <c r="BM599" s="359" t="s">
        <v>899</v>
      </c>
    </row>
    <row r="600" spans="2:65" s="358" customFormat="1" ht="19.5" x14ac:dyDescent="0.25">
      <c r="B600" s="27"/>
      <c r="C600" s="355"/>
      <c r="D600" s="97" t="s">
        <v>102</v>
      </c>
      <c r="E600" s="355"/>
      <c r="F600" s="98" t="s">
        <v>900</v>
      </c>
      <c r="G600" s="355"/>
      <c r="H600" s="355"/>
      <c r="I600" s="370"/>
      <c r="J600" s="355"/>
      <c r="K600" s="355"/>
      <c r="L600" s="7"/>
      <c r="M600" s="99"/>
      <c r="N600" s="100"/>
      <c r="O600" s="100"/>
      <c r="P600" s="100"/>
      <c r="Q600" s="100"/>
      <c r="R600" s="100"/>
      <c r="S600" s="100"/>
      <c r="T600" s="101"/>
      <c r="AT600" s="359" t="s">
        <v>102</v>
      </c>
      <c r="AU600" s="359" t="s">
        <v>4</v>
      </c>
    </row>
    <row r="601" spans="2:65" s="110" customFormat="1" x14ac:dyDescent="0.25">
      <c r="B601" s="102"/>
      <c r="C601" s="103"/>
      <c r="D601" s="97" t="s">
        <v>104</v>
      </c>
      <c r="E601" s="104" t="s">
        <v>2</v>
      </c>
      <c r="F601" s="105" t="s">
        <v>901</v>
      </c>
      <c r="G601" s="103"/>
      <c r="H601" s="104" t="s">
        <v>2</v>
      </c>
      <c r="I601" s="387"/>
      <c r="J601" s="103"/>
      <c r="K601" s="103"/>
      <c r="L601" s="106"/>
      <c r="M601" s="107"/>
      <c r="N601" s="108"/>
      <c r="O601" s="108"/>
      <c r="P601" s="108"/>
      <c r="Q601" s="108"/>
      <c r="R601" s="108"/>
      <c r="S601" s="108"/>
      <c r="T601" s="109"/>
      <c r="AT601" s="111" t="s">
        <v>104</v>
      </c>
      <c r="AU601" s="111" t="s">
        <v>4</v>
      </c>
      <c r="AV601" s="110" t="s">
        <v>91</v>
      </c>
      <c r="AW601" s="110" t="s">
        <v>106</v>
      </c>
      <c r="AX601" s="110" t="s">
        <v>92</v>
      </c>
      <c r="AY601" s="111" t="s">
        <v>93</v>
      </c>
    </row>
    <row r="602" spans="2:65" s="121" customFormat="1" x14ac:dyDescent="0.25">
      <c r="B602" s="112"/>
      <c r="C602" s="113"/>
      <c r="D602" s="97" t="s">
        <v>104</v>
      </c>
      <c r="E602" s="114" t="s">
        <v>2</v>
      </c>
      <c r="F602" s="115" t="s">
        <v>902</v>
      </c>
      <c r="G602" s="113"/>
      <c r="H602" s="116">
        <v>745.21</v>
      </c>
      <c r="I602" s="388"/>
      <c r="J602" s="113"/>
      <c r="K602" s="113"/>
      <c r="L602" s="117"/>
      <c r="M602" s="118"/>
      <c r="N602" s="119"/>
      <c r="O602" s="119"/>
      <c r="P602" s="119"/>
      <c r="Q602" s="119"/>
      <c r="R602" s="119"/>
      <c r="S602" s="119"/>
      <c r="T602" s="120"/>
      <c r="AT602" s="122" t="s">
        <v>104</v>
      </c>
      <c r="AU602" s="122" t="s">
        <v>4</v>
      </c>
      <c r="AV602" s="121" t="s">
        <v>4</v>
      </c>
      <c r="AW602" s="121" t="s">
        <v>106</v>
      </c>
      <c r="AX602" s="121" t="s">
        <v>91</v>
      </c>
      <c r="AY602" s="122" t="s">
        <v>93</v>
      </c>
    </row>
    <row r="603" spans="2:65" s="358" customFormat="1" ht="16.5" customHeight="1" x14ac:dyDescent="0.25">
      <c r="B603" s="27"/>
      <c r="C603" s="87" t="s">
        <v>903</v>
      </c>
      <c r="D603" s="87" t="s">
        <v>95</v>
      </c>
      <c r="E603" s="88" t="s">
        <v>904</v>
      </c>
      <c r="F603" s="89" t="s">
        <v>905</v>
      </c>
      <c r="G603" s="90" t="s">
        <v>204</v>
      </c>
      <c r="H603" s="91">
        <v>28.808</v>
      </c>
      <c r="I603" s="385"/>
      <c r="J603" s="92">
        <f>ROUND(I603*H603,2)</f>
        <v>0</v>
      </c>
      <c r="K603" s="89" t="s">
        <v>99</v>
      </c>
      <c r="L603" s="7"/>
      <c r="M603" s="386" t="s">
        <v>2</v>
      </c>
      <c r="N603" s="93" t="s">
        <v>45</v>
      </c>
      <c r="O603" s="100"/>
      <c r="P603" s="94">
        <f>O603*H603</f>
        <v>0</v>
      </c>
      <c r="Q603" s="94">
        <v>0</v>
      </c>
      <c r="R603" s="94">
        <f>Q603*H603</f>
        <v>0</v>
      </c>
      <c r="S603" s="94">
        <v>0</v>
      </c>
      <c r="T603" s="95">
        <f>S603*H603</f>
        <v>0</v>
      </c>
      <c r="AR603" s="359" t="s">
        <v>100</v>
      </c>
      <c r="AT603" s="359" t="s">
        <v>95</v>
      </c>
      <c r="AU603" s="359" t="s">
        <v>4</v>
      </c>
      <c r="AY603" s="359" t="s">
        <v>93</v>
      </c>
      <c r="BE603" s="96">
        <f>IF(N603="základní",J603,0)</f>
        <v>0</v>
      </c>
      <c r="BF603" s="96">
        <f>IF(N603="snížená",J603,0)</f>
        <v>0</v>
      </c>
      <c r="BG603" s="96">
        <f>IF(N603="zákl. přenesená",J603,0)</f>
        <v>0</v>
      </c>
      <c r="BH603" s="96">
        <f>IF(N603="sníž. přenesená",J603,0)</f>
        <v>0</v>
      </c>
      <c r="BI603" s="96">
        <f>IF(N603="nulová",J603,0)</f>
        <v>0</v>
      </c>
      <c r="BJ603" s="359" t="s">
        <v>91</v>
      </c>
      <c r="BK603" s="96">
        <f>ROUND(I603*H603,2)</f>
        <v>0</v>
      </c>
      <c r="BL603" s="359" t="s">
        <v>100</v>
      </c>
      <c r="BM603" s="359" t="s">
        <v>906</v>
      </c>
    </row>
    <row r="604" spans="2:65" s="358" customFormat="1" ht="19.5" x14ac:dyDescent="0.25">
      <c r="B604" s="27"/>
      <c r="C604" s="355"/>
      <c r="D604" s="97" t="s">
        <v>102</v>
      </c>
      <c r="E604" s="355"/>
      <c r="F604" s="98" t="s">
        <v>907</v>
      </c>
      <c r="G604" s="355"/>
      <c r="H604" s="355"/>
      <c r="I604" s="370"/>
      <c r="J604" s="355"/>
      <c r="K604" s="355"/>
      <c r="L604" s="7"/>
      <c r="M604" s="99"/>
      <c r="N604" s="100"/>
      <c r="O604" s="100"/>
      <c r="P604" s="100"/>
      <c r="Q604" s="100"/>
      <c r="R604" s="100"/>
      <c r="S604" s="100"/>
      <c r="T604" s="101"/>
      <c r="AT604" s="359" t="s">
        <v>102</v>
      </c>
      <c r="AU604" s="359" t="s">
        <v>4</v>
      </c>
    </row>
    <row r="605" spans="2:65" s="110" customFormat="1" x14ac:dyDescent="0.25">
      <c r="B605" s="102"/>
      <c r="C605" s="103"/>
      <c r="D605" s="97" t="s">
        <v>104</v>
      </c>
      <c r="E605" s="104" t="s">
        <v>2</v>
      </c>
      <c r="F605" s="105" t="s">
        <v>908</v>
      </c>
      <c r="G605" s="103"/>
      <c r="H605" s="104" t="s">
        <v>2</v>
      </c>
      <c r="I605" s="387"/>
      <c r="J605" s="103"/>
      <c r="K605" s="103"/>
      <c r="L605" s="106"/>
      <c r="M605" s="107"/>
      <c r="N605" s="108"/>
      <c r="O605" s="108"/>
      <c r="P605" s="108"/>
      <c r="Q605" s="108"/>
      <c r="R605" s="108"/>
      <c r="S605" s="108"/>
      <c r="T605" s="109"/>
      <c r="AT605" s="111" t="s">
        <v>104</v>
      </c>
      <c r="AU605" s="111" t="s">
        <v>4</v>
      </c>
      <c r="AV605" s="110" t="s">
        <v>91</v>
      </c>
      <c r="AW605" s="110" t="s">
        <v>106</v>
      </c>
      <c r="AX605" s="110" t="s">
        <v>92</v>
      </c>
      <c r="AY605" s="111" t="s">
        <v>93</v>
      </c>
    </row>
    <row r="606" spans="2:65" s="121" customFormat="1" x14ac:dyDescent="0.25">
      <c r="B606" s="112"/>
      <c r="C606" s="113"/>
      <c r="D606" s="97" t="s">
        <v>104</v>
      </c>
      <c r="E606" s="114" t="s">
        <v>2</v>
      </c>
      <c r="F606" s="115" t="s">
        <v>909</v>
      </c>
      <c r="G606" s="113"/>
      <c r="H606" s="116">
        <v>25.024000000000001</v>
      </c>
      <c r="I606" s="388"/>
      <c r="J606" s="113"/>
      <c r="K606" s="113"/>
      <c r="L606" s="117"/>
      <c r="M606" s="118"/>
      <c r="N606" s="119"/>
      <c r="O606" s="119"/>
      <c r="P606" s="119"/>
      <c r="Q606" s="119"/>
      <c r="R606" s="119"/>
      <c r="S606" s="119"/>
      <c r="T606" s="120"/>
      <c r="AT606" s="122" t="s">
        <v>104</v>
      </c>
      <c r="AU606" s="122" t="s">
        <v>4</v>
      </c>
      <c r="AV606" s="121" t="s">
        <v>4</v>
      </c>
      <c r="AW606" s="121" t="s">
        <v>106</v>
      </c>
      <c r="AX606" s="121" t="s">
        <v>92</v>
      </c>
      <c r="AY606" s="122" t="s">
        <v>93</v>
      </c>
    </row>
    <row r="607" spans="2:65" s="121" customFormat="1" x14ac:dyDescent="0.25">
      <c r="B607" s="112"/>
      <c r="C607" s="113"/>
      <c r="D607" s="97" t="s">
        <v>104</v>
      </c>
      <c r="E607" s="114" t="s">
        <v>2</v>
      </c>
      <c r="F607" s="115" t="s">
        <v>910</v>
      </c>
      <c r="G607" s="113"/>
      <c r="H607" s="116">
        <v>3.7839999999999998</v>
      </c>
      <c r="I607" s="388"/>
      <c r="J607" s="113"/>
      <c r="K607" s="113"/>
      <c r="L607" s="117"/>
      <c r="M607" s="118"/>
      <c r="N607" s="119"/>
      <c r="O607" s="119"/>
      <c r="P607" s="119"/>
      <c r="Q607" s="119"/>
      <c r="R607" s="119"/>
      <c r="S607" s="119"/>
      <c r="T607" s="120"/>
      <c r="AT607" s="122" t="s">
        <v>104</v>
      </c>
      <c r="AU607" s="122" t="s">
        <v>4</v>
      </c>
      <c r="AV607" s="121" t="s">
        <v>4</v>
      </c>
      <c r="AW607" s="121" t="s">
        <v>106</v>
      </c>
      <c r="AX607" s="121" t="s">
        <v>92</v>
      </c>
      <c r="AY607" s="122" t="s">
        <v>93</v>
      </c>
    </row>
    <row r="608" spans="2:65" s="132" customFormat="1" x14ac:dyDescent="0.25">
      <c r="B608" s="123"/>
      <c r="C608" s="124"/>
      <c r="D608" s="97" t="s">
        <v>104</v>
      </c>
      <c r="E608" s="125" t="s">
        <v>2</v>
      </c>
      <c r="F608" s="126" t="s">
        <v>108</v>
      </c>
      <c r="G608" s="124"/>
      <c r="H608" s="127">
        <v>28.808</v>
      </c>
      <c r="I608" s="389"/>
      <c r="J608" s="124"/>
      <c r="K608" s="124"/>
      <c r="L608" s="128"/>
      <c r="M608" s="129"/>
      <c r="N608" s="130"/>
      <c r="O608" s="130"/>
      <c r="P608" s="130"/>
      <c r="Q608" s="130"/>
      <c r="R608" s="130"/>
      <c r="S608" s="130"/>
      <c r="T608" s="131"/>
      <c r="AT608" s="133" t="s">
        <v>104</v>
      </c>
      <c r="AU608" s="133" t="s">
        <v>4</v>
      </c>
      <c r="AV608" s="132" t="s">
        <v>100</v>
      </c>
      <c r="AW608" s="132" t="s">
        <v>106</v>
      </c>
      <c r="AX608" s="132" t="s">
        <v>91</v>
      </c>
      <c r="AY608" s="133" t="s">
        <v>93</v>
      </c>
    </row>
    <row r="609" spans="2:65" s="81" customFormat="1" ht="22.9" customHeight="1" x14ac:dyDescent="0.2">
      <c r="B609" s="71"/>
      <c r="C609" s="72"/>
      <c r="D609" s="73" t="s">
        <v>88</v>
      </c>
      <c r="E609" s="85" t="s">
        <v>911</v>
      </c>
      <c r="F609" s="85" t="s">
        <v>912</v>
      </c>
      <c r="G609" s="72"/>
      <c r="H609" s="72"/>
      <c r="I609" s="384"/>
      <c r="J609" s="86">
        <f>BK609</f>
        <v>0</v>
      </c>
      <c r="K609" s="72"/>
      <c r="L609" s="76"/>
      <c r="M609" s="77"/>
      <c r="N609" s="78"/>
      <c r="O609" s="78"/>
      <c r="P609" s="79">
        <f>SUM(P610:P611)</f>
        <v>0</v>
      </c>
      <c r="Q609" s="78"/>
      <c r="R609" s="79">
        <f>SUM(R610:R611)</f>
        <v>0</v>
      </c>
      <c r="S609" s="78"/>
      <c r="T609" s="80">
        <f>SUM(T610:T611)</f>
        <v>0</v>
      </c>
      <c r="AR609" s="82" t="s">
        <v>91</v>
      </c>
      <c r="AT609" s="83" t="s">
        <v>88</v>
      </c>
      <c r="AU609" s="83" t="s">
        <v>91</v>
      </c>
      <c r="AY609" s="82" t="s">
        <v>93</v>
      </c>
      <c r="BK609" s="84">
        <f>SUM(BK610:BK611)</f>
        <v>0</v>
      </c>
    </row>
    <row r="610" spans="2:65" s="358" customFormat="1" ht="16.5" customHeight="1" x14ac:dyDescent="0.25">
      <c r="B610" s="27"/>
      <c r="C610" s="87" t="s">
        <v>913</v>
      </c>
      <c r="D610" s="87" t="s">
        <v>95</v>
      </c>
      <c r="E610" s="88" t="s">
        <v>914</v>
      </c>
      <c r="F610" s="89" t="s">
        <v>915</v>
      </c>
      <c r="G610" s="90" t="s">
        <v>204</v>
      </c>
      <c r="H610" s="91">
        <v>618.96299999999997</v>
      </c>
      <c r="I610" s="385"/>
      <c r="J610" s="92">
        <f>ROUND(I610*H610,2)</f>
        <v>0</v>
      </c>
      <c r="K610" s="89" t="s">
        <v>99</v>
      </c>
      <c r="L610" s="7"/>
      <c r="M610" s="386" t="s">
        <v>2</v>
      </c>
      <c r="N610" s="93" t="s">
        <v>45</v>
      </c>
      <c r="O610" s="100"/>
      <c r="P610" s="94">
        <f>O610*H610</f>
        <v>0</v>
      </c>
      <c r="Q610" s="94">
        <v>0</v>
      </c>
      <c r="R610" s="94">
        <f>Q610*H610</f>
        <v>0</v>
      </c>
      <c r="S610" s="94">
        <v>0</v>
      </c>
      <c r="T610" s="95">
        <f>S610*H610</f>
        <v>0</v>
      </c>
      <c r="AR610" s="359" t="s">
        <v>201</v>
      </c>
      <c r="AT610" s="359" t="s">
        <v>95</v>
      </c>
      <c r="AU610" s="359" t="s">
        <v>4</v>
      </c>
      <c r="AY610" s="359" t="s">
        <v>93</v>
      </c>
      <c r="BE610" s="96">
        <f>IF(N610="základní",J610,0)</f>
        <v>0</v>
      </c>
      <c r="BF610" s="96">
        <f>IF(N610="snížená",J610,0)</f>
        <v>0</v>
      </c>
      <c r="BG610" s="96">
        <f>IF(N610="zákl. přenesená",J610,0)</f>
        <v>0</v>
      </c>
      <c r="BH610" s="96">
        <f>IF(N610="sníž. přenesená",J610,0)</f>
        <v>0</v>
      </c>
      <c r="BI610" s="96">
        <f>IF(N610="nulová",J610,0)</f>
        <v>0</v>
      </c>
      <c r="BJ610" s="359" t="s">
        <v>91</v>
      </c>
      <c r="BK610" s="96">
        <f>ROUND(I610*H610,2)</f>
        <v>0</v>
      </c>
      <c r="BL610" s="359" t="s">
        <v>201</v>
      </c>
      <c r="BM610" s="359" t="s">
        <v>916</v>
      </c>
    </row>
    <row r="611" spans="2:65" s="358" customFormat="1" ht="19.5" x14ac:dyDescent="0.25">
      <c r="B611" s="27"/>
      <c r="C611" s="355"/>
      <c r="D611" s="97" t="s">
        <v>102</v>
      </c>
      <c r="E611" s="355"/>
      <c r="F611" s="98" t="s">
        <v>917</v>
      </c>
      <c r="G611" s="355"/>
      <c r="H611" s="355"/>
      <c r="I611" s="370"/>
      <c r="J611" s="355"/>
      <c r="K611" s="355"/>
      <c r="L611" s="7"/>
      <c r="M611" s="99"/>
      <c r="N611" s="100"/>
      <c r="O611" s="100"/>
      <c r="P611" s="100"/>
      <c r="Q611" s="100"/>
      <c r="R611" s="100"/>
      <c r="S611" s="100"/>
      <c r="T611" s="101"/>
      <c r="AT611" s="359" t="s">
        <v>102</v>
      </c>
      <c r="AU611" s="359" t="s">
        <v>4</v>
      </c>
    </row>
    <row r="612" spans="2:65" s="81" customFormat="1" ht="25.9" customHeight="1" x14ac:dyDescent="0.2">
      <c r="B612" s="71"/>
      <c r="C612" s="72"/>
      <c r="D612" s="73" t="s">
        <v>88</v>
      </c>
      <c r="E612" s="74" t="s">
        <v>918</v>
      </c>
      <c r="F612" s="74" t="s">
        <v>919</v>
      </c>
      <c r="G612" s="72"/>
      <c r="H612" s="72"/>
      <c r="I612" s="384"/>
      <c r="J612" s="75">
        <f>BK612</f>
        <v>0</v>
      </c>
      <c r="K612" s="72"/>
      <c r="L612" s="76"/>
      <c r="M612" s="77"/>
      <c r="N612" s="78"/>
      <c r="O612" s="78"/>
      <c r="P612" s="79">
        <f>P613+P650</f>
        <v>0</v>
      </c>
      <c r="Q612" s="78"/>
      <c r="R612" s="79">
        <f>R613+R650</f>
        <v>0.20247569999999998</v>
      </c>
      <c r="S612" s="78"/>
      <c r="T612" s="80">
        <f>T613+T650</f>
        <v>3.0272800000000002</v>
      </c>
      <c r="AR612" s="82" t="s">
        <v>4</v>
      </c>
      <c r="AT612" s="83" t="s">
        <v>88</v>
      </c>
      <c r="AU612" s="83" t="s">
        <v>92</v>
      </c>
      <c r="AY612" s="82" t="s">
        <v>93</v>
      </c>
      <c r="BK612" s="84">
        <f>BK613+BK650</f>
        <v>0</v>
      </c>
    </row>
    <row r="613" spans="2:65" s="81" customFormat="1" ht="22.9" customHeight="1" x14ac:dyDescent="0.2">
      <c r="B613" s="71"/>
      <c r="C613" s="72"/>
      <c r="D613" s="73" t="s">
        <v>88</v>
      </c>
      <c r="E613" s="85" t="s">
        <v>920</v>
      </c>
      <c r="F613" s="85" t="s">
        <v>921</v>
      </c>
      <c r="G613" s="72"/>
      <c r="H613" s="72"/>
      <c r="I613" s="384"/>
      <c r="J613" s="86">
        <f>BK613</f>
        <v>0</v>
      </c>
      <c r="K613" s="72"/>
      <c r="L613" s="76"/>
      <c r="M613" s="77"/>
      <c r="N613" s="78"/>
      <c r="O613" s="78"/>
      <c r="P613" s="79">
        <f>SUM(P614:P649)</f>
        <v>0</v>
      </c>
      <c r="Q613" s="78"/>
      <c r="R613" s="79">
        <f>SUM(R614:R649)</f>
        <v>0.174951</v>
      </c>
      <c r="S613" s="78"/>
      <c r="T613" s="80">
        <f>SUM(T614:T649)</f>
        <v>3.0272800000000002</v>
      </c>
      <c r="AR613" s="82" t="s">
        <v>4</v>
      </c>
      <c r="AT613" s="83" t="s">
        <v>88</v>
      </c>
      <c r="AU613" s="83" t="s">
        <v>91</v>
      </c>
      <c r="AY613" s="82" t="s">
        <v>93</v>
      </c>
      <c r="BK613" s="84">
        <f>SUM(BK614:BK649)</f>
        <v>0</v>
      </c>
    </row>
    <row r="614" spans="2:65" s="358" customFormat="1" ht="16.5" customHeight="1" x14ac:dyDescent="0.25">
      <c r="B614" s="27"/>
      <c r="C614" s="87" t="s">
        <v>922</v>
      </c>
      <c r="D614" s="87" t="s">
        <v>95</v>
      </c>
      <c r="E614" s="88" t="s">
        <v>923</v>
      </c>
      <c r="F614" s="89" t="s">
        <v>924</v>
      </c>
      <c r="G614" s="90" t="s">
        <v>98</v>
      </c>
      <c r="H614" s="91">
        <v>57.73</v>
      </c>
      <c r="I614" s="385"/>
      <c r="J614" s="92">
        <f>ROUND(I614*H614,2)</f>
        <v>0</v>
      </c>
      <c r="K614" s="89" t="s">
        <v>138</v>
      </c>
      <c r="L614" s="7"/>
      <c r="M614" s="386" t="s">
        <v>2</v>
      </c>
      <c r="N614" s="93" t="s">
        <v>45</v>
      </c>
      <c r="O614" s="100"/>
      <c r="P614" s="94">
        <f>O614*H614</f>
        <v>0</v>
      </c>
      <c r="Q614" s="94">
        <v>2.0000000000000002E-5</v>
      </c>
      <c r="R614" s="94">
        <f>Q614*H614</f>
        <v>1.1546E-3</v>
      </c>
      <c r="S614" s="94">
        <v>0</v>
      </c>
      <c r="T614" s="95">
        <f>S614*H614</f>
        <v>0</v>
      </c>
      <c r="AR614" s="359" t="s">
        <v>201</v>
      </c>
      <c r="AT614" s="359" t="s">
        <v>95</v>
      </c>
      <c r="AU614" s="359" t="s">
        <v>4</v>
      </c>
      <c r="AY614" s="359" t="s">
        <v>93</v>
      </c>
      <c r="BE614" s="96">
        <f>IF(N614="základní",J614,0)</f>
        <v>0</v>
      </c>
      <c r="BF614" s="96">
        <f>IF(N614="snížená",J614,0)</f>
        <v>0</v>
      </c>
      <c r="BG614" s="96">
        <f>IF(N614="zákl. přenesená",J614,0)</f>
        <v>0</v>
      </c>
      <c r="BH614" s="96">
        <f>IF(N614="sníž. přenesená",J614,0)</f>
        <v>0</v>
      </c>
      <c r="BI614" s="96">
        <f>IF(N614="nulová",J614,0)</f>
        <v>0</v>
      </c>
      <c r="BJ614" s="359" t="s">
        <v>91</v>
      </c>
      <c r="BK614" s="96">
        <f>ROUND(I614*H614,2)</f>
        <v>0</v>
      </c>
      <c r="BL614" s="359" t="s">
        <v>201</v>
      </c>
      <c r="BM614" s="359" t="s">
        <v>925</v>
      </c>
    </row>
    <row r="615" spans="2:65" s="358" customFormat="1" x14ac:dyDescent="0.25">
      <c r="B615" s="27"/>
      <c r="C615" s="355"/>
      <c r="D615" s="97" t="s">
        <v>102</v>
      </c>
      <c r="E615" s="355"/>
      <c r="F615" s="98" t="s">
        <v>924</v>
      </c>
      <c r="G615" s="355"/>
      <c r="H615" s="355"/>
      <c r="I615" s="370"/>
      <c r="J615" s="355"/>
      <c r="K615" s="355"/>
      <c r="L615" s="7"/>
      <c r="M615" s="99"/>
      <c r="N615" s="100"/>
      <c r="O615" s="100"/>
      <c r="P615" s="100"/>
      <c r="Q615" s="100"/>
      <c r="R615" s="100"/>
      <c r="S615" s="100"/>
      <c r="T615" s="101"/>
      <c r="AT615" s="359" t="s">
        <v>102</v>
      </c>
      <c r="AU615" s="359" t="s">
        <v>4</v>
      </c>
    </row>
    <row r="616" spans="2:65" s="110" customFormat="1" x14ac:dyDescent="0.25">
      <c r="B616" s="102"/>
      <c r="C616" s="103"/>
      <c r="D616" s="97" t="s">
        <v>104</v>
      </c>
      <c r="E616" s="104" t="s">
        <v>2</v>
      </c>
      <c r="F616" s="105" t="s">
        <v>926</v>
      </c>
      <c r="G616" s="103"/>
      <c r="H616" s="104" t="s">
        <v>2</v>
      </c>
      <c r="I616" s="387"/>
      <c r="J616" s="103"/>
      <c r="K616" s="103"/>
      <c r="L616" s="106"/>
      <c r="M616" s="107"/>
      <c r="N616" s="108"/>
      <c r="O616" s="108"/>
      <c r="P616" s="108"/>
      <c r="Q616" s="108"/>
      <c r="R616" s="108"/>
      <c r="S616" s="108"/>
      <c r="T616" s="109"/>
      <c r="AT616" s="111" t="s">
        <v>104</v>
      </c>
      <c r="AU616" s="111" t="s">
        <v>4</v>
      </c>
      <c r="AV616" s="110" t="s">
        <v>91</v>
      </c>
      <c r="AW616" s="110" t="s">
        <v>106</v>
      </c>
      <c r="AX616" s="110" t="s">
        <v>92</v>
      </c>
      <c r="AY616" s="111" t="s">
        <v>93</v>
      </c>
    </row>
    <row r="617" spans="2:65" s="121" customFormat="1" x14ac:dyDescent="0.25">
      <c r="B617" s="112"/>
      <c r="C617" s="113"/>
      <c r="D617" s="97" t="s">
        <v>104</v>
      </c>
      <c r="E617" s="114" t="s">
        <v>2</v>
      </c>
      <c r="F617" s="115" t="s">
        <v>927</v>
      </c>
      <c r="G617" s="113"/>
      <c r="H617" s="116">
        <v>53.41</v>
      </c>
      <c r="I617" s="388"/>
      <c r="J617" s="113"/>
      <c r="K617" s="113"/>
      <c r="L617" s="117"/>
      <c r="M617" s="118"/>
      <c r="N617" s="119"/>
      <c r="O617" s="119"/>
      <c r="P617" s="119"/>
      <c r="Q617" s="119"/>
      <c r="R617" s="119"/>
      <c r="S617" s="119"/>
      <c r="T617" s="120"/>
      <c r="AT617" s="122" t="s">
        <v>104</v>
      </c>
      <c r="AU617" s="122" t="s">
        <v>4</v>
      </c>
      <c r="AV617" s="121" t="s">
        <v>4</v>
      </c>
      <c r="AW617" s="121" t="s">
        <v>106</v>
      </c>
      <c r="AX617" s="121" t="s">
        <v>92</v>
      </c>
      <c r="AY617" s="122" t="s">
        <v>93</v>
      </c>
    </row>
    <row r="618" spans="2:65" s="121" customFormat="1" x14ac:dyDescent="0.25">
      <c r="B618" s="112"/>
      <c r="C618" s="113"/>
      <c r="D618" s="97" t="s">
        <v>104</v>
      </c>
      <c r="E618" s="114" t="s">
        <v>2</v>
      </c>
      <c r="F618" s="115" t="s">
        <v>928</v>
      </c>
      <c r="G618" s="113"/>
      <c r="H618" s="116">
        <v>4.32</v>
      </c>
      <c r="I618" s="388"/>
      <c r="J618" s="113"/>
      <c r="K618" s="113"/>
      <c r="L618" s="117"/>
      <c r="M618" s="118"/>
      <c r="N618" s="119"/>
      <c r="O618" s="119"/>
      <c r="P618" s="119"/>
      <c r="Q618" s="119"/>
      <c r="R618" s="119"/>
      <c r="S618" s="119"/>
      <c r="T618" s="120"/>
      <c r="AT618" s="122" t="s">
        <v>104</v>
      </c>
      <c r="AU618" s="122" t="s">
        <v>4</v>
      </c>
      <c r="AV618" s="121" t="s">
        <v>4</v>
      </c>
      <c r="AW618" s="121" t="s">
        <v>106</v>
      </c>
      <c r="AX618" s="121" t="s">
        <v>92</v>
      </c>
      <c r="AY618" s="122" t="s">
        <v>93</v>
      </c>
    </row>
    <row r="619" spans="2:65" s="132" customFormat="1" x14ac:dyDescent="0.25">
      <c r="B619" s="123"/>
      <c r="C619" s="124"/>
      <c r="D619" s="97" t="s">
        <v>104</v>
      </c>
      <c r="E619" s="125" t="s">
        <v>2</v>
      </c>
      <c r="F619" s="126" t="s">
        <v>108</v>
      </c>
      <c r="G619" s="124"/>
      <c r="H619" s="127">
        <v>57.73</v>
      </c>
      <c r="I619" s="389"/>
      <c r="J619" s="124"/>
      <c r="K619" s="124"/>
      <c r="L619" s="128"/>
      <c r="M619" s="129"/>
      <c r="N619" s="130"/>
      <c r="O619" s="130"/>
      <c r="P619" s="130"/>
      <c r="Q619" s="130"/>
      <c r="R619" s="130"/>
      <c r="S619" s="130"/>
      <c r="T619" s="131"/>
      <c r="AT619" s="133" t="s">
        <v>104</v>
      </c>
      <c r="AU619" s="133" t="s">
        <v>4</v>
      </c>
      <c r="AV619" s="132" t="s">
        <v>100</v>
      </c>
      <c r="AW619" s="132" t="s">
        <v>106</v>
      </c>
      <c r="AX619" s="132" t="s">
        <v>91</v>
      </c>
      <c r="AY619" s="133" t="s">
        <v>93</v>
      </c>
    </row>
    <row r="620" spans="2:65" s="358" customFormat="1" ht="16.5" customHeight="1" x14ac:dyDescent="0.25">
      <c r="B620" s="27"/>
      <c r="C620" s="87" t="s">
        <v>929</v>
      </c>
      <c r="D620" s="87" t="s">
        <v>95</v>
      </c>
      <c r="E620" s="88" t="s">
        <v>930</v>
      </c>
      <c r="F620" s="89" t="s">
        <v>931</v>
      </c>
      <c r="G620" s="90" t="s">
        <v>98</v>
      </c>
      <c r="H620" s="91">
        <v>79.2</v>
      </c>
      <c r="I620" s="385"/>
      <c r="J620" s="92">
        <f>ROUND(I620*H620,2)</f>
        <v>0</v>
      </c>
      <c r="K620" s="89" t="s">
        <v>138</v>
      </c>
      <c r="L620" s="7"/>
      <c r="M620" s="386" t="s">
        <v>2</v>
      </c>
      <c r="N620" s="93" t="s">
        <v>45</v>
      </c>
      <c r="O620" s="100"/>
      <c r="P620" s="94">
        <f>O620*H620</f>
        <v>0</v>
      </c>
      <c r="Q620" s="94">
        <v>2.0000000000000002E-5</v>
      </c>
      <c r="R620" s="94">
        <f>Q620*H620</f>
        <v>1.5840000000000001E-3</v>
      </c>
      <c r="S620" s="94">
        <v>0</v>
      </c>
      <c r="T620" s="95">
        <f>S620*H620</f>
        <v>0</v>
      </c>
      <c r="AR620" s="359" t="s">
        <v>201</v>
      </c>
      <c r="AT620" s="359" t="s">
        <v>95</v>
      </c>
      <c r="AU620" s="359" t="s">
        <v>4</v>
      </c>
      <c r="AY620" s="359" t="s">
        <v>93</v>
      </c>
      <c r="BE620" s="96">
        <f>IF(N620="základní",J620,0)</f>
        <v>0</v>
      </c>
      <c r="BF620" s="96">
        <f>IF(N620="snížená",J620,0)</f>
        <v>0</v>
      </c>
      <c r="BG620" s="96">
        <f>IF(N620="zákl. přenesená",J620,0)</f>
        <v>0</v>
      </c>
      <c r="BH620" s="96">
        <f>IF(N620="sníž. přenesená",J620,0)</f>
        <v>0</v>
      </c>
      <c r="BI620" s="96">
        <f>IF(N620="nulová",J620,0)</f>
        <v>0</v>
      </c>
      <c r="BJ620" s="359" t="s">
        <v>91</v>
      </c>
      <c r="BK620" s="96">
        <f>ROUND(I620*H620,2)</f>
        <v>0</v>
      </c>
      <c r="BL620" s="359" t="s">
        <v>201</v>
      </c>
      <c r="BM620" s="359" t="s">
        <v>932</v>
      </c>
    </row>
    <row r="621" spans="2:65" s="358" customFormat="1" x14ac:dyDescent="0.25">
      <c r="B621" s="27"/>
      <c r="C621" s="355"/>
      <c r="D621" s="97" t="s">
        <v>102</v>
      </c>
      <c r="E621" s="355"/>
      <c r="F621" s="98" t="s">
        <v>931</v>
      </c>
      <c r="G621" s="355"/>
      <c r="H621" s="355"/>
      <c r="I621" s="370"/>
      <c r="J621" s="355"/>
      <c r="K621" s="355"/>
      <c r="L621" s="7"/>
      <c r="M621" s="99"/>
      <c r="N621" s="100"/>
      <c r="O621" s="100"/>
      <c r="P621" s="100"/>
      <c r="Q621" s="100"/>
      <c r="R621" s="100"/>
      <c r="S621" s="100"/>
      <c r="T621" s="101"/>
      <c r="AT621" s="359" t="s">
        <v>102</v>
      </c>
      <c r="AU621" s="359" t="s">
        <v>4</v>
      </c>
    </row>
    <row r="622" spans="2:65" s="110" customFormat="1" x14ac:dyDescent="0.25">
      <c r="B622" s="102"/>
      <c r="C622" s="103"/>
      <c r="D622" s="97" t="s">
        <v>104</v>
      </c>
      <c r="E622" s="104" t="s">
        <v>2</v>
      </c>
      <c r="F622" s="105" t="s">
        <v>933</v>
      </c>
      <c r="G622" s="103"/>
      <c r="H622" s="104" t="s">
        <v>2</v>
      </c>
      <c r="I622" s="387"/>
      <c r="J622" s="103"/>
      <c r="K622" s="103"/>
      <c r="L622" s="106"/>
      <c r="M622" s="107"/>
      <c r="N622" s="108"/>
      <c r="O622" s="108"/>
      <c r="P622" s="108"/>
      <c r="Q622" s="108"/>
      <c r="R622" s="108"/>
      <c r="S622" s="108"/>
      <c r="T622" s="109"/>
      <c r="AT622" s="111" t="s">
        <v>104</v>
      </c>
      <c r="AU622" s="111" t="s">
        <v>4</v>
      </c>
      <c r="AV622" s="110" t="s">
        <v>91</v>
      </c>
      <c r="AW622" s="110" t="s">
        <v>106</v>
      </c>
      <c r="AX622" s="110" t="s">
        <v>92</v>
      </c>
      <c r="AY622" s="111" t="s">
        <v>93</v>
      </c>
    </row>
    <row r="623" spans="2:65" s="121" customFormat="1" x14ac:dyDescent="0.25">
      <c r="B623" s="112"/>
      <c r="C623" s="113"/>
      <c r="D623" s="97" t="s">
        <v>104</v>
      </c>
      <c r="E623" s="114" t="s">
        <v>2</v>
      </c>
      <c r="F623" s="115" t="s">
        <v>934</v>
      </c>
      <c r="G623" s="113"/>
      <c r="H623" s="116">
        <v>79.2</v>
      </c>
      <c r="I623" s="388"/>
      <c r="J623" s="113"/>
      <c r="K623" s="113"/>
      <c r="L623" s="117"/>
      <c r="M623" s="118"/>
      <c r="N623" s="119"/>
      <c r="O623" s="119"/>
      <c r="P623" s="119"/>
      <c r="Q623" s="119"/>
      <c r="R623" s="119"/>
      <c r="S623" s="119"/>
      <c r="T623" s="120"/>
      <c r="AT623" s="122" t="s">
        <v>104</v>
      </c>
      <c r="AU623" s="122" t="s">
        <v>4</v>
      </c>
      <c r="AV623" s="121" t="s">
        <v>4</v>
      </c>
      <c r="AW623" s="121" t="s">
        <v>106</v>
      </c>
      <c r="AX623" s="121" t="s">
        <v>91</v>
      </c>
      <c r="AY623" s="122" t="s">
        <v>93</v>
      </c>
    </row>
    <row r="624" spans="2:65" s="358" customFormat="1" ht="16.5" customHeight="1" x14ac:dyDescent="0.25">
      <c r="B624" s="27"/>
      <c r="C624" s="87" t="s">
        <v>935</v>
      </c>
      <c r="D624" s="87" t="s">
        <v>95</v>
      </c>
      <c r="E624" s="88" t="s">
        <v>936</v>
      </c>
      <c r="F624" s="89" t="s">
        <v>937</v>
      </c>
      <c r="G624" s="90" t="s">
        <v>98</v>
      </c>
      <c r="H624" s="91">
        <v>756.82</v>
      </c>
      <c r="I624" s="385"/>
      <c r="J624" s="92">
        <f>ROUND(I624*H624,2)</f>
        <v>0</v>
      </c>
      <c r="K624" s="89" t="s">
        <v>99</v>
      </c>
      <c r="L624" s="7"/>
      <c r="M624" s="386" t="s">
        <v>2</v>
      </c>
      <c r="N624" s="93" t="s">
        <v>45</v>
      </c>
      <c r="O624" s="100"/>
      <c r="P624" s="94">
        <f>O624*H624</f>
        <v>0</v>
      </c>
      <c r="Q624" s="94">
        <v>0</v>
      </c>
      <c r="R624" s="94">
        <f>Q624*H624</f>
        <v>0</v>
      </c>
      <c r="S624" s="94">
        <v>4.0000000000000001E-3</v>
      </c>
      <c r="T624" s="95">
        <f>S624*H624</f>
        <v>3.0272800000000002</v>
      </c>
      <c r="AR624" s="359" t="s">
        <v>100</v>
      </c>
      <c r="AT624" s="359" t="s">
        <v>95</v>
      </c>
      <c r="AU624" s="359" t="s">
        <v>4</v>
      </c>
      <c r="AY624" s="359" t="s">
        <v>93</v>
      </c>
      <c r="BE624" s="96">
        <f>IF(N624="základní",J624,0)</f>
        <v>0</v>
      </c>
      <c r="BF624" s="96">
        <f>IF(N624="snížená",J624,0)</f>
        <v>0</v>
      </c>
      <c r="BG624" s="96">
        <f>IF(N624="zákl. přenesená",J624,0)</f>
        <v>0</v>
      </c>
      <c r="BH624" s="96">
        <f>IF(N624="sníž. přenesená",J624,0)</f>
        <v>0</v>
      </c>
      <c r="BI624" s="96">
        <f>IF(N624="nulová",J624,0)</f>
        <v>0</v>
      </c>
      <c r="BJ624" s="359" t="s">
        <v>91</v>
      </c>
      <c r="BK624" s="96">
        <f>ROUND(I624*H624,2)</f>
        <v>0</v>
      </c>
      <c r="BL624" s="359" t="s">
        <v>100</v>
      </c>
      <c r="BM624" s="359" t="s">
        <v>938</v>
      </c>
    </row>
    <row r="625" spans="2:65" s="358" customFormat="1" x14ac:dyDescent="0.25">
      <c r="B625" s="27"/>
      <c r="C625" s="355"/>
      <c r="D625" s="97" t="s">
        <v>102</v>
      </c>
      <c r="E625" s="355"/>
      <c r="F625" s="98" t="s">
        <v>939</v>
      </c>
      <c r="G625" s="355"/>
      <c r="H625" s="355"/>
      <c r="I625" s="370"/>
      <c r="J625" s="355"/>
      <c r="K625" s="355"/>
      <c r="L625" s="7"/>
      <c r="M625" s="99"/>
      <c r="N625" s="100"/>
      <c r="O625" s="100"/>
      <c r="P625" s="100"/>
      <c r="Q625" s="100"/>
      <c r="R625" s="100"/>
      <c r="S625" s="100"/>
      <c r="T625" s="101"/>
      <c r="AT625" s="359" t="s">
        <v>102</v>
      </c>
      <c r="AU625" s="359" t="s">
        <v>4</v>
      </c>
    </row>
    <row r="626" spans="2:65" s="121" customFormat="1" x14ac:dyDescent="0.25">
      <c r="B626" s="112"/>
      <c r="C626" s="113"/>
      <c r="D626" s="97" t="s">
        <v>104</v>
      </c>
      <c r="E626" s="114" t="s">
        <v>2</v>
      </c>
      <c r="F626" s="115" t="s">
        <v>940</v>
      </c>
      <c r="G626" s="113"/>
      <c r="H626" s="116">
        <v>677.98</v>
      </c>
      <c r="I626" s="388"/>
      <c r="J626" s="113"/>
      <c r="K626" s="113"/>
      <c r="L626" s="117"/>
      <c r="M626" s="118"/>
      <c r="N626" s="119"/>
      <c r="O626" s="119"/>
      <c r="P626" s="119"/>
      <c r="Q626" s="119"/>
      <c r="R626" s="119"/>
      <c r="S626" s="119"/>
      <c r="T626" s="120"/>
      <c r="AT626" s="122" t="s">
        <v>104</v>
      </c>
      <c r="AU626" s="122" t="s">
        <v>4</v>
      </c>
      <c r="AV626" s="121" t="s">
        <v>4</v>
      </c>
      <c r="AW626" s="121" t="s">
        <v>106</v>
      </c>
      <c r="AX626" s="121" t="s">
        <v>92</v>
      </c>
      <c r="AY626" s="122" t="s">
        <v>93</v>
      </c>
    </row>
    <row r="627" spans="2:65" s="121" customFormat="1" x14ac:dyDescent="0.25">
      <c r="B627" s="112"/>
      <c r="C627" s="113"/>
      <c r="D627" s="97" t="s">
        <v>104</v>
      </c>
      <c r="E627" s="114" t="s">
        <v>2</v>
      </c>
      <c r="F627" s="115" t="s">
        <v>941</v>
      </c>
      <c r="G627" s="113"/>
      <c r="H627" s="116">
        <v>78.84</v>
      </c>
      <c r="I627" s="388"/>
      <c r="J627" s="113"/>
      <c r="K627" s="113"/>
      <c r="L627" s="117"/>
      <c r="M627" s="118"/>
      <c r="N627" s="119"/>
      <c r="O627" s="119"/>
      <c r="P627" s="119"/>
      <c r="Q627" s="119"/>
      <c r="R627" s="119"/>
      <c r="S627" s="119"/>
      <c r="T627" s="120"/>
      <c r="AT627" s="122" t="s">
        <v>104</v>
      </c>
      <c r="AU627" s="122" t="s">
        <v>4</v>
      </c>
      <c r="AV627" s="121" t="s">
        <v>4</v>
      </c>
      <c r="AW627" s="121" t="s">
        <v>106</v>
      </c>
      <c r="AX627" s="121" t="s">
        <v>92</v>
      </c>
      <c r="AY627" s="122" t="s">
        <v>93</v>
      </c>
    </row>
    <row r="628" spans="2:65" s="132" customFormat="1" x14ac:dyDescent="0.25">
      <c r="B628" s="123"/>
      <c r="C628" s="124"/>
      <c r="D628" s="97" t="s">
        <v>104</v>
      </c>
      <c r="E628" s="125" t="s">
        <v>2</v>
      </c>
      <c r="F628" s="126" t="s">
        <v>108</v>
      </c>
      <c r="G628" s="124"/>
      <c r="H628" s="127">
        <v>756.82</v>
      </c>
      <c r="I628" s="389"/>
      <c r="J628" s="124"/>
      <c r="K628" s="124"/>
      <c r="L628" s="128"/>
      <c r="M628" s="129"/>
      <c r="N628" s="130"/>
      <c r="O628" s="130"/>
      <c r="P628" s="130"/>
      <c r="Q628" s="130"/>
      <c r="R628" s="130"/>
      <c r="S628" s="130"/>
      <c r="T628" s="131"/>
      <c r="AT628" s="133" t="s">
        <v>104</v>
      </c>
      <c r="AU628" s="133" t="s">
        <v>4</v>
      </c>
      <c r="AV628" s="132" t="s">
        <v>100</v>
      </c>
      <c r="AW628" s="132" t="s">
        <v>106</v>
      </c>
      <c r="AX628" s="132" t="s">
        <v>91</v>
      </c>
      <c r="AY628" s="133" t="s">
        <v>93</v>
      </c>
    </row>
    <row r="629" spans="2:65" s="358" customFormat="1" ht="16.5" customHeight="1" x14ac:dyDescent="0.25">
      <c r="B629" s="27"/>
      <c r="C629" s="87" t="s">
        <v>942</v>
      </c>
      <c r="D629" s="87" t="s">
        <v>95</v>
      </c>
      <c r="E629" s="88" t="s">
        <v>943</v>
      </c>
      <c r="F629" s="89" t="s">
        <v>944</v>
      </c>
      <c r="G629" s="90" t="s">
        <v>98</v>
      </c>
      <c r="H629" s="91">
        <v>2061.2289999999998</v>
      </c>
      <c r="I629" s="385"/>
      <c r="J629" s="92">
        <f>ROUND(I629*H629,2)</f>
        <v>0</v>
      </c>
      <c r="K629" s="89" t="s">
        <v>138</v>
      </c>
      <c r="L629" s="7"/>
      <c r="M629" s="386" t="s">
        <v>2</v>
      </c>
      <c r="N629" s="93" t="s">
        <v>45</v>
      </c>
      <c r="O629" s="100"/>
      <c r="P629" s="94">
        <f>O629*H629</f>
        <v>0</v>
      </c>
      <c r="Q629" s="94">
        <v>0</v>
      </c>
      <c r="R629" s="94">
        <f>Q629*H629</f>
        <v>0</v>
      </c>
      <c r="S629" s="94">
        <v>0</v>
      </c>
      <c r="T629" s="95">
        <f>S629*H629</f>
        <v>0</v>
      </c>
      <c r="AR629" s="359" t="s">
        <v>201</v>
      </c>
      <c r="AT629" s="359" t="s">
        <v>95</v>
      </c>
      <c r="AU629" s="359" t="s">
        <v>4</v>
      </c>
      <c r="AY629" s="359" t="s">
        <v>93</v>
      </c>
      <c r="BE629" s="96">
        <f>IF(N629="základní",J629,0)</f>
        <v>0</v>
      </c>
      <c r="BF629" s="96">
        <f>IF(N629="snížená",J629,0)</f>
        <v>0</v>
      </c>
      <c r="BG629" s="96">
        <f>IF(N629="zákl. přenesená",J629,0)</f>
        <v>0</v>
      </c>
      <c r="BH629" s="96">
        <f>IF(N629="sníž. přenesená",J629,0)</f>
        <v>0</v>
      </c>
      <c r="BI629" s="96">
        <f>IF(N629="nulová",J629,0)</f>
        <v>0</v>
      </c>
      <c r="BJ629" s="359" t="s">
        <v>91</v>
      </c>
      <c r="BK629" s="96">
        <f>ROUND(I629*H629,2)</f>
        <v>0</v>
      </c>
      <c r="BL629" s="359" t="s">
        <v>201</v>
      </c>
      <c r="BM629" s="359" t="s">
        <v>945</v>
      </c>
    </row>
    <row r="630" spans="2:65" s="358" customFormat="1" x14ac:dyDescent="0.25">
      <c r="B630" s="27"/>
      <c r="C630" s="355"/>
      <c r="D630" s="97" t="s">
        <v>102</v>
      </c>
      <c r="E630" s="355"/>
      <c r="F630" s="98" t="s">
        <v>944</v>
      </c>
      <c r="G630" s="355"/>
      <c r="H630" s="355"/>
      <c r="I630" s="370"/>
      <c r="J630" s="355"/>
      <c r="K630" s="355"/>
      <c r="L630" s="7"/>
      <c r="M630" s="99"/>
      <c r="N630" s="100"/>
      <c r="O630" s="100"/>
      <c r="P630" s="100"/>
      <c r="Q630" s="100"/>
      <c r="R630" s="100"/>
      <c r="S630" s="100"/>
      <c r="T630" s="101"/>
      <c r="AT630" s="359" t="s">
        <v>102</v>
      </c>
      <c r="AU630" s="359" t="s">
        <v>4</v>
      </c>
    </row>
    <row r="631" spans="2:65" s="110" customFormat="1" ht="22.5" x14ac:dyDescent="0.25">
      <c r="B631" s="102"/>
      <c r="C631" s="103"/>
      <c r="D631" s="97" t="s">
        <v>104</v>
      </c>
      <c r="E631" s="104" t="s">
        <v>2</v>
      </c>
      <c r="F631" s="105" t="s">
        <v>946</v>
      </c>
      <c r="G631" s="103"/>
      <c r="H631" s="104" t="s">
        <v>2</v>
      </c>
      <c r="I631" s="387"/>
      <c r="J631" s="103"/>
      <c r="K631" s="103"/>
      <c r="L631" s="106"/>
      <c r="M631" s="107"/>
      <c r="N631" s="108"/>
      <c r="O631" s="108"/>
      <c r="P631" s="108"/>
      <c r="Q631" s="108"/>
      <c r="R631" s="108"/>
      <c r="S631" s="108"/>
      <c r="T631" s="109"/>
      <c r="AT631" s="111" t="s">
        <v>104</v>
      </c>
      <c r="AU631" s="111" t="s">
        <v>4</v>
      </c>
      <c r="AV631" s="110" t="s">
        <v>91</v>
      </c>
      <c r="AW631" s="110" t="s">
        <v>106</v>
      </c>
      <c r="AX631" s="110" t="s">
        <v>92</v>
      </c>
      <c r="AY631" s="111" t="s">
        <v>93</v>
      </c>
    </row>
    <row r="632" spans="2:65" s="121" customFormat="1" x14ac:dyDescent="0.25">
      <c r="B632" s="112"/>
      <c r="C632" s="113"/>
      <c r="D632" s="97" t="s">
        <v>104</v>
      </c>
      <c r="E632" s="114" t="s">
        <v>2</v>
      </c>
      <c r="F632" s="115" t="s">
        <v>947</v>
      </c>
      <c r="G632" s="113"/>
      <c r="H632" s="116">
        <v>756.149</v>
      </c>
      <c r="I632" s="388"/>
      <c r="J632" s="113"/>
      <c r="K632" s="113"/>
      <c r="L632" s="117"/>
      <c r="M632" s="118"/>
      <c r="N632" s="119"/>
      <c r="O632" s="119"/>
      <c r="P632" s="119"/>
      <c r="Q632" s="119"/>
      <c r="R632" s="119"/>
      <c r="S632" s="119"/>
      <c r="T632" s="120"/>
      <c r="AT632" s="122" t="s">
        <v>104</v>
      </c>
      <c r="AU632" s="122" t="s">
        <v>4</v>
      </c>
      <c r="AV632" s="121" t="s">
        <v>4</v>
      </c>
      <c r="AW632" s="121" t="s">
        <v>106</v>
      </c>
      <c r="AX632" s="121" t="s">
        <v>92</v>
      </c>
      <c r="AY632" s="122" t="s">
        <v>93</v>
      </c>
    </row>
    <row r="633" spans="2:65" s="121" customFormat="1" x14ac:dyDescent="0.25">
      <c r="B633" s="112"/>
      <c r="C633" s="113"/>
      <c r="D633" s="97" t="s">
        <v>104</v>
      </c>
      <c r="E633" s="114" t="s">
        <v>2</v>
      </c>
      <c r="F633" s="115" t="s">
        <v>948</v>
      </c>
      <c r="G633" s="113"/>
      <c r="H633" s="116">
        <v>1016.88</v>
      </c>
      <c r="I633" s="388"/>
      <c r="J633" s="113"/>
      <c r="K633" s="113"/>
      <c r="L633" s="117"/>
      <c r="M633" s="118"/>
      <c r="N633" s="119"/>
      <c r="O633" s="119"/>
      <c r="P633" s="119"/>
      <c r="Q633" s="119"/>
      <c r="R633" s="119"/>
      <c r="S633" s="119"/>
      <c r="T633" s="120"/>
      <c r="AT633" s="122" t="s">
        <v>104</v>
      </c>
      <c r="AU633" s="122" t="s">
        <v>4</v>
      </c>
      <c r="AV633" s="121" t="s">
        <v>4</v>
      </c>
      <c r="AW633" s="121" t="s">
        <v>106</v>
      </c>
      <c r="AX633" s="121" t="s">
        <v>92</v>
      </c>
      <c r="AY633" s="122" t="s">
        <v>93</v>
      </c>
    </row>
    <row r="634" spans="2:65" s="121" customFormat="1" x14ac:dyDescent="0.25">
      <c r="B634" s="112"/>
      <c r="C634" s="113"/>
      <c r="D634" s="97" t="s">
        <v>104</v>
      </c>
      <c r="E634" s="114" t="s">
        <v>2</v>
      </c>
      <c r="F634" s="115" t="s">
        <v>949</v>
      </c>
      <c r="G634" s="113"/>
      <c r="H634" s="116">
        <v>288.2</v>
      </c>
      <c r="I634" s="388"/>
      <c r="J634" s="113"/>
      <c r="K634" s="113"/>
      <c r="L634" s="117"/>
      <c r="M634" s="118"/>
      <c r="N634" s="119"/>
      <c r="O634" s="119"/>
      <c r="P634" s="119"/>
      <c r="Q634" s="119"/>
      <c r="R634" s="119"/>
      <c r="S634" s="119"/>
      <c r="T634" s="120"/>
      <c r="AT634" s="122" t="s">
        <v>104</v>
      </c>
      <c r="AU634" s="122" t="s">
        <v>4</v>
      </c>
      <c r="AV634" s="121" t="s">
        <v>4</v>
      </c>
      <c r="AW634" s="121" t="s">
        <v>106</v>
      </c>
      <c r="AX634" s="121" t="s">
        <v>92</v>
      </c>
      <c r="AY634" s="122" t="s">
        <v>93</v>
      </c>
    </row>
    <row r="635" spans="2:65" s="132" customFormat="1" x14ac:dyDescent="0.25">
      <c r="B635" s="123"/>
      <c r="C635" s="124"/>
      <c r="D635" s="97" t="s">
        <v>104</v>
      </c>
      <c r="E635" s="125" t="s">
        <v>2</v>
      </c>
      <c r="F635" s="126" t="s">
        <v>108</v>
      </c>
      <c r="G635" s="124"/>
      <c r="H635" s="127">
        <v>2061.2289999999998</v>
      </c>
      <c r="I635" s="389"/>
      <c r="J635" s="124"/>
      <c r="K635" s="124"/>
      <c r="L635" s="128"/>
      <c r="M635" s="129"/>
      <c r="N635" s="130"/>
      <c r="O635" s="130"/>
      <c r="P635" s="130"/>
      <c r="Q635" s="130"/>
      <c r="R635" s="130"/>
      <c r="S635" s="130"/>
      <c r="T635" s="131"/>
      <c r="AT635" s="133" t="s">
        <v>104</v>
      </c>
      <c r="AU635" s="133" t="s">
        <v>4</v>
      </c>
      <c r="AV635" s="132" t="s">
        <v>100</v>
      </c>
      <c r="AW635" s="132" t="s">
        <v>106</v>
      </c>
      <c r="AX635" s="132" t="s">
        <v>91</v>
      </c>
      <c r="AY635" s="133" t="s">
        <v>93</v>
      </c>
    </row>
    <row r="636" spans="2:65" s="358" customFormat="1" ht="16.5" customHeight="1" x14ac:dyDescent="0.25">
      <c r="B636" s="27"/>
      <c r="C636" s="87" t="s">
        <v>950</v>
      </c>
      <c r="D636" s="87" t="s">
        <v>95</v>
      </c>
      <c r="E636" s="88" t="s">
        <v>951</v>
      </c>
      <c r="F636" s="89" t="s">
        <v>952</v>
      </c>
      <c r="G636" s="90" t="s">
        <v>98</v>
      </c>
      <c r="H636" s="91">
        <v>268.55</v>
      </c>
      <c r="I636" s="385"/>
      <c r="J636" s="92">
        <f>ROUND(I636*H636,2)</f>
        <v>0</v>
      </c>
      <c r="K636" s="89" t="s">
        <v>138</v>
      </c>
      <c r="L636" s="7"/>
      <c r="M636" s="386" t="s">
        <v>2</v>
      </c>
      <c r="N636" s="93" t="s">
        <v>45</v>
      </c>
      <c r="O636" s="100"/>
      <c r="P636" s="94">
        <f>O636*H636</f>
        <v>0</v>
      </c>
      <c r="Q636" s="94">
        <v>0</v>
      </c>
      <c r="R636" s="94">
        <f>Q636*H636</f>
        <v>0</v>
      </c>
      <c r="S636" s="94">
        <v>0</v>
      </c>
      <c r="T636" s="95">
        <f>S636*H636</f>
        <v>0</v>
      </c>
      <c r="AR636" s="359" t="s">
        <v>201</v>
      </c>
      <c r="AT636" s="359" t="s">
        <v>95</v>
      </c>
      <c r="AU636" s="359" t="s">
        <v>4</v>
      </c>
      <c r="AY636" s="359" t="s">
        <v>93</v>
      </c>
      <c r="BE636" s="96">
        <f>IF(N636="základní",J636,0)</f>
        <v>0</v>
      </c>
      <c r="BF636" s="96">
        <f>IF(N636="snížená",J636,0)</f>
        <v>0</v>
      </c>
      <c r="BG636" s="96">
        <f>IF(N636="zákl. přenesená",J636,0)</f>
        <v>0</v>
      </c>
      <c r="BH636" s="96">
        <f>IF(N636="sníž. přenesená",J636,0)</f>
        <v>0</v>
      </c>
      <c r="BI636" s="96">
        <f>IF(N636="nulová",J636,0)</f>
        <v>0</v>
      </c>
      <c r="BJ636" s="359" t="s">
        <v>91</v>
      </c>
      <c r="BK636" s="96">
        <f>ROUND(I636*H636,2)</f>
        <v>0</v>
      </c>
      <c r="BL636" s="359" t="s">
        <v>201</v>
      </c>
      <c r="BM636" s="359" t="s">
        <v>953</v>
      </c>
    </row>
    <row r="637" spans="2:65" s="358" customFormat="1" x14ac:dyDescent="0.25">
      <c r="B637" s="27"/>
      <c r="C637" s="355"/>
      <c r="D637" s="97" t="s">
        <v>102</v>
      </c>
      <c r="E637" s="355"/>
      <c r="F637" s="98" t="s">
        <v>952</v>
      </c>
      <c r="G637" s="355"/>
      <c r="H637" s="355"/>
      <c r="I637" s="370"/>
      <c r="J637" s="355"/>
      <c r="K637" s="355"/>
      <c r="L637" s="7"/>
      <c r="M637" s="99"/>
      <c r="N637" s="100"/>
      <c r="O637" s="100"/>
      <c r="P637" s="100"/>
      <c r="Q637" s="100"/>
      <c r="R637" s="100"/>
      <c r="S637" s="100"/>
      <c r="T637" s="101"/>
      <c r="AT637" s="359" t="s">
        <v>102</v>
      </c>
      <c r="AU637" s="359" t="s">
        <v>4</v>
      </c>
    </row>
    <row r="638" spans="2:65" s="110" customFormat="1" x14ac:dyDescent="0.25">
      <c r="B638" s="102"/>
      <c r="C638" s="103"/>
      <c r="D638" s="97" t="s">
        <v>104</v>
      </c>
      <c r="E638" s="104" t="s">
        <v>2</v>
      </c>
      <c r="F638" s="105" t="s">
        <v>954</v>
      </c>
      <c r="G638" s="103"/>
      <c r="H638" s="104" t="s">
        <v>2</v>
      </c>
      <c r="I638" s="387"/>
      <c r="J638" s="103"/>
      <c r="K638" s="103"/>
      <c r="L638" s="106"/>
      <c r="M638" s="107"/>
      <c r="N638" s="108"/>
      <c r="O638" s="108"/>
      <c r="P638" s="108"/>
      <c r="Q638" s="108"/>
      <c r="R638" s="108"/>
      <c r="S638" s="108"/>
      <c r="T638" s="109"/>
      <c r="AT638" s="111" t="s">
        <v>104</v>
      </c>
      <c r="AU638" s="111" t="s">
        <v>4</v>
      </c>
      <c r="AV638" s="110" t="s">
        <v>91</v>
      </c>
      <c r="AW638" s="110" t="s">
        <v>106</v>
      </c>
      <c r="AX638" s="110" t="s">
        <v>92</v>
      </c>
      <c r="AY638" s="111" t="s">
        <v>93</v>
      </c>
    </row>
    <row r="639" spans="2:65" s="121" customFormat="1" x14ac:dyDescent="0.25">
      <c r="B639" s="112"/>
      <c r="C639" s="113"/>
      <c r="D639" s="97" t="s">
        <v>104</v>
      </c>
      <c r="E639" s="114" t="s">
        <v>2</v>
      </c>
      <c r="F639" s="115" t="s">
        <v>955</v>
      </c>
      <c r="G639" s="113"/>
      <c r="H639" s="116">
        <v>268.55</v>
      </c>
      <c r="I639" s="388"/>
      <c r="J639" s="113"/>
      <c r="K639" s="113"/>
      <c r="L639" s="117"/>
      <c r="M639" s="118"/>
      <c r="N639" s="119"/>
      <c r="O639" s="119"/>
      <c r="P639" s="119"/>
      <c r="Q639" s="119"/>
      <c r="R639" s="119"/>
      <c r="S639" s="119"/>
      <c r="T639" s="120"/>
      <c r="AT639" s="122" t="s">
        <v>104</v>
      </c>
      <c r="AU639" s="122" t="s">
        <v>4</v>
      </c>
      <c r="AV639" s="121" t="s">
        <v>4</v>
      </c>
      <c r="AW639" s="121" t="s">
        <v>106</v>
      </c>
      <c r="AX639" s="121" t="s">
        <v>91</v>
      </c>
      <c r="AY639" s="122" t="s">
        <v>93</v>
      </c>
    </row>
    <row r="640" spans="2:65" s="358" customFormat="1" ht="16.5" customHeight="1" x14ac:dyDescent="0.25">
      <c r="B640" s="27"/>
      <c r="C640" s="87" t="s">
        <v>956</v>
      </c>
      <c r="D640" s="87" t="s">
        <v>95</v>
      </c>
      <c r="E640" s="88" t="s">
        <v>957</v>
      </c>
      <c r="F640" s="89" t="s">
        <v>958</v>
      </c>
      <c r="G640" s="90" t="s">
        <v>98</v>
      </c>
      <c r="H640" s="91">
        <v>162.71799999999999</v>
      </c>
      <c r="I640" s="385"/>
      <c r="J640" s="92">
        <f>ROUND(I640*H640,2)</f>
        <v>0</v>
      </c>
      <c r="K640" s="89" t="s">
        <v>138</v>
      </c>
      <c r="L640" s="7"/>
      <c r="M640" s="386" t="s">
        <v>2</v>
      </c>
      <c r="N640" s="93" t="s">
        <v>45</v>
      </c>
      <c r="O640" s="100"/>
      <c r="P640" s="94">
        <f>O640*H640</f>
        <v>0</v>
      </c>
      <c r="Q640" s="94">
        <v>4.0000000000000002E-4</v>
      </c>
      <c r="R640" s="94">
        <f>Q640*H640</f>
        <v>6.5087199999999998E-2</v>
      </c>
      <c r="S640" s="94">
        <v>0</v>
      </c>
      <c r="T640" s="95">
        <f>S640*H640</f>
        <v>0</v>
      </c>
      <c r="AR640" s="359" t="s">
        <v>201</v>
      </c>
      <c r="AT640" s="359" t="s">
        <v>95</v>
      </c>
      <c r="AU640" s="359" t="s">
        <v>4</v>
      </c>
      <c r="AY640" s="359" t="s">
        <v>93</v>
      </c>
      <c r="BE640" s="96">
        <f>IF(N640="základní",J640,0)</f>
        <v>0</v>
      </c>
      <c r="BF640" s="96">
        <f>IF(N640="snížená",J640,0)</f>
        <v>0</v>
      </c>
      <c r="BG640" s="96">
        <f>IF(N640="zákl. přenesená",J640,0)</f>
        <v>0</v>
      </c>
      <c r="BH640" s="96">
        <f>IF(N640="sníž. přenesená",J640,0)</f>
        <v>0</v>
      </c>
      <c r="BI640" s="96">
        <f>IF(N640="nulová",J640,0)</f>
        <v>0</v>
      </c>
      <c r="BJ640" s="359" t="s">
        <v>91</v>
      </c>
      <c r="BK640" s="96">
        <f>ROUND(I640*H640,2)</f>
        <v>0</v>
      </c>
      <c r="BL640" s="359" t="s">
        <v>201</v>
      </c>
      <c r="BM640" s="359" t="s">
        <v>959</v>
      </c>
    </row>
    <row r="641" spans="2:65" s="358" customFormat="1" x14ac:dyDescent="0.25">
      <c r="B641" s="27"/>
      <c r="C641" s="355"/>
      <c r="D641" s="97" t="s">
        <v>102</v>
      </c>
      <c r="E641" s="355"/>
      <c r="F641" s="98" t="s">
        <v>958</v>
      </c>
      <c r="G641" s="355"/>
      <c r="H641" s="355"/>
      <c r="I641" s="370"/>
      <c r="J641" s="355"/>
      <c r="K641" s="355"/>
      <c r="L641" s="7"/>
      <c r="M641" s="99"/>
      <c r="N641" s="100"/>
      <c r="O641" s="100"/>
      <c r="P641" s="100"/>
      <c r="Q641" s="100"/>
      <c r="R641" s="100"/>
      <c r="S641" s="100"/>
      <c r="T641" s="101"/>
      <c r="AT641" s="359" t="s">
        <v>102</v>
      </c>
      <c r="AU641" s="359" t="s">
        <v>4</v>
      </c>
    </row>
    <row r="642" spans="2:65" s="110" customFormat="1" x14ac:dyDescent="0.25">
      <c r="B642" s="102"/>
      <c r="C642" s="103"/>
      <c r="D642" s="97" t="s">
        <v>104</v>
      </c>
      <c r="E642" s="104" t="s">
        <v>2</v>
      </c>
      <c r="F642" s="105" t="s">
        <v>960</v>
      </c>
      <c r="G642" s="103"/>
      <c r="H642" s="104" t="s">
        <v>2</v>
      </c>
      <c r="I642" s="387"/>
      <c r="J642" s="103"/>
      <c r="K642" s="103"/>
      <c r="L642" s="106"/>
      <c r="M642" s="107"/>
      <c r="N642" s="108"/>
      <c r="O642" s="108"/>
      <c r="P642" s="108"/>
      <c r="Q642" s="108"/>
      <c r="R642" s="108"/>
      <c r="S642" s="108"/>
      <c r="T642" s="109"/>
      <c r="AT642" s="111" t="s">
        <v>104</v>
      </c>
      <c r="AU642" s="111" t="s">
        <v>4</v>
      </c>
      <c r="AV642" s="110" t="s">
        <v>91</v>
      </c>
      <c r="AW642" s="110" t="s">
        <v>106</v>
      </c>
      <c r="AX642" s="110" t="s">
        <v>92</v>
      </c>
      <c r="AY642" s="111" t="s">
        <v>93</v>
      </c>
    </row>
    <row r="643" spans="2:65" s="121" customFormat="1" x14ac:dyDescent="0.25">
      <c r="B643" s="112"/>
      <c r="C643" s="113"/>
      <c r="D643" s="97" t="s">
        <v>104</v>
      </c>
      <c r="E643" s="114" t="s">
        <v>2</v>
      </c>
      <c r="F643" s="115" t="s">
        <v>961</v>
      </c>
      <c r="G643" s="113"/>
      <c r="H643" s="116">
        <v>86.11</v>
      </c>
      <c r="I643" s="388"/>
      <c r="J643" s="113"/>
      <c r="K643" s="113"/>
      <c r="L643" s="117"/>
      <c r="M643" s="118"/>
      <c r="N643" s="119"/>
      <c r="O643" s="119"/>
      <c r="P643" s="119"/>
      <c r="Q643" s="119"/>
      <c r="R643" s="119"/>
      <c r="S643" s="119"/>
      <c r="T643" s="120"/>
      <c r="AT643" s="122" t="s">
        <v>104</v>
      </c>
      <c r="AU643" s="122" t="s">
        <v>4</v>
      </c>
      <c r="AV643" s="121" t="s">
        <v>4</v>
      </c>
      <c r="AW643" s="121" t="s">
        <v>106</v>
      </c>
      <c r="AX643" s="121" t="s">
        <v>92</v>
      </c>
      <c r="AY643" s="122" t="s">
        <v>93</v>
      </c>
    </row>
    <row r="644" spans="2:65" s="121" customFormat="1" x14ac:dyDescent="0.25">
      <c r="B644" s="112"/>
      <c r="C644" s="113"/>
      <c r="D644" s="97" t="s">
        <v>104</v>
      </c>
      <c r="E644" s="114" t="s">
        <v>2</v>
      </c>
      <c r="F644" s="115" t="s">
        <v>962</v>
      </c>
      <c r="G644" s="113"/>
      <c r="H644" s="116">
        <v>76.608000000000004</v>
      </c>
      <c r="I644" s="388"/>
      <c r="J644" s="113"/>
      <c r="K644" s="113"/>
      <c r="L644" s="117"/>
      <c r="M644" s="118"/>
      <c r="N644" s="119"/>
      <c r="O644" s="119"/>
      <c r="P644" s="119"/>
      <c r="Q644" s="119"/>
      <c r="R644" s="119"/>
      <c r="S644" s="119"/>
      <c r="T644" s="120"/>
      <c r="AT644" s="122" t="s">
        <v>104</v>
      </c>
      <c r="AU644" s="122" t="s">
        <v>4</v>
      </c>
      <c r="AV644" s="121" t="s">
        <v>4</v>
      </c>
      <c r="AW644" s="121" t="s">
        <v>106</v>
      </c>
      <c r="AX644" s="121" t="s">
        <v>92</v>
      </c>
      <c r="AY644" s="122" t="s">
        <v>93</v>
      </c>
    </row>
    <row r="645" spans="2:65" s="132" customFormat="1" x14ac:dyDescent="0.25">
      <c r="B645" s="123"/>
      <c r="C645" s="124"/>
      <c r="D645" s="97" t="s">
        <v>104</v>
      </c>
      <c r="E645" s="125" t="s">
        <v>2</v>
      </c>
      <c r="F645" s="126" t="s">
        <v>108</v>
      </c>
      <c r="G645" s="124"/>
      <c r="H645" s="127">
        <v>162.71800000000002</v>
      </c>
      <c r="I645" s="389"/>
      <c r="J645" s="124"/>
      <c r="K645" s="124"/>
      <c r="L645" s="128"/>
      <c r="M645" s="129"/>
      <c r="N645" s="130"/>
      <c r="O645" s="130"/>
      <c r="P645" s="130"/>
      <c r="Q645" s="130"/>
      <c r="R645" s="130"/>
      <c r="S645" s="130"/>
      <c r="T645" s="131"/>
      <c r="AT645" s="133" t="s">
        <v>104</v>
      </c>
      <c r="AU645" s="133" t="s">
        <v>4</v>
      </c>
      <c r="AV645" s="132" t="s">
        <v>100</v>
      </c>
      <c r="AW645" s="132" t="s">
        <v>106</v>
      </c>
      <c r="AX645" s="132" t="s">
        <v>91</v>
      </c>
      <c r="AY645" s="133" t="s">
        <v>93</v>
      </c>
    </row>
    <row r="646" spans="2:65" s="358" customFormat="1" ht="16.5" customHeight="1" x14ac:dyDescent="0.25">
      <c r="B646" s="27"/>
      <c r="C646" s="87" t="s">
        <v>963</v>
      </c>
      <c r="D646" s="87" t="s">
        <v>95</v>
      </c>
      <c r="E646" s="88" t="s">
        <v>964</v>
      </c>
      <c r="F646" s="89" t="s">
        <v>965</v>
      </c>
      <c r="G646" s="90" t="s">
        <v>98</v>
      </c>
      <c r="H646" s="91">
        <v>127.53</v>
      </c>
      <c r="I646" s="385"/>
      <c r="J646" s="92">
        <f>ROUND(I646*H646,2)</f>
        <v>0</v>
      </c>
      <c r="K646" s="89" t="s">
        <v>138</v>
      </c>
      <c r="L646" s="7"/>
      <c r="M646" s="386" t="s">
        <v>2</v>
      </c>
      <c r="N646" s="93" t="s">
        <v>45</v>
      </c>
      <c r="O646" s="100"/>
      <c r="P646" s="94">
        <f>O646*H646</f>
        <v>0</v>
      </c>
      <c r="Q646" s="94">
        <v>8.4000000000000003E-4</v>
      </c>
      <c r="R646" s="94">
        <f>Q646*H646</f>
        <v>0.1071252</v>
      </c>
      <c r="S646" s="94">
        <v>0</v>
      </c>
      <c r="T646" s="95">
        <f>S646*H646</f>
        <v>0</v>
      </c>
      <c r="AR646" s="359" t="s">
        <v>100</v>
      </c>
      <c r="AT646" s="359" t="s">
        <v>95</v>
      </c>
      <c r="AU646" s="359" t="s">
        <v>4</v>
      </c>
      <c r="AY646" s="359" t="s">
        <v>93</v>
      </c>
      <c r="BE646" s="96">
        <f>IF(N646="základní",J646,0)</f>
        <v>0</v>
      </c>
      <c r="BF646" s="96">
        <f>IF(N646="snížená",J646,0)</f>
        <v>0</v>
      </c>
      <c r="BG646" s="96">
        <f>IF(N646="zákl. přenesená",J646,0)</f>
        <v>0</v>
      </c>
      <c r="BH646" s="96">
        <f>IF(N646="sníž. přenesená",J646,0)</f>
        <v>0</v>
      </c>
      <c r="BI646" s="96">
        <f>IF(N646="nulová",J646,0)</f>
        <v>0</v>
      </c>
      <c r="BJ646" s="359" t="s">
        <v>91</v>
      </c>
      <c r="BK646" s="96">
        <f>ROUND(I646*H646,2)</f>
        <v>0</v>
      </c>
      <c r="BL646" s="359" t="s">
        <v>100</v>
      </c>
      <c r="BM646" s="359" t="s">
        <v>966</v>
      </c>
    </row>
    <row r="647" spans="2:65" s="358" customFormat="1" x14ac:dyDescent="0.25">
      <c r="B647" s="27"/>
      <c r="C647" s="355"/>
      <c r="D647" s="97" t="s">
        <v>102</v>
      </c>
      <c r="E647" s="355"/>
      <c r="F647" s="98" t="s">
        <v>965</v>
      </c>
      <c r="G647" s="355"/>
      <c r="H647" s="355"/>
      <c r="I647" s="370"/>
      <c r="J647" s="355"/>
      <c r="K647" s="355"/>
      <c r="L647" s="7"/>
      <c r="M647" s="99"/>
      <c r="N647" s="100"/>
      <c r="O647" s="100"/>
      <c r="P647" s="100"/>
      <c r="Q647" s="100"/>
      <c r="R647" s="100"/>
      <c r="S647" s="100"/>
      <c r="T647" s="101"/>
      <c r="AT647" s="359" t="s">
        <v>102</v>
      </c>
      <c r="AU647" s="359" t="s">
        <v>4</v>
      </c>
    </row>
    <row r="648" spans="2:65" s="110" customFormat="1" x14ac:dyDescent="0.25">
      <c r="B648" s="102"/>
      <c r="C648" s="103"/>
      <c r="D648" s="97" t="s">
        <v>104</v>
      </c>
      <c r="E648" s="104" t="s">
        <v>2</v>
      </c>
      <c r="F648" s="105" t="s">
        <v>967</v>
      </c>
      <c r="G648" s="103"/>
      <c r="H648" s="104" t="s">
        <v>2</v>
      </c>
      <c r="I648" s="387"/>
      <c r="J648" s="103"/>
      <c r="K648" s="103"/>
      <c r="L648" s="106"/>
      <c r="M648" s="107"/>
      <c r="N648" s="108"/>
      <c r="O648" s="108"/>
      <c r="P648" s="108"/>
      <c r="Q648" s="108"/>
      <c r="R648" s="108"/>
      <c r="S648" s="108"/>
      <c r="T648" s="109"/>
      <c r="AT648" s="111" t="s">
        <v>104</v>
      </c>
      <c r="AU648" s="111" t="s">
        <v>4</v>
      </c>
      <c r="AV648" s="110" t="s">
        <v>91</v>
      </c>
      <c r="AW648" s="110" t="s">
        <v>106</v>
      </c>
      <c r="AX648" s="110" t="s">
        <v>92</v>
      </c>
      <c r="AY648" s="111" t="s">
        <v>93</v>
      </c>
    </row>
    <row r="649" spans="2:65" s="121" customFormat="1" x14ac:dyDescent="0.25">
      <c r="B649" s="112"/>
      <c r="C649" s="113"/>
      <c r="D649" s="97" t="s">
        <v>104</v>
      </c>
      <c r="E649" s="114" t="s">
        <v>2</v>
      </c>
      <c r="F649" s="115" t="s">
        <v>968</v>
      </c>
      <c r="G649" s="113"/>
      <c r="H649" s="116">
        <v>127.53</v>
      </c>
      <c r="I649" s="388"/>
      <c r="J649" s="113"/>
      <c r="K649" s="113"/>
      <c r="L649" s="117"/>
      <c r="M649" s="118"/>
      <c r="N649" s="119"/>
      <c r="O649" s="119"/>
      <c r="P649" s="119"/>
      <c r="Q649" s="119"/>
      <c r="R649" s="119"/>
      <c r="S649" s="119"/>
      <c r="T649" s="120"/>
      <c r="AT649" s="122" t="s">
        <v>104</v>
      </c>
      <c r="AU649" s="122" t="s">
        <v>4</v>
      </c>
      <c r="AV649" s="121" t="s">
        <v>4</v>
      </c>
      <c r="AW649" s="121" t="s">
        <v>106</v>
      </c>
      <c r="AX649" s="121" t="s">
        <v>91</v>
      </c>
      <c r="AY649" s="122" t="s">
        <v>93</v>
      </c>
    </row>
    <row r="650" spans="2:65" s="81" customFormat="1" ht="22.9" customHeight="1" x14ac:dyDescent="0.2">
      <c r="B650" s="71"/>
      <c r="C650" s="72"/>
      <c r="D650" s="73" t="s">
        <v>88</v>
      </c>
      <c r="E650" s="85" t="s">
        <v>969</v>
      </c>
      <c r="F650" s="85" t="s">
        <v>970</v>
      </c>
      <c r="G650" s="72"/>
      <c r="H650" s="72"/>
      <c r="I650" s="384"/>
      <c r="J650" s="86">
        <f>BK650</f>
        <v>0</v>
      </c>
      <c r="K650" s="72"/>
      <c r="L650" s="76"/>
      <c r="M650" s="77"/>
      <c r="N650" s="78"/>
      <c r="O650" s="78"/>
      <c r="P650" s="79">
        <f>SUM(P651:P656)</f>
        <v>0</v>
      </c>
      <c r="Q650" s="78"/>
      <c r="R650" s="79">
        <f>SUM(R651:R656)</f>
        <v>2.7524699999999999E-2</v>
      </c>
      <c r="S650" s="78"/>
      <c r="T650" s="80">
        <f>SUM(T651:T656)</f>
        <v>0</v>
      </c>
      <c r="AR650" s="82" t="s">
        <v>4</v>
      </c>
      <c r="AT650" s="83" t="s">
        <v>88</v>
      </c>
      <c r="AU650" s="83" t="s">
        <v>91</v>
      </c>
      <c r="AY650" s="82" t="s">
        <v>93</v>
      </c>
      <c r="BK650" s="84">
        <f>SUM(BK651:BK656)</f>
        <v>0</v>
      </c>
    </row>
    <row r="651" spans="2:65" s="358" customFormat="1" ht="16.5" customHeight="1" x14ac:dyDescent="0.25">
      <c r="B651" s="27"/>
      <c r="C651" s="87" t="s">
        <v>971</v>
      </c>
      <c r="D651" s="87" t="s">
        <v>95</v>
      </c>
      <c r="E651" s="88" t="s">
        <v>972</v>
      </c>
      <c r="F651" s="89" t="s">
        <v>973</v>
      </c>
      <c r="G651" s="90" t="s">
        <v>98</v>
      </c>
      <c r="H651" s="91">
        <v>131.07</v>
      </c>
      <c r="I651" s="385"/>
      <c r="J651" s="92">
        <f>ROUND(I651*H651,2)</f>
        <v>0</v>
      </c>
      <c r="K651" s="89" t="s">
        <v>99</v>
      </c>
      <c r="L651" s="7"/>
      <c r="M651" s="386" t="s">
        <v>2</v>
      </c>
      <c r="N651" s="93" t="s">
        <v>45</v>
      </c>
      <c r="O651" s="100"/>
      <c r="P651" s="94">
        <f>O651*H651</f>
        <v>0</v>
      </c>
      <c r="Q651" s="94">
        <v>2.1000000000000001E-4</v>
      </c>
      <c r="R651" s="94">
        <f>Q651*H651</f>
        <v>2.7524699999999999E-2</v>
      </c>
      <c r="S651" s="94">
        <v>0</v>
      </c>
      <c r="T651" s="95">
        <f>S651*H651</f>
        <v>0</v>
      </c>
      <c r="AR651" s="359" t="s">
        <v>201</v>
      </c>
      <c r="AT651" s="359" t="s">
        <v>95</v>
      </c>
      <c r="AU651" s="359" t="s">
        <v>4</v>
      </c>
      <c r="AY651" s="359" t="s">
        <v>93</v>
      </c>
      <c r="BE651" s="96">
        <f>IF(N651="základní",J651,0)</f>
        <v>0</v>
      </c>
      <c r="BF651" s="96">
        <f>IF(N651="snížená",J651,0)</f>
        <v>0</v>
      </c>
      <c r="BG651" s="96">
        <f>IF(N651="zákl. přenesená",J651,0)</f>
        <v>0</v>
      </c>
      <c r="BH651" s="96">
        <f>IF(N651="sníž. přenesená",J651,0)</f>
        <v>0</v>
      </c>
      <c r="BI651" s="96">
        <f>IF(N651="nulová",J651,0)</f>
        <v>0</v>
      </c>
      <c r="BJ651" s="359" t="s">
        <v>91</v>
      </c>
      <c r="BK651" s="96">
        <f>ROUND(I651*H651,2)</f>
        <v>0</v>
      </c>
      <c r="BL651" s="359" t="s">
        <v>201</v>
      </c>
      <c r="BM651" s="359" t="s">
        <v>974</v>
      </c>
    </row>
    <row r="652" spans="2:65" s="358" customFormat="1" x14ac:dyDescent="0.25">
      <c r="B652" s="27"/>
      <c r="C652" s="355"/>
      <c r="D652" s="97" t="s">
        <v>102</v>
      </c>
      <c r="E652" s="355"/>
      <c r="F652" s="98" t="s">
        <v>975</v>
      </c>
      <c r="G652" s="355"/>
      <c r="H652" s="355"/>
      <c r="I652" s="370"/>
      <c r="J652" s="355"/>
      <c r="K652" s="355"/>
      <c r="L652" s="7"/>
      <c r="M652" s="99"/>
      <c r="N652" s="100"/>
      <c r="O652" s="100"/>
      <c r="P652" s="100"/>
      <c r="Q652" s="100"/>
      <c r="R652" s="100"/>
      <c r="S652" s="100"/>
      <c r="T652" s="101"/>
      <c r="AT652" s="359" t="s">
        <v>102</v>
      </c>
      <c r="AU652" s="359" t="s">
        <v>4</v>
      </c>
    </row>
    <row r="653" spans="2:65" s="110" customFormat="1" x14ac:dyDescent="0.25">
      <c r="B653" s="102"/>
      <c r="C653" s="103"/>
      <c r="D653" s="97" t="s">
        <v>104</v>
      </c>
      <c r="E653" s="104" t="s">
        <v>2</v>
      </c>
      <c r="F653" s="105" t="s">
        <v>976</v>
      </c>
      <c r="G653" s="103"/>
      <c r="H653" s="104" t="s">
        <v>2</v>
      </c>
      <c r="I653" s="387"/>
      <c r="J653" s="103"/>
      <c r="K653" s="103"/>
      <c r="L653" s="106"/>
      <c r="M653" s="107"/>
      <c r="N653" s="108"/>
      <c r="O653" s="108"/>
      <c r="P653" s="108"/>
      <c r="Q653" s="108"/>
      <c r="R653" s="108"/>
      <c r="S653" s="108"/>
      <c r="T653" s="109"/>
      <c r="AT653" s="111" t="s">
        <v>104</v>
      </c>
      <c r="AU653" s="111" t="s">
        <v>4</v>
      </c>
      <c r="AV653" s="110" t="s">
        <v>91</v>
      </c>
      <c r="AW653" s="110" t="s">
        <v>106</v>
      </c>
      <c r="AX653" s="110" t="s">
        <v>92</v>
      </c>
      <c r="AY653" s="111" t="s">
        <v>93</v>
      </c>
    </row>
    <row r="654" spans="2:65" s="121" customFormat="1" x14ac:dyDescent="0.25">
      <c r="B654" s="112"/>
      <c r="C654" s="113"/>
      <c r="D654" s="97" t="s">
        <v>104</v>
      </c>
      <c r="E654" s="114" t="s">
        <v>2</v>
      </c>
      <c r="F654" s="115" t="s">
        <v>977</v>
      </c>
      <c r="G654" s="113"/>
      <c r="H654" s="116">
        <v>52.32</v>
      </c>
      <c r="I654" s="388"/>
      <c r="J654" s="113"/>
      <c r="K654" s="113"/>
      <c r="L654" s="117"/>
      <c r="M654" s="118"/>
      <c r="N654" s="119"/>
      <c r="O654" s="119"/>
      <c r="P654" s="119"/>
      <c r="Q654" s="119"/>
      <c r="R654" s="119"/>
      <c r="S654" s="119"/>
      <c r="T654" s="120"/>
      <c r="AT654" s="122" t="s">
        <v>104</v>
      </c>
      <c r="AU654" s="122" t="s">
        <v>4</v>
      </c>
      <c r="AV654" s="121" t="s">
        <v>4</v>
      </c>
      <c r="AW654" s="121" t="s">
        <v>106</v>
      </c>
      <c r="AX654" s="121" t="s">
        <v>92</v>
      </c>
      <c r="AY654" s="122" t="s">
        <v>93</v>
      </c>
    </row>
    <row r="655" spans="2:65" s="121" customFormat="1" x14ac:dyDescent="0.25">
      <c r="B655" s="112"/>
      <c r="C655" s="113"/>
      <c r="D655" s="97" t="s">
        <v>104</v>
      </c>
      <c r="E655" s="114" t="s">
        <v>2</v>
      </c>
      <c r="F655" s="115" t="s">
        <v>978</v>
      </c>
      <c r="G655" s="113"/>
      <c r="H655" s="116">
        <v>78.75</v>
      </c>
      <c r="I655" s="388"/>
      <c r="J655" s="113"/>
      <c r="K655" s="113"/>
      <c r="L655" s="117"/>
      <c r="M655" s="118"/>
      <c r="N655" s="119"/>
      <c r="O655" s="119"/>
      <c r="P655" s="119"/>
      <c r="Q655" s="119"/>
      <c r="R655" s="119"/>
      <c r="S655" s="119"/>
      <c r="T655" s="120"/>
      <c r="AT655" s="122" t="s">
        <v>104</v>
      </c>
      <c r="AU655" s="122" t="s">
        <v>4</v>
      </c>
      <c r="AV655" s="121" t="s">
        <v>4</v>
      </c>
      <c r="AW655" s="121" t="s">
        <v>106</v>
      </c>
      <c r="AX655" s="121" t="s">
        <v>92</v>
      </c>
      <c r="AY655" s="122" t="s">
        <v>93</v>
      </c>
    </row>
    <row r="656" spans="2:65" s="132" customFormat="1" x14ac:dyDescent="0.25">
      <c r="B656" s="123"/>
      <c r="C656" s="124"/>
      <c r="D656" s="97" t="s">
        <v>104</v>
      </c>
      <c r="E656" s="125" t="s">
        <v>2</v>
      </c>
      <c r="F656" s="126" t="s">
        <v>108</v>
      </c>
      <c r="G656" s="124"/>
      <c r="H656" s="127">
        <v>131.07</v>
      </c>
      <c r="I656" s="389"/>
      <c r="J656" s="124"/>
      <c r="K656" s="124"/>
      <c r="L656" s="128"/>
      <c r="M656" s="142"/>
      <c r="N656" s="143"/>
      <c r="O656" s="143"/>
      <c r="P656" s="143"/>
      <c r="Q656" s="143"/>
      <c r="R656" s="143"/>
      <c r="S656" s="143"/>
      <c r="T656" s="144"/>
      <c r="AT656" s="133" t="s">
        <v>104</v>
      </c>
      <c r="AU656" s="133" t="s">
        <v>4</v>
      </c>
      <c r="AV656" s="132" t="s">
        <v>100</v>
      </c>
      <c r="AW656" s="132" t="s">
        <v>106</v>
      </c>
      <c r="AX656" s="132" t="s">
        <v>91</v>
      </c>
      <c r="AY656" s="133" t="s">
        <v>93</v>
      </c>
    </row>
    <row r="657" spans="2:12" s="358" customFormat="1" ht="6.95" customHeight="1" x14ac:dyDescent="0.25">
      <c r="B657" s="51"/>
      <c r="C657" s="52"/>
      <c r="D657" s="52"/>
      <c r="E657" s="52"/>
      <c r="F657" s="52"/>
      <c r="G657" s="52"/>
      <c r="H657" s="52"/>
      <c r="I657" s="378"/>
      <c r="J657" s="52"/>
      <c r="K657" s="52"/>
      <c r="L657" s="7"/>
    </row>
  </sheetData>
  <sheetProtection algorithmName="SHA-512" hashValue="i3pb9/19eZSrdAodiThJsGffU17DM86rKwE++XTZgF4jOHNfIf45qLZ8zxA8yDul9CQSYN+rSwg5KYu0BGlqIg==" saltValue="KcA175lOqIVn8v9KHlEeKwaazMDNS+h+o4S6LLhZJOBUyFlh4Ucb3bZ2/1BeUPJknBlVZ79D9KjK3qO/TOHD6w==" spinCount="100000" sheet="1" objects="1" scenarios="1" formatColumns="0" formatRows="0" autoFilter="0"/>
  <autoFilter ref="C92:K656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6D7BB-3245-49DD-82EB-446891CE0D62}">
  <sheetPr>
    <pageSetUpPr fitToPage="1"/>
  </sheetPr>
  <dimension ref="B2:BM126"/>
  <sheetViews>
    <sheetView showGridLines="0" workbookViewId="0"/>
  </sheetViews>
  <sheetFormatPr defaultRowHeight="11.25" x14ac:dyDescent="0.2"/>
  <cols>
    <col min="1" max="1" width="7.140625" style="356" customWidth="1"/>
    <col min="2" max="2" width="1.42578125" style="356" customWidth="1"/>
    <col min="3" max="3" width="3.5703125" style="356" customWidth="1"/>
    <col min="4" max="4" width="3.7109375" style="356" customWidth="1"/>
    <col min="5" max="5" width="14.7109375" style="356" customWidth="1"/>
    <col min="6" max="6" width="86.42578125" style="356" customWidth="1"/>
    <col min="7" max="7" width="7.42578125" style="356" customWidth="1"/>
    <col min="8" max="8" width="9.5703125" style="356" customWidth="1"/>
    <col min="9" max="9" width="12.140625" style="368" customWidth="1"/>
    <col min="10" max="10" width="20.140625" style="356" customWidth="1"/>
    <col min="11" max="11" width="13.28515625" style="356" customWidth="1"/>
    <col min="12" max="12" width="8" style="356" customWidth="1"/>
    <col min="13" max="13" width="9.28515625" style="356" hidden="1" customWidth="1"/>
    <col min="14" max="14" width="9.140625" style="356"/>
    <col min="15" max="20" width="12.140625" style="356" hidden="1" customWidth="1"/>
    <col min="21" max="21" width="14" style="356" hidden="1" customWidth="1"/>
    <col min="22" max="22" width="10.5703125" style="356" customWidth="1"/>
    <col min="23" max="23" width="14" style="356" customWidth="1"/>
    <col min="24" max="24" width="10.5703125" style="356" customWidth="1"/>
    <col min="25" max="25" width="12.85546875" style="356" customWidth="1"/>
    <col min="26" max="26" width="9.42578125" style="356" customWidth="1"/>
    <col min="27" max="27" width="12.85546875" style="356" customWidth="1"/>
    <col min="28" max="28" width="14" style="356" customWidth="1"/>
    <col min="29" max="29" width="9.42578125" style="356" customWidth="1"/>
    <col min="30" max="30" width="12.85546875" style="356" customWidth="1"/>
    <col min="31" max="31" width="14" style="356" customWidth="1"/>
    <col min="32" max="16384" width="9.140625" style="356"/>
  </cols>
  <sheetData>
    <row r="2" spans="2:46" ht="36.950000000000003" customHeight="1" x14ac:dyDescent="0.2"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359" t="s">
        <v>979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69"/>
      <c r="J3" s="3"/>
      <c r="K3" s="3"/>
      <c r="L3" s="4"/>
      <c r="AT3" s="359" t="s">
        <v>4</v>
      </c>
    </row>
    <row r="4" spans="2:46" ht="24.95" customHeight="1" x14ac:dyDescent="0.2">
      <c r="B4" s="4"/>
      <c r="D4" s="5" t="s">
        <v>7</v>
      </c>
      <c r="L4" s="4"/>
      <c r="M4" s="6" t="s">
        <v>8</v>
      </c>
      <c r="AT4" s="359" t="s">
        <v>9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357" t="s">
        <v>14</v>
      </c>
      <c r="L6" s="4"/>
    </row>
    <row r="7" spans="2:46" ht="16.5" customHeight="1" x14ac:dyDescent="0.2">
      <c r="B7" s="4"/>
      <c r="E7" s="414" t="e">
        <f>#REF!</f>
        <v>#REF!</v>
      </c>
      <c r="F7" s="415"/>
      <c r="G7" s="415"/>
      <c r="H7" s="415"/>
      <c r="L7" s="4"/>
    </row>
    <row r="8" spans="2:46" s="358" customFormat="1" ht="12" customHeight="1" x14ac:dyDescent="0.25">
      <c r="B8" s="7"/>
      <c r="D8" s="357" t="s">
        <v>19</v>
      </c>
      <c r="I8" s="370"/>
      <c r="L8" s="7"/>
    </row>
    <row r="9" spans="2:46" s="358" customFormat="1" ht="36.950000000000003" customHeight="1" x14ac:dyDescent="0.25">
      <c r="B9" s="7"/>
      <c r="E9" s="416" t="s">
        <v>980</v>
      </c>
      <c r="F9" s="417"/>
      <c r="G9" s="417"/>
      <c r="H9" s="417"/>
      <c r="I9" s="370"/>
      <c r="L9" s="7"/>
    </row>
    <row r="10" spans="2:46" s="358" customFormat="1" x14ac:dyDescent="0.25">
      <c r="B10" s="7"/>
      <c r="I10" s="370"/>
      <c r="L10" s="7"/>
    </row>
    <row r="11" spans="2:46" s="358" customFormat="1" ht="12" customHeight="1" x14ac:dyDescent="0.25">
      <c r="B11" s="7"/>
      <c r="D11" s="357" t="s">
        <v>25</v>
      </c>
      <c r="F11" s="359" t="s">
        <v>2</v>
      </c>
      <c r="I11" s="371" t="s">
        <v>27</v>
      </c>
      <c r="J11" s="359" t="s">
        <v>2</v>
      </c>
      <c r="L11" s="7"/>
    </row>
    <row r="12" spans="2:46" s="358" customFormat="1" ht="12" customHeight="1" x14ac:dyDescent="0.25">
      <c r="B12" s="7"/>
      <c r="D12" s="357" t="s">
        <v>28</v>
      </c>
      <c r="F12" s="359" t="s">
        <v>29</v>
      </c>
      <c r="I12" s="371" t="s">
        <v>30</v>
      </c>
      <c r="J12" s="8" t="e">
        <f>#REF!</f>
        <v>#REF!</v>
      </c>
      <c r="L12" s="7"/>
    </row>
    <row r="13" spans="2:46" s="358" customFormat="1" ht="10.9" customHeight="1" x14ac:dyDescent="0.25">
      <c r="B13" s="7"/>
      <c r="I13" s="370"/>
      <c r="L13" s="7"/>
    </row>
    <row r="14" spans="2:46" s="358" customFormat="1" ht="12" customHeight="1" x14ac:dyDescent="0.25">
      <c r="B14" s="7"/>
      <c r="D14" s="357" t="s">
        <v>31</v>
      </c>
      <c r="I14" s="371" t="s">
        <v>32</v>
      </c>
      <c r="J14" s="359" t="s">
        <v>2</v>
      </c>
      <c r="L14" s="7"/>
    </row>
    <row r="15" spans="2:46" s="358" customFormat="1" ht="18" customHeight="1" x14ac:dyDescent="0.25">
      <c r="B15" s="7"/>
      <c r="E15" s="359" t="s">
        <v>33</v>
      </c>
      <c r="I15" s="371" t="s">
        <v>34</v>
      </c>
      <c r="J15" s="359" t="s">
        <v>2</v>
      </c>
      <c r="L15" s="7"/>
    </row>
    <row r="16" spans="2:46" s="358" customFormat="1" ht="6.95" customHeight="1" x14ac:dyDescent="0.25">
      <c r="B16" s="7"/>
      <c r="I16" s="370"/>
      <c r="L16" s="7"/>
    </row>
    <row r="17" spans="2:12" s="358" customFormat="1" ht="12" customHeight="1" x14ac:dyDescent="0.25">
      <c r="B17" s="7"/>
      <c r="D17" s="357" t="s">
        <v>35</v>
      </c>
      <c r="I17" s="371" t="s">
        <v>32</v>
      </c>
      <c r="J17" s="372" t="e">
        <f>#REF!</f>
        <v>#REF!</v>
      </c>
      <c r="L17" s="7"/>
    </row>
    <row r="18" spans="2:12" s="358" customFormat="1" ht="18" customHeight="1" x14ac:dyDescent="0.25">
      <c r="B18" s="7"/>
      <c r="E18" s="418" t="e">
        <f>#REF!</f>
        <v>#REF!</v>
      </c>
      <c r="F18" s="419"/>
      <c r="G18" s="419"/>
      <c r="H18" s="419"/>
      <c r="I18" s="371" t="s">
        <v>34</v>
      </c>
      <c r="J18" s="372" t="e">
        <f>#REF!</f>
        <v>#REF!</v>
      </c>
      <c r="L18" s="7"/>
    </row>
    <row r="19" spans="2:12" s="358" customFormat="1" ht="6.95" customHeight="1" x14ac:dyDescent="0.25">
      <c r="B19" s="7"/>
      <c r="I19" s="370"/>
      <c r="L19" s="7"/>
    </row>
    <row r="20" spans="2:12" s="358" customFormat="1" ht="12" customHeight="1" x14ac:dyDescent="0.25">
      <c r="B20" s="7"/>
      <c r="D20" s="357" t="s">
        <v>36</v>
      </c>
      <c r="I20" s="371" t="s">
        <v>32</v>
      </c>
      <c r="J20" s="359" t="s">
        <v>2</v>
      </c>
      <c r="L20" s="7"/>
    </row>
    <row r="21" spans="2:12" s="358" customFormat="1" ht="18" customHeight="1" x14ac:dyDescent="0.25">
      <c r="B21" s="7"/>
      <c r="E21" s="359" t="s">
        <v>37</v>
      </c>
      <c r="I21" s="371" t="s">
        <v>34</v>
      </c>
      <c r="J21" s="359" t="s">
        <v>2</v>
      </c>
      <c r="L21" s="7"/>
    </row>
    <row r="22" spans="2:12" s="358" customFormat="1" ht="6.95" customHeight="1" x14ac:dyDescent="0.25">
      <c r="B22" s="7"/>
      <c r="I22" s="370"/>
      <c r="L22" s="7"/>
    </row>
    <row r="23" spans="2:12" s="358" customFormat="1" ht="12" customHeight="1" x14ac:dyDescent="0.25">
      <c r="B23" s="7"/>
      <c r="D23" s="357" t="s">
        <v>38</v>
      </c>
      <c r="I23" s="371" t="s">
        <v>32</v>
      </c>
      <c r="J23" s="359" t="e">
        <f>IF(#REF!="","",#REF!)</f>
        <v>#REF!</v>
      </c>
      <c r="L23" s="7"/>
    </row>
    <row r="24" spans="2:12" s="358" customFormat="1" ht="18" customHeight="1" x14ac:dyDescent="0.25">
      <c r="B24" s="7"/>
      <c r="E24" s="359" t="e">
        <f>IF(#REF!="","",#REF!)</f>
        <v>#REF!</v>
      </c>
      <c r="I24" s="371" t="s">
        <v>34</v>
      </c>
      <c r="J24" s="359" t="e">
        <f>IF(#REF!="","",#REF!)</f>
        <v>#REF!</v>
      </c>
      <c r="L24" s="7"/>
    </row>
    <row r="25" spans="2:12" s="358" customFormat="1" ht="6.95" customHeight="1" x14ac:dyDescent="0.25">
      <c r="B25" s="7"/>
      <c r="I25" s="370"/>
      <c r="L25" s="7"/>
    </row>
    <row r="26" spans="2:12" s="358" customFormat="1" ht="12" customHeight="1" x14ac:dyDescent="0.25">
      <c r="B26" s="7"/>
      <c r="D26" s="357" t="s">
        <v>39</v>
      </c>
      <c r="I26" s="370"/>
      <c r="L26" s="7"/>
    </row>
    <row r="27" spans="2:12" s="10" customFormat="1" ht="16.5" customHeight="1" x14ac:dyDescent="0.25">
      <c r="B27" s="9"/>
      <c r="E27" s="420" t="s">
        <v>2</v>
      </c>
      <c r="F27" s="420"/>
      <c r="G27" s="420"/>
      <c r="H27" s="420"/>
      <c r="I27" s="373"/>
      <c r="L27" s="9"/>
    </row>
    <row r="28" spans="2:12" s="358" customFormat="1" ht="6.95" customHeight="1" x14ac:dyDescent="0.25">
      <c r="B28" s="7"/>
      <c r="I28" s="370"/>
      <c r="L28" s="7"/>
    </row>
    <row r="29" spans="2:12" s="358" customFormat="1" ht="6.95" customHeight="1" x14ac:dyDescent="0.25">
      <c r="B29" s="7"/>
      <c r="D29" s="11"/>
      <c r="E29" s="11"/>
      <c r="F29" s="11"/>
      <c r="G29" s="11"/>
      <c r="H29" s="11"/>
      <c r="I29" s="374"/>
      <c r="J29" s="11"/>
      <c r="K29" s="11"/>
      <c r="L29" s="7"/>
    </row>
    <row r="30" spans="2:12" s="358" customFormat="1" ht="25.35" customHeight="1" x14ac:dyDescent="0.25">
      <c r="B30" s="7"/>
      <c r="D30" s="12" t="s">
        <v>40</v>
      </c>
      <c r="I30" s="370"/>
      <c r="J30" s="13">
        <f>ROUND(J84, 2)</f>
        <v>0</v>
      </c>
      <c r="L30" s="7"/>
    </row>
    <row r="31" spans="2:12" s="358" customFormat="1" ht="6.95" customHeight="1" x14ac:dyDescent="0.25">
      <c r="B31" s="7"/>
      <c r="D31" s="11"/>
      <c r="E31" s="11"/>
      <c r="F31" s="11"/>
      <c r="G31" s="11"/>
      <c r="H31" s="11"/>
      <c r="I31" s="374"/>
      <c r="J31" s="11"/>
      <c r="K31" s="11"/>
      <c r="L31" s="7"/>
    </row>
    <row r="32" spans="2:12" s="358" customFormat="1" ht="14.45" customHeight="1" x14ac:dyDescent="0.25">
      <c r="B32" s="7"/>
      <c r="F32" s="14" t="s">
        <v>41</v>
      </c>
      <c r="I32" s="375" t="s">
        <v>42</v>
      </c>
      <c r="J32" s="14" t="s">
        <v>43</v>
      </c>
      <c r="L32" s="7"/>
    </row>
    <row r="33" spans="2:12" s="358" customFormat="1" ht="14.45" customHeight="1" x14ac:dyDescent="0.25">
      <c r="B33" s="7"/>
      <c r="D33" s="357" t="s">
        <v>44</v>
      </c>
      <c r="E33" s="357" t="s">
        <v>45</v>
      </c>
      <c r="F33" s="15">
        <f>ROUND((SUM(BE84:BE125)),  2)</f>
        <v>0</v>
      </c>
      <c r="I33" s="376">
        <v>0.21</v>
      </c>
      <c r="J33" s="15">
        <f>ROUND(((SUM(BE84:BE125))*I33),  2)</f>
        <v>0</v>
      </c>
      <c r="L33" s="7"/>
    </row>
    <row r="34" spans="2:12" s="358" customFormat="1" ht="14.45" customHeight="1" x14ac:dyDescent="0.25">
      <c r="B34" s="7"/>
      <c r="E34" s="357" t="s">
        <v>46</v>
      </c>
      <c r="F34" s="15">
        <f>ROUND((SUM(BF84:BF125)),  2)</f>
        <v>0</v>
      </c>
      <c r="I34" s="376">
        <v>0.15</v>
      </c>
      <c r="J34" s="15">
        <f>ROUND(((SUM(BF84:BF125))*I34),  2)</f>
        <v>0</v>
      </c>
      <c r="L34" s="7"/>
    </row>
    <row r="35" spans="2:12" s="358" customFormat="1" ht="14.45" hidden="1" customHeight="1" x14ac:dyDescent="0.25">
      <c r="B35" s="7"/>
      <c r="E35" s="357" t="s">
        <v>47</v>
      </c>
      <c r="F35" s="15">
        <f>ROUND((SUM(BG84:BG125)),  2)</f>
        <v>0</v>
      </c>
      <c r="I35" s="376">
        <v>0.21</v>
      </c>
      <c r="J35" s="15">
        <f>0</f>
        <v>0</v>
      </c>
      <c r="L35" s="7"/>
    </row>
    <row r="36" spans="2:12" s="358" customFormat="1" ht="14.45" hidden="1" customHeight="1" x14ac:dyDescent="0.25">
      <c r="B36" s="7"/>
      <c r="E36" s="357" t="s">
        <v>48</v>
      </c>
      <c r="F36" s="15">
        <f>ROUND((SUM(BH84:BH125)),  2)</f>
        <v>0</v>
      </c>
      <c r="I36" s="376">
        <v>0.15</v>
      </c>
      <c r="J36" s="15">
        <f>0</f>
        <v>0</v>
      </c>
      <c r="L36" s="7"/>
    </row>
    <row r="37" spans="2:12" s="358" customFormat="1" ht="14.45" hidden="1" customHeight="1" x14ac:dyDescent="0.25">
      <c r="B37" s="7"/>
      <c r="E37" s="357" t="s">
        <v>49</v>
      </c>
      <c r="F37" s="15">
        <f>ROUND((SUM(BI84:BI125)),  2)</f>
        <v>0</v>
      </c>
      <c r="I37" s="376">
        <v>0</v>
      </c>
      <c r="J37" s="15">
        <f>0</f>
        <v>0</v>
      </c>
      <c r="L37" s="7"/>
    </row>
    <row r="38" spans="2:12" s="358" customFormat="1" ht="6.95" customHeight="1" x14ac:dyDescent="0.25">
      <c r="B38" s="7"/>
      <c r="I38" s="370"/>
      <c r="L38" s="7"/>
    </row>
    <row r="39" spans="2:12" s="358" customFormat="1" ht="25.35" customHeight="1" x14ac:dyDescent="0.25">
      <c r="B39" s="7"/>
      <c r="C39" s="16"/>
      <c r="D39" s="17" t="s">
        <v>50</v>
      </c>
      <c r="E39" s="18"/>
      <c r="F39" s="18"/>
      <c r="G39" s="19" t="s">
        <v>51</v>
      </c>
      <c r="H39" s="20" t="s">
        <v>52</v>
      </c>
      <c r="I39" s="377"/>
      <c r="J39" s="21">
        <f>SUM(J30:J37)</f>
        <v>0</v>
      </c>
      <c r="K39" s="22"/>
      <c r="L39" s="7"/>
    </row>
    <row r="40" spans="2:12" s="358" customFormat="1" ht="14.45" customHeight="1" x14ac:dyDescent="0.25">
      <c r="B40" s="23"/>
      <c r="C40" s="24"/>
      <c r="D40" s="24"/>
      <c r="E40" s="24"/>
      <c r="F40" s="24"/>
      <c r="G40" s="24"/>
      <c r="H40" s="24"/>
      <c r="I40" s="378"/>
      <c r="J40" s="24"/>
      <c r="K40" s="24"/>
      <c r="L40" s="7"/>
    </row>
    <row r="44" spans="2:12" s="358" customFormat="1" ht="6.95" customHeight="1" x14ac:dyDescent="0.25">
      <c r="B44" s="25"/>
      <c r="C44" s="26"/>
      <c r="D44" s="26"/>
      <c r="E44" s="26"/>
      <c r="F44" s="26"/>
      <c r="G44" s="26"/>
      <c r="H44" s="26"/>
      <c r="I44" s="379"/>
      <c r="J44" s="26"/>
      <c r="K44" s="26"/>
      <c r="L44" s="7"/>
    </row>
    <row r="45" spans="2:12" s="358" customFormat="1" ht="24.95" customHeight="1" x14ac:dyDescent="0.25">
      <c r="B45" s="27"/>
      <c r="C45" s="28" t="s">
        <v>53</v>
      </c>
      <c r="D45" s="355"/>
      <c r="E45" s="355"/>
      <c r="F45" s="355"/>
      <c r="G45" s="355"/>
      <c r="H45" s="355"/>
      <c r="I45" s="370"/>
      <c r="J45" s="355"/>
      <c r="K45" s="355"/>
      <c r="L45" s="7"/>
    </row>
    <row r="46" spans="2:12" s="358" customFormat="1" ht="6.95" customHeight="1" x14ac:dyDescent="0.25">
      <c r="B46" s="27"/>
      <c r="C46" s="355"/>
      <c r="D46" s="355"/>
      <c r="E46" s="355"/>
      <c r="F46" s="355"/>
      <c r="G46" s="355"/>
      <c r="H46" s="355"/>
      <c r="I46" s="370"/>
      <c r="J46" s="355"/>
      <c r="K46" s="355"/>
      <c r="L46" s="7"/>
    </row>
    <row r="47" spans="2:12" s="358" customFormat="1" ht="12" customHeight="1" x14ac:dyDescent="0.25">
      <c r="B47" s="27"/>
      <c r="C47" s="354" t="s">
        <v>14</v>
      </c>
      <c r="D47" s="355"/>
      <c r="E47" s="355"/>
      <c r="F47" s="355"/>
      <c r="G47" s="355"/>
      <c r="H47" s="355"/>
      <c r="I47" s="370"/>
      <c r="J47" s="355"/>
      <c r="K47" s="355"/>
      <c r="L47" s="7"/>
    </row>
    <row r="48" spans="2:12" s="358" customFormat="1" ht="16.5" customHeight="1" x14ac:dyDescent="0.25">
      <c r="B48" s="27"/>
      <c r="C48" s="355"/>
      <c r="D48" s="355"/>
      <c r="E48" s="411" t="e">
        <f>E7</f>
        <v>#REF!</v>
      </c>
      <c r="F48" s="412"/>
      <c r="G48" s="412"/>
      <c r="H48" s="412"/>
      <c r="I48" s="370"/>
      <c r="J48" s="355"/>
      <c r="K48" s="355"/>
      <c r="L48" s="7"/>
    </row>
    <row r="49" spans="2:47" s="358" customFormat="1" ht="12" customHeight="1" x14ac:dyDescent="0.25">
      <c r="B49" s="27"/>
      <c r="C49" s="354" t="s">
        <v>19</v>
      </c>
      <c r="D49" s="355"/>
      <c r="E49" s="355"/>
      <c r="F49" s="355"/>
      <c r="G49" s="355"/>
      <c r="H49" s="355"/>
      <c r="I49" s="370"/>
      <c r="J49" s="355"/>
      <c r="K49" s="355"/>
      <c r="L49" s="7"/>
    </row>
    <row r="50" spans="2:47" s="358" customFormat="1" ht="16.5" customHeight="1" x14ac:dyDescent="0.25">
      <c r="B50" s="27"/>
      <c r="C50" s="355"/>
      <c r="D50" s="355"/>
      <c r="E50" s="409" t="str">
        <f>E9</f>
        <v>SO201.b - Rekonstrukce tramvajového mostu - Vedlejší a ostatní náklady</v>
      </c>
      <c r="F50" s="410"/>
      <c r="G50" s="410"/>
      <c r="H50" s="410"/>
      <c r="I50" s="370"/>
      <c r="J50" s="355"/>
      <c r="K50" s="355"/>
      <c r="L50" s="7"/>
    </row>
    <row r="51" spans="2:47" s="358" customFormat="1" ht="6.95" customHeight="1" x14ac:dyDescent="0.25">
      <c r="B51" s="27"/>
      <c r="C51" s="355"/>
      <c r="D51" s="355"/>
      <c r="E51" s="355"/>
      <c r="F51" s="355"/>
      <c r="G51" s="355"/>
      <c r="H51" s="355"/>
      <c r="I51" s="370"/>
      <c r="J51" s="355"/>
      <c r="K51" s="355"/>
      <c r="L51" s="7"/>
    </row>
    <row r="52" spans="2:47" s="358" customFormat="1" ht="12" customHeight="1" x14ac:dyDescent="0.25">
      <c r="B52" s="27"/>
      <c r="C52" s="354" t="s">
        <v>28</v>
      </c>
      <c r="D52" s="355"/>
      <c r="E52" s="355"/>
      <c r="F52" s="29" t="str">
        <f>F12</f>
        <v>Zábřeh nad Odrou</v>
      </c>
      <c r="G52" s="355"/>
      <c r="H52" s="355"/>
      <c r="I52" s="371" t="s">
        <v>30</v>
      </c>
      <c r="J52" s="30" t="e">
        <f>IF(J12="","",J12)</f>
        <v>#REF!</v>
      </c>
      <c r="K52" s="355"/>
      <c r="L52" s="7"/>
    </row>
    <row r="53" spans="2:47" s="358" customFormat="1" ht="6.95" customHeight="1" x14ac:dyDescent="0.25">
      <c r="B53" s="27"/>
      <c r="C53" s="355"/>
      <c r="D53" s="355"/>
      <c r="E53" s="355"/>
      <c r="F53" s="355"/>
      <c r="G53" s="355"/>
      <c r="H53" s="355"/>
      <c r="I53" s="370"/>
      <c r="J53" s="355"/>
      <c r="K53" s="355"/>
      <c r="L53" s="7"/>
    </row>
    <row r="54" spans="2:47" s="358" customFormat="1" ht="24.95" customHeight="1" x14ac:dyDescent="0.25">
      <c r="B54" s="27"/>
      <c r="C54" s="354" t="s">
        <v>31</v>
      </c>
      <c r="D54" s="355"/>
      <c r="E54" s="355"/>
      <c r="F54" s="29" t="str">
        <f>E15</f>
        <v>Dopravní podnik Ostrava a.s.</v>
      </c>
      <c r="G54" s="355"/>
      <c r="H54" s="355"/>
      <c r="I54" s="371" t="s">
        <v>36</v>
      </c>
      <c r="J54" s="31" t="str">
        <f>E21</f>
        <v>Dopravoprojekt Ostrava a.s.</v>
      </c>
      <c r="K54" s="355"/>
      <c r="L54" s="7"/>
    </row>
    <row r="55" spans="2:47" s="358" customFormat="1" ht="13.7" customHeight="1" x14ac:dyDescent="0.25">
      <c r="B55" s="27"/>
      <c r="C55" s="354" t="s">
        <v>35</v>
      </c>
      <c r="D55" s="355"/>
      <c r="E55" s="355"/>
      <c r="F55" s="29" t="e">
        <f>IF(E18="","",E18)</f>
        <v>#REF!</v>
      </c>
      <c r="G55" s="355"/>
      <c r="H55" s="355"/>
      <c r="I55" s="371" t="s">
        <v>38</v>
      </c>
      <c r="J55" s="31" t="e">
        <f>E24</f>
        <v>#REF!</v>
      </c>
      <c r="K55" s="355"/>
      <c r="L55" s="7"/>
    </row>
    <row r="56" spans="2:47" s="358" customFormat="1" ht="10.35" customHeight="1" x14ac:dyDescent="0.25">
      <c r="B56" s="27"/>
      <c r="C56" s="355"/>
      <c r="D56" s="355"/>
      <c r="E56" s="355"/>
      <c r="F56" s="355"/>
      <c r="G56" s="355"/>
      <c r="H56" s="355"/>
      <c r="I56" s="370"/>
      <c r="J56" s="355"/>
      <c r="K56" s="355"/>
      <c r="L56" s="7"/>
    </row>
    <row r="57" spans="2:47" s="358" customFormat="1" ht="29.25" customHeight="1" x14ac:dyDescent="0.25">
      <c r="B57" s="27"/>
      <c r="C57" s="32" t="s">
        <v>54</v>
      </c>
      <c r="D57" s="33"/>
      <c r="E57" s="33"/>
      <c r="F57" s="33"/>
      <c r="G57" s="33"/>
      <c r="H57" s="33"/>
      <c r="I57" s="380"/>
      <c r="J57" s="34" t="s">
        <v>55</v>
      </c>
      <c r="K57" s="33"/>
      <c r="L57" s="7"/>
    </row>
    <row r="58" spans="2:47" s="358" customFormat="1" ht="10.35" customHeight="1" x14ac:dyDescent="0.25">
      <c r="B58" s="27"/>
      <c r="C58" s="355"/>
      <c r="D58" s="355"/>
      <c r="E58" s="355"/>
      <c r="F58" s="355"/>
      <c r="G58" s="355"/>
      <c r="H58" s="355"/>
      <c r="I58" s="370"/>
      <c r="J58" s="355"/>
      <c r="K58" s="355"/>
      <c r="L58" s="7"/>
    </row>
    <row r="59" spans="2:47" s="358" customFormat="1" ht="22.9" customHeight="1" x14ac:dyDescent="0.25">
      <c r="B59" s="27"/>
      <c r="C59" s="35" t="s">
        <v>56</v>
      </c>
      <c r="D59" s="355"/>
      <c r="E59" s="355"/>
      <c r="F59" s="355"/>
      <c r="G59" s="355"/>
      <c r="H59" s="355"/>
      <c r="I59" s="370"/>
      <c r="J59" s="36">
        <f>J84</f>
        <v>0</v>
      </c>
      <c r="K59" s="355"/>
      <c r="L59" s="7"/>
      <c r="AU59" s="359" t="s">
        <v>57</v>
      </c>
    </row>
    <row r="60" spans="2:47" s="43" customFormat="1" ht="24.95" customHeight="1" x14ac:dyDescent="0.25">
      <c r="B60" s="37"/>
      <c r="C60" s="38"/>
      <c r="D60" s="39" t="s">
        <v>981</v>
      </c>
      <c r="E60" s="40"/>
      <c r="F60" s="40"/>
      <c r="G60" s="40"/>
      <c r="H60" s="40"/>
      <c r="I60" s="381"/>
      <c r="J60" s="41">
        <f>J85</f>
        <v>0</v>
      </c>
      <c r="K60" s="38"/>
      <c r="L60" s="42"/>
    </row>
    <row r="61" spans="2:47" s="50" customFormat="1" ht="19.899999999999999" customHeight="1" x14ac:dyDescent="0.25">
      <c r="B61" s="44"/>
      <c r="C61" s="45"/>
      <c r="D61" s="46" t="s">
        <v>982</v>
      </c>
      <c r="E61" s="47"/>
      <c r="F61" s="47"/>
      <c r="G61" s="47"/>
      <c r="H61" s="47"/>
      <c r="I61" s="382"/>
      <c r="J61" s="48">
        <f>J86</f>
        <v>0</v>
      </c>
      <c r="K61" s="45"/>
      <c r="L61" s="49"/>
    </row>
    <row r="62" spans="2:47" s="50" customFormat="1" ht="19.899999999999999" customHeight="1" x14ac:dyDescent="0.25">
      <c r="B62" s="44"/>
      <c r="C62" s="45"/>
      <c r="D62" s="46" t="s">
        <v>983</v>
      </c>
      <c r="E62" s="47"/>
      <c r="F62" s="47"/>
      <c r="G62" s="47"/>
      <c r="H62" s="47"/>
      <c r="I62" s="382"/>
      <c r="J62" s="48">
        <f>J103</f>
        <v>0</v>
      </c>
      <c r="K62" s="45"/>
      <c r="L62" s="49"/>
    </row>
    <row r="63" spans="2:47" s="50" customFormat="1" ht="19.899999999999999" customHeight="1" x14ac:dyDescent="0.25">
      <c r="B63" s="44"/>
      <c r="C63" s="45"/>
      <c r="D63" s="46" t="s">
        <v>984</v>
      </c>
      <c r="E63" s="47"/>
      <c r="F63" s="47"/>
      <c r="G63" s="47"/>
      <c r="H63" s="47"/>
      <c r="I63" s="382"/>
      <c r="J63" s="48">
        <f>J107</f>
        <v>0</v>
      </c>
      <c r="K63" s="45"/>
      <c r="L63" s="49"/>
    </row>
    <row r="64" spans="2:47" s="50" customFormat="1" ht="19.899999999999999" customHeight="1" x14ac:dyDescent="0.25">
      <c r="B64" s="44"/>
      <c r="C64" s="45"/>
      <c r="D64" s="46" t="s">
        <v>985</v>
      </c>
      <c r="E64" s="47"/>
      <c r="F64" s="47"/>
      <c r="G64" s="47"/>
      <c r="H64" s="47"/>
      <c r="I64" s="382"/>
      <c r="J64" s="48">
        <f>J117</f>
        <v>0</v>
      </c>
      <c r="K64" s="45"/>
      <c r="L64" s="49"/>
    </row>
    <row r="65" spans="2:12" s="358" customFormat="1" ht="21.75" customHeight="1" x14ac:dyDescent="0.25">
      <c r="B65" s="27"/>
      <c r="C65" s="355"/>
      <c r="D65" s="355"/>
      <c r="E65" s="355"/>
      <c r="F65" s="355"/>
      <c r="G65" s="355"/>
      <c r="H65" s="355"/>
      <c r="I65" s="370"/>
      <c r="J65" s="355"/>
      <c r="K65" s="355"/>
      <c r="L65" s="7"/>
    </row>
    <row r="66" spans="2:12" s="358" customFormat="1" ht="6.95" customHeight="1" x14ac:dyDescent="0.25">
      <c r="B66" s="51"/>
      <c r="C66" s="52"/>
      <c r="D66" s="52"/>
      <c r="E66" s="52"/>
      <c r="F66" s="52"/>
      <c r="G66" s="52"/>
      <c r="H66" s="52"/>
      <c r="I66" s="378"/>
      <c r="J66" s="52"/>
      <c r="K66" s="52"/>
      <c r="L66" s="7"/>
    </row>
    <row r="70" spans="2:12" s="358" customFormat="1" ht="6.95" customHeight="1" x14ac:dyDescent="0.25">
      <c r="B70" s="53"/>
      <c r="C70" s="54"/>
      <c r="D70" s="54"/>
      <c r="E70" s="54"/>
      <c r="F70" s="54"/>
      <c r="G70" s="54"/>
      <c r="H70" s="54"/>
      <c r="I70" s="379"/>
      <c r="J70" s="54"/>
      <c r="K70" s="54"/>
      <c r="L70" s="7"/>
    </row>
    <row r="71" spans="2:12" s="358" customFormat="1" ht="24.95" customHeight="1" x14ac:dyDescent="0.25">
      <c r="B71" s="27"/>
      <c r="C71" s="28" t="s">
        <v>72</v>
      </c>
      <c r="D71" s="355"/>
      <c r="E71" s="355"/>
      <c r="F71" s="355"/>
      <c r="G71" s="355"/>
      <c r="H71" s="355"/>
      <c r="I71" s="370"/>
      <c r="J71" s="355"/>
      <c r="K71" s="355"/>
      <c r="L71" s="7"/>
    </row>
    <row r="72" spans="2:12" s="358" customFormat="1" ht="6.95" customHeight="1" x14ac:dyDescent="0.25">
      <c r="B72" s="27"/>
      <c r="C72" s="355"/>
      <c r="D72" s="355"/>
      <c r="E72" s="355"/>
      <c r="F72" s="355"/>
      <c r="G72" s="355"/>
      <c r="H72" s="355"/>
      <c r="I72" s="370"/>
      <c r="J72" s="355"/>
      <c r="K72" s="355"/>
      <c r="L72" s="7"/>
    </row>
    <row r="73" spans="2:12" s="358" customFormat="1" ht="12" customHeight="1" x14ac:dyDescent="0.25">
      <c r="B73" s="27"/>
      <c r="C73" s="354" t="s">
        <v>14</v>
      </c>
      <c r="D73" s="355"/>
      <c r="E73" s="355"/>
      <c r="F73" s="355"/>
      <c r="G73" s="355"/>
      <c r="H73" s="355"/>
      <c r="I73" s="370"/>
      <c r="J73" s="355"/>
      <c r="K73" s="355"/>
      <c r="L73" s="7"/>
    </row>
    <row r="74" spans="2:12" s="358" customFormat="1" ht="16.5" customHeight="1" x14ac:dyDescent="0.25">
      <c r="B74" s="27"/>
      <c r="C74" s="355"/>
      <c r="D74" s="355"/>
      <c r="E74" s="411" t="e">
        <f>E7</f>
        <v>#REF!</v>
      </c>
      <c r="F74" s="412"/>
      <c r="G74" s="412"/>
      <c r="H74" s="412"/>
      <c r="I74" s="370"/>
      <c r="J74" s="355"/>
      <c r="K74" s="355"/>
      <c r="L74" s="7"/>
    </row>
    <row r="75" spans="2:12" s="358" customFormat="1" ht="12" customHeight="1" x14ac:dyDescent="0.25">
      <c r="B75" s="27"/>
      <c r="C75" s="354" t="s">
        <v>19</v>
      </c>
      <c r="D75" s="355"/>
      <c r="E75" s="355"/>
      <c r="F75" s="355"/>
      <c r="G75" s="355"/>
      <c r="H75" s="355"/>
      <c r="I75" s="370"/>
      <c r="J75" s="355"/>
      <c r="K75" s="355"/>
      <c r="L75" s="7"/>
    </row>
    <row r="76" spans="2:12" s="358" customFormat="1" ht="16.5" customHeight="1" x14ac:dyDescent="0.25">
      <c r="B76" s="27"/>
      <c r="C76" s="355"/>
      <c r="D76" s="355"/>
      <c r="E76" s="409" t="str">
        <f>E9</f>
        <v>SO201.b - Rekonstrukce tramvajového mostu - Vedlejší a ostatní náklady</v>
      </c>
      <c r="F76" s="410"/>
      <c r="G76" s="410"/>
      <c r="H76" s="410"/>
      <c r="I76" s="370"/>
      <c r="J76" s="355"/>
      <c r="K76" s="355"/>
      <c r="L76" s="7"/>
    </row>
    <row r="77" spans="2:12" s="358" customFormat="1" ht="6.95" customHeight="1" x14ac:dyDescent="0.25">
      <c r="B77" s="27"/>
      <c r="C77" s="355"/>
      <c r="D77" s="355"/>
      <c r="E77" s="355"/>
      <c r="F77" s="355"/>
      <c r="G77" s="355"/>
      <c r="H77" s="355"/>
      <c r="I77" s="370"/>
      <c r="J77" s="355"/>
      <c r="K77" s="355"/>
      <c r="L77" s="7"/>
    </row>
    <row r="78" spans="2:12" s="358" customFormat="1" ht="12" customHeight="1" x14ac:dyDescent="0.25">
      <c r="B78" s="27"/>
      <c r="C78" s="354" t="s">
        <v>28</v>
      </c>
      <c r="D78" s="355"/>
      <c r="E78" s="355"/>
      <c r="F78" s="29" t="str">
        <f>F12</f>
        <v>Zábřeh nad Odrou</v>
      </c>
      <c r="G78" s="355"/>
      <c r="H78" s="355"/>
      <c r="I78" s="371" t="s">
        <v>30</v>
      </c>
      <c r="J78" s="30" t="e">
        <f>IF(J12="","",J12)</f>
        <v>#REF!</v>
      </c>
      <c r="K78" s="355"/>
      <c r="L78" s="7"/>
    </row>
    <row r="79" spans="2:12" s="358" customFormat="1" ht="6.95" customHeight="1" x14ac:dyDescent="0.25">
      <c r="B79" s="27"/>
      <c r="C79" s="355"/>
      <c r="D79" s="355"/>
      <c r="E79" s="355"/>
      <c r="F79" s="355"/>
      <c r="G79" s="355"/>
      <c r="H79" s="355"/>
      <c r="I79" s="370"/>
      <c r="J79" s="355"/>
      <c r="K79" s="355"/>
      <c r="L79" s="7"/>
    </row>
    <row r="80" spans="2:12" s="358" customFormat="1" ht="24.95" customHeight="1" x14ac:dyDescent="0.25">
      <c r="B80" s="27"/>
      <c r="C80" s="354" t="s">
        <v>31</v>
      </c>
      <c r="D80" s="355"/>
      <c r="E80" s="355"/>
      <c r="F80" s="29" t="str">
        <f>E15</f>
        <v>Dopravní podnik Ostrava a.s.</v>
      </c>
      <c r="G80" s="355"/>
      <c r="H80" s="355"/>
      <c r="I80" s="371" t="s">
        <v>36</v>
      </c>
      <c r="J80" s="31" t="str">
        <f>E21</f>
        <v>Dopravoprojekt Ostrava a.s.</v>
      </c>
      <c r="K80" s="355"/>
      <c r="L80" s="7"/>
    </row>
    <row r="81" spans="2:65" s="358" customFormat="1" ht="13.7" customHeight="1" x14ac:dyDescent="0.25">
      <c r="B81" s="27"/>
      <c r="C81" s="354" t="s">
        <v>35</v>
      </c>
      <c r="D81" s="355"/>
      <c r="E81" s="355"/>
      <c r="F81" s="29" t="e">
        <f>IF(E18="","",E18)</f>
        <v>#REF!</v>
      </c>
      <c r="G81" s="355"/>
      <c r="H81" s="355"/>
      <c r="I81" s="371" t="s">
        <v>38</v>
      </c>
      <c r="J81" s="31" t="e">
        <f>E24</f>
        <v>#REF!</v>
      </c>
      <c r="K81" s="355"/>
      <c r="L81" s="7"/>
    </row>
    <row r="82" spans="2:65" s="358" customFormat="1" ht="10.35" customHeight="1" x14ac:dyDescent="0.25">
      <c r="B82" s="27"/>
      <c r="C82" s="355"/>
      <c r="D82" s="355"/>
      <c r="E82" s="355"/>
      <c r="F82" s="355"/>
      <c r="G82" s="355"/>
      <c r="H82" s="355"/>
      <c r="I82" s="370"/>
      <c r="J82" s="355"/>
      <c r="K82" s="355"/>
      <c r="L82" s="7"/>
    </row>
    <row r="83" spans="2:65" s="63" customFormat="1" ht="29.25" customHeight="1" x14ac:dyDescent="0.25">
      <c r="B83" s="55"/>
      <c r="C83" s="56" t="s">
        <v>73</v>
      </c>
      <c r="D83" s="57" t="s">
        <v>74</v>
      </c>
      <c r="E83" s="57" t="s">
        <v>75</v>
      </c>
      <c r="F83" s="57" t="s">
        <v>76</v>
      </c>
      <c r="G83" s="57" t="s">
        <v>77</v>
      </c>
      <c r="H83" s="57" t="s">
        <v>78</v>
      </c>
      <c r="I83" s="383" t="s">
        <v>79</v>
      </c>
      <c r="J83" s="57" t="s">
        <v>55</v>
      </c>
      <c r="K83" s="58" t="s">
        <v>80</v>
      </c>
      <c r="L83" s="59"/>
      <c r="M83" s="60" t="s">
        <v>2</v>
      </c>
      <c r="N83" s="61" t="s">
        <v>44</v>
      </c>
      <c r="O83" s="61" t="s">
        <v>81</v>
      </c>
      <c r="P83" s="61" t="s">
        <v>82</v>
      </c>
      <c r="Q83" s="61" t="s">
        <v>83</v>
      </c>
      <c r="R83" s="61" t="s">
        <v>84</v>
      </c>
      <c r="S83" s="61" t="s">
        <v>85</v>
      </c>
      <c r="T83" s="62" t="s">
        <v>86</v>
      </c>
    </row>
    <row r="84" spans="2:65" s="358" customFormat="1" ht="22.9" customHeight="1" x14ac:dyDescent="0.25">
      <c r="B84" s="27"/>
      <c r="C84" s="64" t="s">
        <v>87</v>
      </c>
      <c r="D84" s="355"/>
      <c r="E84" s="355"/>
      <c r="F84" s="355"/>
      <c r="G84" s="355"/>
      <c r="H84" s="355"/>
      <c r="I84" s="370"/>
      <c r="J84" s="65">
        <f>BK84</f>
        <v>0</v>
      </c>
      <c r="K84" s="355"/>
      <c r="L84" s="7"/>
      <c r="M84" s="66"/>
      <c r="N84" s="67"/>
      <c r="O84" s="67"/>
      <c r="P84" s="68">
        <f>P85</f>
        <v>0</v>
      </c>
      <c r="Q84" s="67"/>
      <c r="R84" s="68">
        <f>R85</f>
        <v>0</v>
      </c>
      <c r="S84" s="67"/>
      <c r="T84" s="69">
        <f>T85</f>
        <v>0</v>
      </c>
      <c r="AT84" s="359" t="s">
        <v>88</v>
      </c>
      <c r="AU84" s="359" t="s">
        <v>57</v>
      </c>
      <c r="BK84" s="70">
        <f>BK85</f>
        <v>0</v>
      </c>
    </row>
    <row r="85" spans="2:65" s="81" customFormat="1" ht="25.9" customHeight="1" x14ac:dyDescent="0.2">
      <c r="B85" s="71"/>
      <c r="C85" s="72"/>
      <c r="D85" s="73" t="s">
        <v>88</v>
      </c>
      <c r="E85" s="74" t="s">
        <v>986</v>
      </c>
      <c r="F85" s="74" t="s">
        <v>987</v>
      </c>
      <c r="G85" s="72"/>
      <c r="H85" s="72"/>
      <c r="I85" s="384"/>
      <c r="J85" s="75">
        <f>BK85</f>
        <v>0</v>
      </c>
      <c r="K85" s="72"/>
      <c r="L85" s="76"/>
      <c r="M85" s="77"/>
      <c r="N85" s="78"/>
      <c r="O85" s="78"/>
      <c r="P85" s="79">
        <f>P86+P103+P107+P117</f>
        <v>0</v>
      </c>
      <c r="Q85" s="78"/>
      <c r="R85" s="79">
        <f>R86+R103+R107+R117</f>
        <v>0</v>
      </c>
      <c r="S85" s="78"/>
      <c r="T85" s="80">
        <f>T86+T103+T107+T117</f>
        <v>0</v>
      </c>
      <c r="AR85" s="82" t="s">
        <v>128</v>
      </c>
      <c r="AT85" s="83" t="s">
        <v>88</v>
      </c>
      <c r="AU85" s="83" t="s">
        <v>92</v>
      </c>
      <c r="AY85" s="82" t="s">
        <v>93</v>
      </c>
      <c r="BK85" s="84">
        <f>BK86+BK103+BK107+BK117</f>
        <v>0</v>
      </c>
    </row>
    <row r="86" spans="2:65" s="81" customFormat="1" ht="22.9" customHeight="1" x14ac:dyDescent="0.2">
      <c r="B86" s="71"/>
      <c r="C86" s="72"/>
      <c r="D86" s="73" t="s">
        <v>88</v>
      </c>
      <c r="E86" s="85" t="s">
        <v>988</v>
      </c>
      <c r="F86" s="85" t="s">
        <v>989</v>
      </c>
      <c r="G86" s="72"/>
      <c r="H86" s="72"/>
      <c r="I86" s="384"/>
      <c r="J86" s="86">
        <f>BK86</f>
        <v>0</v>
      </c>
      <c r="K86" s="72"/>
      <c r="L86" s="76"/>
      <c r="M86" s="77"/>
      <c r="N86" s="78"/>
      <c r="O86" s="78"/>
      <c r="P86" s="79">
        <f>SUM(P87:P102)</f>
        <v>0</v>
      </c>
      <c r="Q86" s="78"/>
      <c r="R86" s="79">
        <f>SUM(R87:R102)</f>
        <v>0</v>
      </c>
      <c r="S86" s="78"/>
      <c r="T86" s="80">
        <f>SUM(T87:T102)</f>
        <v>0</v>
      </c>
      <c r="AR86" s="82" t="s">
        <v>128</v>
      </c>
      <c r="AT86" s="83" t="s">
        <v>88</v>
      </c>
      <c r="AU86" s="83" t="s">
        <v>91</v>
      </c>
      <c r="AY86" s="82" t="s">
        <v>93</v>
      </c>
      <c r="BK86" s="84">
        <f>SUM(BK87:BK102)</f>
        <v>0</v>
      </c>
    </row>
    <row r="87" spans="2:65" s="358" customFormat="1" ht="16.5" customHeight="1" x14ac:dyDescent="0.25">
      <c r="B87" s="27"/>
      <c r="C87" s="87" t="s">
        <v>91</v>
      </c>
      <c r="D87" s="87" t="s">
        <v>95</v>
      </c>
      <c r="E87" s="88" t="s">
        <v>990</v>
      </c>
      <c r="F87" s="89" t="s">
        <v>991</v>
      </c>
      <c r="G87" s="90" t="s">
        <v>992</v>
      </c>
      <c r="H87" s="91">
        <v>1</v>
      </c>
      <c r="I87" s="385"/>
      <c r="J87" s="92">
        <f>ROUND(I87*H87,2)</f>
        <v>0</v>
      </c>
      <c r="K87" s="89" t="s">
        <v>138</v>
      </c>
      <c r="L87" s="7"/>
      <c r="M87" s="386" t="s">
        <v>2</v>
      </c>
      <c r="N87" s="93" t="s">
        <v>45</v>
      </c>
      <c r="O87" s="100"/>
      <c r="P87" s="94">
        <f>O87*H87</f>
        <v>0</v>
      </c>
      <c r="Q87" s="94">
        <v>0</v>
      </c>
      <c r="R87" s="94">
        <f>Q87*H87</f>
        <v>0</v>
      </c>
      <c r="S87" s="94">
        <v>0</v>
      </c>
      <c r="T87" s="95">
        <f>S87*H87</f>
        <v>0</v>
      </c>
      <c r="AR87" s="359" t="s">
        <v>993</v>
      </c>
      <c r="AT87" s="359" t="s">
        <v>95</v>
      </c>
      <c r="AU87" s="359" t="s">
        <v>4</v>
      </c>
      <c r="AY87" s="359" t="s">
        <v>93</v>
      </c>
      <c r="BE87" s="96">
        <f>IF(N87="základní",J87,0)</f>
        <v>0</v>
      </c>
      <c r="BF87" s="96">
        <f>IF(N87="snížená",J87,0)</f>
        <v>0</v>
      </c>
      <c r="BG87" s="96">
        <f>IF(N87="zákl. přenesená",J87,0)</f>
        <v>0</v>
      </c>
      <c r="BH87" s="96">
        <f>IF(N87="sníž. přenesená",J87,0)</f>
        <v>0</v>
      </c>
      <c r="BI87" s="96">
        <f>IF(N87="nulová",J87,0)</f>
        <v>0</v>
      </c>
      <c r="BJ87" s="359" t="s">
        <v>91</v>
      </c>
      <c r="BK87" s="96">
        <f>ROUND(I87*H87,2)</f>
        <v>0</v>
      </c>
      <c r="BL87" s="359" t="s">
        <v>993</v>
      </c>
      <c r="BM87" s="359" t="s">
        <v>994</v>
      </c>
    </row>
    <row r="88" spans="2:65" s="358" customFormat="1" x14ac:dyDescent="0.25">
      <c r="B88" s="27"/>
      <c r="C88" s="355"/>
      <c r="D88" s="97" t="s">
        <v>102</v>
      </c>
      <c r="E88" s="355"/>
      <c r="F88" s="98" t="s">
        <v>991</v>
      </c>
      <c r="G88" s="355"/>
      <c r="H88" s="355"/>
      <c r="I88" s="370"/>
      <c r="J88" s="355"/>
      <c r="K88" s="355"/>
      <c r="L88" s="7"/>
      <c r="M88" s="99"/>
      <c r="N88" s="100"/>
      <c r="O88" s="100"/>
      <c r="P88" s="100"/>
      <c r="Q88" s="100"/>
      <c r="R88" s="100"/>
      <c r="S88" s="100"/>
      <c r="T88" s="101"/>
      <c r="AT88" s="359" t="s">
        <v>102</v>
      </c>
      <c r="AU88" s="359" t="s">
        <v>4</v>
      </c>
    </row>
    <row r="89" spans="2:65" s="121" customFormat="1" x14ac:dyDescent="0.25">
      <c r="B89" s="112"/>
      <c r="C89" s="113"/>
      <c r="D89" s="97" t="s">
        <v>104</v>
      </c>
      <c r="E89" s="114" t="s">
        <v>2</v>
      </c>
      <c r="F89" s="115" t="s">
        <v>995</v>
      </c>
      <c r="G89" s="113"/>
      <c r="H89" s="116">
        <v>1</v>
      </c>
      <c r="I89" s="388"/>
      <c r="J89" s="113"/>
      <c r="K89" s="113"/>
      <c r="L89" s="117"/>
      <c r="M89" s="118"/>
      <c r="N89" s="119"/>
      <c r="O89" s="119"/>
      <c r="P89" s="119"/>
      <c r="Q89" s="119"/>
      <c r="R89" s="119"/>
      <c r="S89" s="119"/>
      <c r="T89" s="120"/>
      <c r="AT89" s="122" t="s">
        <v>104</v>
      </c>
      <c r="AU89" s="122" t="s">
        <v>4</v>
      </c>
      <c r="AV89" s="121" t="s">
        <v>4</v>
      </c>
      <c r="AW89" s="121" t="s">
        <v>106</v>
      </c>
      <c r="AX89" s="121" t="s">
        <v>91</v>
      </c>
      <c r="AY89" s="122" t="s">
        <v>93</v>
      </c>
    </row>
    <row r="90" spans="2:65" s="358" customFormat="1" ht="16.5" customHeight="1" x14ac:dyDescent="0.25">
      <c r="B90" s="27"/>
      <c r="C90" s="87" t="s">
        <v>4</v>
      </c>
      <c r="D90" s="87" t="s">
        <v>95</v>
      </c>
      <c r="E90" s="88" t="s">
        <v>996</v>
      </c>
      <c r="F90" s="89" t="s">
        <v>997</v>
      </c>
      <c r="G90" s="90" t="s">
        <v>992</v>
      </c>
      <c r="H90" s="91">
        <v>1</v>
      </c>
      <c r="I90" s="385"/>
      <c r="J90" s="92">
        <f>ROUND(I90*H90,2)</f>
        <v>0</v>
      </c>
      <c r="K90" s="89" t="s">
        <v>138</v>
      </c>
      <c r="L90" s="7"/>
      <c r="M90" s="386" t="s">
        <v>2</v>
      </c>
      <c r="N90" s="93" t="s">
        <v>45</v>
      </c>
      <c r="O90" s="100"/>
      <c r="P90" s="94">
        <f>O90*H90</f>
        <v>0</v>
      </c>
      <c r="Q90" s="94">
        <v>0</v>
      </c>
      <c r="R90" s="94">
        <f>Q90*H90</f>
        <v>0</v>
      </c>
      <c r="S90" s="94">
        <v>0</v>
      </c>
      <c r="T90" s="95">
        <f>S90*H90</f>
        <v>0</v>
      </c>
      <c r="AR90" s="359" t="s">
        <v>993</v>
      </c>
      <c r="AT90" s="359" t="s">
        <v>95</v>
      </c>
      <c r="AU90" s="359" t="s">
        <v>4</v>
      </c>
      <c r="AY90" s="359" t="s">
        <v>93</v>
      </c>
      <c r="BE90" s="96">
        <f>IF(N90="základní",J90,0)</f>
        <v>0</v>
      </c>
      <c r="BF90" s="96">
        <f>IF(N90="snížená",J90,0)</f>
        <v>0</v>
      </c>
      <c r="BG90" s="96">
        <f>IF(N90="zákl. přenesená",J90,0)</f>
        <v>0</v>
      </c>
      <c r="BH90" s="96">
        <f>IF(N90="sníž. přenesená",J90,0)</f>
        <v>0</v>
      </c>
      <c r="BI90" s="96">
        <f>IF(N90="nulová",J90,0)</f>
        <v>0</v>
      </c>
      <c r="BJ90" s="359" t="s">
        <v>91</v>
      </c>
      <c r="BK90" s="96">
        <f>ROUND(I90*H90,2)</f>
        <v>0</v>
      </c>
      <c r="BL90" s="359" t="s">
        <v>993</v>
      </c>
      <c r="BM90" s="359" t="s">
        <v>998</v>
      </c>
    </row>
    <row r="91" spans="2:65" s="358" customFormat="1" x14ac:dyDescent="0.25">
      <c r="B91" s="27"/>
      <c r="C91" s="355"/>
      <c r="D91" s="97" t="s">
        <v>102</v>
      </c>
      <c r="E91" s="355"/>
      <c r="F91" s="98" t="s">
        <v>997</v>
      </c>
      <c r="G91" s="355"/>
      <c r="H91" s="355"/>
      <c r="I91" s="370"/>
      <c r="J91" s="355"/>
      <c r="K91" s="355"/>
      <c r="L91" s="7"/>
      <c r="M91" s="99"/>
      <c r="N91" s="100"/>
      <c r="O91" s="100"/>
      <c r="P91" s="100"/>
      <c r="Q91" s="100"/>
      <c r="R91" s="100"/>
      <c r="S91" s="100"/>
      <c r="T91" s="101"/>
      <c r="AT91" s="359" t="s">
        <v>102</v>
      </c>
      <c r="AU91" s="359" t="s">
        <v>4</v>
      </c>
    </row>
    <row r="92" spans="2:65" s="358" customFormat="1" ht="16.5" customHeight="1" x14ac:dyDescent="0.25">
      <c r="B92" s="27"/>
      <c r="C92" s="87" t="s">
        <v>115</v>
      </c>
      <c r="D92" s="87" t="s">
        <v>95</v>
      </c>
      <c r="E92" s="88" t="s">
        <v>999</v>
      </c>
      <c r="F92" s="89" t="s">
        <v>1000</v>
      </c>
      <c r="G92" s="90" t="s">
        <v>992</v>
      </c>
      <c r="H92" s="91">
        <v>1</v>
      </c>
      <c r="I92" s="385"/>
      <c r="J92" s="92">
        <f>ROUND(I92*H92,2)</f>
        <v>0</v>
      </c>
      <c r="K92" s="89" t="s">
        <v>138</v>
      </c>
      <c r="L92" s="7"/>
      <c r="M92" s="386" t="s">
        <v>2</v>
      </c>
      <c r="N92" s="93" t="s">
        <v>45</v>
      </c>
      <c r="O92" s="100"/>
      <c r="P92" s="94">
        <f>O92*H92</f>
        <v>0</v>
      </c>
      <c r="Q92" s="94">
        <v>0</v>
      </c>
      <c r="R92" s="94">
        <f>Q92*H92</f>
        <v>0</v>
      </c>
      <c r="S92" s="94">
        <v>0</v>
      </c>
      <c r="T92" s="95">
        <f>S92*H92</f>
        <v>0</v>
      </c>
      <c r="AR92" s="359" t="s">
        <v>993</v>
      </c>
      <c r="AT92" s="359" t="s">
        <v>95</v>
      </c>
      <c r="AU92" s="359" t="s">
        <v>4</v>
      </c>
      <c r="AY92" s="359" t="s">
        <v>93</v>
      </c>
      <c r="BE92" s="96">
        <f>IF(N92="základní",J92,0)</f>
        <v>0</v>
      </c>
      <c r="BF92" s="96">
        <f>IF(N92="snížená",J92,0)</f>
        <v>0</v>
      </c>
      <c r="BG92" s="96">
        <f>IF(N92="zákl. přenesená",J92,0)</f>
        <v>0</v>
      </c>
      <c r="BH92" s="96">
        <f>IF(N92="sníž. přenesená",J92,0)</f>
        <v>0</v>
      </c>
      <c r="BI92" s="96">
        <f>IF(N92="nulová",J92,0)</f>
        <v>0</v>
      </c>
      <c r="BJ92" s="359" t="s">
        <v>91</v>
      </c>
      <c r="BK92" s="96">
        <f>ROUND(I92*H92,2)</f>
        <v>0</v>
      </c>
      <c r="BL92" s="359" t="s">
        <v>993</v>
      </c>
      <c r="BM92" s="359" t="s">
        <v>1001</v>
      </c>
    </row>
    <row r="93" spans="2:65" s="358" customFormat="1" x14ac:dyDescent="0.25">
      <c r="B93" s="27"/>
      <c r="C93" s="355"/>
      <c r="D93" s="97" t="s">
        <v>102</v>
      </c>
      <c r="E93" s="355"/>
      <c r="F93" s="98" t="s">
        <v>1000</v>
      </c>
      <c r="G93" s="355"/>
      <c r="H93" s="355"/>
      <c r="I93" s="370"/>
      <c r="J93" s="355"/>
      <c r="K93" s="355"/>
      <c r="L93" s="7"/>
      <c r="M93" s="99"/>
      <c r="N93" s="100"/>
      <c r="O93" s="100"/>
      <c r="P93" s="100"/>
      <c r="Q93" s="100"/>
      <c r="R93" s="100"/>
      <c r="S93" s="100"/>
      <c r="T93" s="101"/>
      <c r="AT93" s="359" t="s">
        <v>102</v>
      </c>
      <c r="AU93" s="359" t="s">
        <v>4</v>
      </c>
    </row>
    <row r="94" spans="2:65" s="121" customFormat="1" x14ac:dyDescent="0.25">
      <c r="B94" s="112"/>
      <c r="C94" s="113"/>
      <c r="D94" s="97" t="s">
        <v>104</v>
      </c>
      <c r="E94" s="114" t="s">
        <v>2</v>
      </c>
      <c r="F94" s="115" t="s">
        <v>1002</v>
      </c>
      <c r="G94" s="113"/>
      <c r="H94" s="116">
        <v>1</v>
      </c>
      <c r="I94" s="388"/>
      <c r="J94" s="113"/>
      <c r="K94" s="113"/>
      <c r="L94" s="117"/>
      <c r="M94" s="118"/>
      <c r="N94" s="119"/>
      <c r="O94" s="119"/>
      <c r="P94" s="119"/>
      <c r="Q94" s="119"/>
      <c r="R94" s="119"/>
      <c r="S94" s="119"/>
      <c r="T94" s="120"/>
      <c r="AT94" s="122" t="s">
        <v>104</v>
      </c>
      <c r="AU94" s="122" t="s">
        <v>4</v>
      </c>
      <c r="AV94" s="121" t="s">
        <v>4</v>
      </c>
      <c r="AW94" s="121" t="s">
        <v>106</v>
      </c>
      <c r="AX94" s="121" t="s">
        <v>91</v>
      </c>
      <c r="AY94" s="122" t="s">
        <v>93</v>
      </c>
    </row>
    <row r="95" spans="2:65" s="358" customFormat="1" ht="16.5" customHeight="1" x14ac:dyDescent="0.25">
      <c r="B95" s="27"/>
      <c r="C95" s="87" t="s">
        <v>100</v>
      </c>
      <c r="D95" s="87" t="s">
        <v>95</v>
      </c>
      <c r="E95" s="88" t="s">
        <v>1003</v>
      </c>
      <c r="F95" s="89" t="s">
        <v>1004</v>
      </c>
      <c r="G95" s="90" t="s">
        <v>992</v>
      </c>
      <c r="H95" s="91">
        <v>1</v>
      </c>
      <c r="I95" s="385"/>
      <c r="J95" s="92">
        <f>ROUND(I95*H95,2)</f>
        <v>0</v>
      </c>
      <c r="K95" s="89" t="s">
        <v>138</v>
      </c>
      <c r="L95" s="7"/>
      <c r="M95" s="386" t="s">
        <v>2</v>
      </c>
      <c r="N95" s="93" t="s">
        <v>45</v>
      </c>
      <c r="O95" s="100"/>
      <c r="P95" s="94">
        <f>O95*H95</f>
        <v>0</v>
      </c>
      <c r="Q95" s="94">
        <v>0</v>
      </c>
      <c r="R95" s="94">
        <f>Q95*H95</f>
        <v>0</v>
      </c>
      <c r="S95" s="94">
        <v>0</v>
      </c>
      <c r="T95" s="95">
        <f>S95*H95</f>
        <v>0</v>
      </c>
      <c r="AR95" s="359" t="s">
        <v>993</v>
      </c>
      <c r="AT95" s="359" t="s">
        <v>95</v>
      </c>
      <c r="AU95" s="359" t="s">
        <v>4</v>
      </c>
      <c r="AY95" s="359" t="s">
        <v>93</v>
      </c>
      <c r="BE95" s="96">
        <f>IF(N95="základní",J95,0)</f>
        <v>0</v>
      </c>
      <c r="BF95" s="96">
        <f>IF(N95="snížená",J95,0)</f>
        <v>0</v>
      </c>
      <c r="BG95" s="96">
        <f>IF(N95="zákl. přenesená",J95,0)</f>
        <v>0</v>
      </c>
      <c r="BH95" s="96">
        <f>IF(N95="sníž. přenesená",J95,0)</f>
        <v>0</v>
      </c>
      <c r="BI95" s="96">
        <f>IF(N95="nulová",J95,0)</f>
        <v>0</v>
      </c>
      <c r="BJ95" s="359" t="s">
        <v>91</v>
      </c>
      <c r="BK95" s="96">
        <f>ROUND(I95*H95,2)</f>
        <v>0</v>
      </c>
      <c r="BL95" s="359" t="s">
        <v>993</v>
      </c>
      <c r="BM95" s="359" t="s">
        <v>1005</v>
      </c>
    </row>
    <row r="96" spans="2:65" s="358" customFormat="1" x14ac:dyDescent="0.25">
      <c r="B96" s="27"/>
      <c r="C96" s="355"/>
      <c r="D96" s="97" t="s">
        <v>102</v>
      </c>
      <c r="E96" s="355"/>
      <c r="F96" s="98" t="s">
        <v>1004</v>
      </c>
      <c r="G96" s="355"/>
      <c r="H96" s="355"/>
      <c r="I96" s="370"/>
      <c r="J96" s="355"/>
      <c r="K96" s="355"/>
      <c r="L96" s="7"/>
      <c r="M96" s="99"/>
      <c r="N96" s="100"/>
      <c r="O96" s="100"/>
      <c r="P96" s="100"/>
      <c r="Q96" s="100"/>
      <c r="R96" s="100"/>
      <c r="S96" s="100"/>
      <c r="T96" s="101"/>
      <c r="AT96" s="359" t="s">
        <v>102</v>
      </c>
      <c r="AU96" s="359" t="s">
        <v>4</v>
      </c>
    </row>
    <row r="97" spans="2:65" s="121" customFormat="1" x14ac:dyDescent="0.25">
      <c r="B97" s="112"/>
      <c r="C97" s="113"/>
      <c r="D97" s="97" t="s">
        <v>104</v>
      </c>
      <c r="E97" s="114" t="s">
        <v>2</v>
      </c>
      <c r="F97" s="115" t="s">
        <v>1006</v>
      </c>
      <c r="G97" s="113"/>
      <c r="H97" s="116">
        <v>1</v>
      </c>
      <c r="I97" s="388"/>
      <c r="J97" s="113"/>
      <c r="K97" s="113"/>
      <c r="L97" s="117"/>
      <c r="M97" s="118"/>
      <c r="N97" s="119"/>
      <c r="O97" s="119"/>
      <c r="P97" s="119"/>
      <c r="Q97" s="119"/>
      <c r="R97" s="119"/>
      <c r="S97" s="119"/>
      <c r="T97" s="120"/>
      <c r="AT97" s="122" t="s">
        <v>104</v>
      </c>
      <c r="AU97" s="122" t="s">
        <v>4</v>
      </c>
      <c r="AV97" s="121" t="s">
        <v>4</v>
      </c>
      <c r="AW97" s="121" t="s">
        <v>106</v>
      </c>
      <c r="AX97" s="121" t="s">
        <v>91</v>
      </c>
      <c r="AY97" s="122" t="s">
        <v>93</v>
      </c>
    </row>
    <row r="98" spans="2:65" s="358" customFormat="1" ht="16.5" customHeight="1" x14ac:dyDescent="0.25">
      <c r="B98" s="27"/>
      <c r="C98" s="87" t="s">
        <v>128</v>
      </c>
      <c r="D98" s="87" t="s">
        <v>95</v>
      </c>
      <c r="E98" s="88" t="s">
        <v>1007</v>
      </c>
      <c r="F98" s="89" t="s">
        <v>1008</v>
      </c>
      <c r="G98" s="90" t="s">
        <v>992</v>
      </c>
      <c r="H98" s="91">
        <v>1</v>
      </c>
      <c r="I98" s="385"/>
      <c r="J98" s="92">
        <f>ROUND(I98*H98,2)</f>
        <v>0</v>
      </c>
      <c r="K98" s="89" t="s">
        <v>138</v>
      </c>
      <c r="L98" s="7"/>
      <c r="M98" s="386" t="s">
        <v>2</v>
      </c>
      <c r="N98" s="93" t="s">
        <v>45</v>
      </c>
      <c r="O98" s="100"/>
      <c r="P98" s="94">
        <f>O98*H98</f>
        <v>0</v>
      </c>
      <c r="Q98" s="94">
        <v>0</v>
      </c>
      <c r="R98" s="94">
        <f>Q98*H98</f>
        <v>0</v>
      </c>
      <c r="S98" s="94">
        <v>0</v>
      </c>
      <c r="T98" s="95">
        <f>S98*H98</f>
        <v>0</v>
      </c>
      <c r="AR98" s="359" t="s">
        <v>993</v>
      </c>
      <c r="AT98" s="359" t="s">
        <v>95</v>
      </c>
      <c r="AU98" s="359" t="s">
        <v>4</v>
      </c>
      <c r="AY98" s="359" t="s">
        <v>93</v>
      </c>
      <c r="BE98" s="96">
        <f>IF(N98="základní",J98,0)</f>
        <v>0</v>
      </c>
      <c r="BF98" s="96">
        <f>IF(N98="snížená",J98,0)</f>
        <v>0</v>
      </c>
      <c r="BG98" s="96">
        <f>IF(N98="zákl. přenesená",J98,0)</f>
        <v>0</v>
      </c>
      <c r="BH98" s="96">
        <f>IF(N98="sníž. přenesená",J98,0)</f>
        <v>0</v>
      </c>
      <c r="BI98" s="96">
        <f>IF(N98="nulová",J98,0)</f>
        <v>0</v>
      </c>
      <c r="BJ98" s="359" t="s">
        <v>91</v>
      </c>
      <c r="BK98" s="96">
        <f>ROUND(I98*H98,2)</f>
        <v>0</v>
      </c>
      <c r="BL98" s="359" t="s">
        <v>993</v>
      </c>
      <c r="BM98" s="359" t="s">
        <v>1009</v>
      </c>
    </row>
    <row r="99" spans="2:65" s="358" customFormat="1" x14ac:dyDescent="0.25">
      <c r="B99" s="27"/>
      <c r="C99" s="355"/>
      <c r="D99" s="97" t="s">
        <v>102</v>
      </c>
      <c r="E99" s="355"/>
      <c r="F99" s="98" t="s">
        <v>1008</v>
      </c>
      <c r="G99" s="355"/>
      <c r="H99" s="355"/>
      <c r="I99" s="370"/>
      <c r="J99" s="355"/>
      <c r="K99" s="355"/>
      <c r="L99" s="7"/>
      <c r="M99" s="99"/>
      <c r="N99" s="100"/>
      <c r="O99" s="100"/>
      <c r="P99" s="100"/>
      <c r="Q99" s="100"/>
      <c r="R99" s="100"/>
      <c r="S99" s="100"/>
      <c r="T99" s="101"/>
      <c r="AT99" s="359" t="s">
        <v>102</v>
      </c>
      <c r="AU99" s="359" t="s">
        <v>4</v>
      </c>
    </row>
    <row r="100" spans="2:65" s="358" customFormat="1" ht="16.5" customHeight="1" x14ac:dyDescent="0.25">
      <c r="B100" s="27"/>
      <c r="C100" s="87" t="s">
        <v>134</v>
      </c>
      <c r="D100" s="87" t="s">
        <v>95</v>
      </c>
      <c r="E100" s="88" t="s">
        <v>1010</v>
      </c>
      <c r="F100" s="89" t="s">
        <v>1011</v>
      </c>
      <c r="G100" s="90" t="s">
        <v>992</v>
      </c>
      <c r="H100" s="91">
        <v>1</v>
      </c>
      <c r="I100" s="385"/>
      <c r="J100" s="92">
        <f>ROUND(I100*H100,2)</f>
        <v>0</v>
      </c>
      <c r="K100" s="89" t="s">
        <v>138</v>
      </c>
      <c r="L100" s="7"/>
      <c r="M100" s="386" t="s">
        <v>2</v>
      </c>
      <c r="N100" s="93" t="s">
        <v>45</v>
      </c>
      <c r="O100" s="100"/>
      <c r="P100" s="94">
        <f>O100*H100</f>
        <v>0</v>
      </c>
      <c r="Q100" s="94">
        <v>0</v>
      </c>
      <c r="R100" s="94">
        <f>Q100*H100</f>
        <v>0</v>
      </c>
      <c r="S100" s="94">
        <v>0</v>
      </c>
      <c r="T100" s="95">
        <f>S100*H100</f>
        <v>0</v>
      </c>
      <c r="AR100" s="359" t="s">
        <v>993</v>
      </c>
      <c r="AT100" s="359" t="s">
        <v>95</v>
      </c>
      <c r="AU100" s="359" t="s">
        <v>4</v>
      </c>
      <c r="AY100" s="359" t="s">
        <v>93</v>
      </c>
      <c r="BE100" s="96">
        <f>IF(N100="základní",J100,0)</f>
        <v>0</v>
      </c>
      <c r="BF100" s="96">
        <f>IF(N100="snížená",J100,0)</f>
        <v>0</v>
      </c>
      <c r="BG100" s="96">
        <f>IF(N100="zákl. přenesená",J100,0)</f>
        <v>0</v>
      </c>
      <c r="BH100" s="96">
        <f>IF(N100="sníž. přenesená",J100,0)</f>
        <v>0</v>
      </c>
      <c r="BI100" s="96">
        <f>IF(N100="nulová",J100,0)</f>
        <v>0</v>
      </c>
      <c r="BJ100" s="359" t="s">
        <v>91</v>
      </c>
      <c r="BK100" s="96">
        <f>ROUND(I100*H100,2)</f>
        <v>0</v>
      </c>
      <c r="BL100" s="359" t="s">
        <v>993</v>
      </c>
      <c r="BM100" s="359" t="s">
        <v>1012</v>
      </c>
    </row>
    <row r="101" spans="2:65" s="358" customFormat="1" x14ac:dyDescent="0.25">
      <c r="B101" s="27"/>
      <c r="C101" s="355"/>
      <c r="D101" s="97" t="s">
        <v>102</v>
      </c>
      <c r="E101" s="355"/>
      <c r="F101" s="98" t="s">
        <v>1011</v>
      </c>
      <c r="G101" s="355"/>
      <c r="H101" s="355"/>
      <c r="I101" s="370"/>
      <c r="J101" s="355"/>
      <c r="K101" s="355"/>
      <c r="L101" s="7"/>
      <c r="M101" s="99"/>
      <c r="N101" s="100"/>
      <c r="O101" s="100"/>
      <c r="P101" s="100"/>
      <c r="Q101" s="100"/>
      <c r="R101" s="100"/>
      <c r="S101" s="100"/>
      <c r="T101" s="101"/>
      <c r="AT101" s="359" t="s">
        <v>102</v>
      </c>
      <c r="AU101" s="359" t="s">
        <v>4</v>
      </c>
    </row>
    <row r="102" spans="2:65" s="121" customFormat="1" x14ac:dyDescent="0.25">
      <c r="B102" s="112"/>
      <c r="C102" s="113"/>
      <c r="D102" s="97" t="s">
        <v>104</v>
      </c>
      <c r="E102" s="114" t="s">
        <v>2</v>
      </c>
      <c r="F102" s="115" t="s">
        <v>1013</v>
      </c>
      <c r="G102" s="113"/>
      <c r="H102" s="116">
        <v>1</v>
      </c>
      <c r="I102" s="388"/>
      <c r="J102" s="113"/>
      <c r="K102" s="113"/>
      <c r="L102" s="117"/>
      <c r="M102" s="118"/>
      <c r="N102" s="119"/>
      <c r="O102" s="119"/>
      <c r="P102" s="119"/>
      <c r="Q102" s="119"/>
      <c r="R102" s="119"/>
      <c r="S102" s="119"/>
      <c r="T102" s="120"/>
      <c r="AT102" s="122" t="s">
        <v>104</v>
      </c>
      <c r="AU102" s="122" t="s">
        <v>4</v>
      </c>
      <c r="AV102" s="121" t="s">
        <v>4</v>
      </c>
      <c r="AW102" s="121" t="s">
        <v>106</v>
      </c>
      <c r="AX102" s="121" t="s">
        <v>91</v>
      </c>
      <c r="AY102" s="122" t="s">
        <v>93</v>
      </c>
    </row>
    <row r="103" spans="2:65" s="81" customFormat="1" ht="22.9" customHeight="1" x14ac:dyDescent="0.2">
      <c r="B103" s="71"/>
      <c r="C103" s="72"/>
      <c r="D103" s="73" t="s">
        <v>88</v>
      </c>
      <c r="E103" s="85" t="s">
        <v>1014</v>
      </c>
      <c r="F103" s="85" t="s">
        <v>1015</v>
      </c>
      <c r="G103" s="72"/>
      <c r="H103" s="72"/>
      <c r="I103" s="384"/>
      <c r="J103" s="86">
        <f>BK103</f>
        <v>0</v>
      </c>
      <c r="K103" s="72"/>
      <c r="L103" s="76"/>
      <c r="M103" s="77"/>
      <c r="N103" s="78"/>
      <c r="O103" s="78"/>
      <c r="P103" s="79">
        <f>SUM(P104:P106)</f>
        <v>0</v>
      </c>
      <c r="Q103" s="78"/>
      <c r="R103" s="79">
        <f>SUM(R104:R106)</f>
        <v>0</v>
      </c>
      <c r="S103" s="78"/>
      <c r="T103" s="80">
        <f>SUM(T104:T106)</f>
        <v>0</v>
      </c>
      <c r="AR103" s="82" t="s">
        <v>128</v>
      </c>
      <c r="AT103" s="83" t="s">
        <v>88</v>
      </c>
      <c r="AU103" s="83" t="s">
        <v>91</v>
      </c>
      <c r="AY103" s="82" t="s">
        <v>93</v>
      </c>
      <c r="BK103" s="84">
        <f>SUM(BK104:BK106)</f>
        <v>0</v>
      </c>
    </row>
    <row r="104" spans="2:65" s="358" customFormat="1" ht="16.5" customHeight="1" x14ac:dyDescent="0.25">
      <c r="B104" s="27"/>
      <c r="C104" s="87" t="s">
        <v>143</v>
      </c>
      <c r="D104" s="87" t="s">
        <v>95</v>
      </c>
      <c r="E104" s="88" t="s">
        <v>1016</v>
      </c>
      <c r="F104" s="89" t="s">
        <v>1015</v>
      </c>
      <c r="G104" s="90" t="s">
        <v>992</v>
      </c>
      <c r="H104" s="91">
        <v>1</v>
      </c>
      <c r="I104" s="385"/>
      <c r="J104" s="92">
        <f>ROUND(I104*H104,2)</f>
        <v>0</v>
      </c>
      <c r="K104" s="89" t="s">
        <v>138</v>
      </c>
      <c r="L104" s="7"/>
      <c r="M104" s="386" t="s">
        <v>2</v>
      </c>
      <c r="N104" s="93" t="s">
        <v>45</v>
      </c>
      <c r="O104" s="100"/>
      <c r="P104" s="94">
        <f>O104*H104</f>
        <v>0</v>
      </c>
      <c r="Q104" s="94">
        <v>0</v>
      </c>
      <c r="R104" s="94">
        <f>Q104*H104</f>
        <v>0</v>
      </c>
      <c r="S104" s="94">
        <v>0</v>
      </c>
      <c r="T104" s="95">
        <f>S104*H104</f>
        <v>0</v>
      </c>
      <c r="AR104" s="359" t="s">
        <v>993</v>
      </c>
      <c r="AT104" s="359" t="s">
        <v>95</v>
      </c>
      <c r="AU104" s="359" t="s">
        <v>4</v>
      </c>
      <c r="AY104" s="359" t="s">
        <v>93</v>
      </c>
      <c r="BE104" s="96">
        <f>IF(N104="základní",J104,0)</f>
        <v>0</v>
      </c>
      <c r="BF104" s="96">
        <f>IF(N104="snížená",J104,0)</f>
        <v>0</v>
      </c>
      <c r="BG104" s="96">
        <f>IF(N104="zákl. přenesená",J104,0)</f>
        <v>0</v>
      </c>
      <c r="BH104" s="96">
        <f>IF(N104="sníž. přenesená",J104,0)</f>
        <v>0</v>
      </c>
      <c r="BI104" s="96">
        <f>IF(N104="nulová",J104,0)</f>
        <v>0</v>
      </c>
      <c r="BJ104" s="359" t="s">
        <v>91</v>
      </c>
      <c r="BK104" s="96">
        <f>ROUND(I104*H104,2)</f>
        <v>0</v>
      </c>
      <c r="BL104" s="359" t="s">
        <v>993</v>
      </c>
      <c r="BM104" s="359" t="s">
        <v>1017</v>
      </c>
    </row>
    <row r="105" spans="2:65" s="358" customFormat="1" x14ac:dyDescent="0.25">
      <c r="B105" s="27"/>
      <c r="C105" s="355"/>
      <c r="D105" s="97" t="s">
        <v>102</v>
      </c>
      <c r="E105" s="355"/>
      <c r="F105" s="98" t="s">
        <v>1015</v>
      </c>
      <c r="G105" s="355"/>
      <c r="H105" s="355"/>
      <c r="I105" s="370"/>
      <c r="J105" s="355"/>
      <c r="K105" s="355"/>
      <c r="L105" s="7"/>
      <c r="M105" s="99"/>
      <c r="N105" s="100"/>
      <c r="O105" s="100"/>
      <c r="P105" s="100"/>
      <c r="Q105" s="100"/>
      <c r="R105" s="100"/>
      <c r="S105" s="100"/>
      <c r="T105" s="101"/>
      <c r="AT105" s="359" t="s">
        <v>102</v>
      </c>
      <c r="AU105" s="359" t="s">
        <v>4</v>
      </c>
    </row>
    <row r="106" spans="2:65" s="121" customFormat="1" x14ac:dyDescent="0.25">
      <c r="B106" s="112"/>
      <c r="C106" s="113"/>
      <c r="D106" s="97" t="s">
        <v>104</v>
      </c>
      <c r="E106" s="114" t="s">
        <v>2</v>
      </c>
      <c r="F106" s="115" t="s">
        <v>1018</v>
      </c>
      <c r="G106" s="113"/>
      <c r="H106" s="116">
        <v>1</v>
      </c>
      <c r="I106" s="388"/>
      <c r="J106" s="113"/>
      <c r="K106" s="113"/>
      <c r="L106" s="117"/>
      <c r="M106" s="118"/>
      <c r="N106" s="119"/>
      <c r="O106" s="119"/>
      <c r="P106" s="119"/>
      <c r="Q106" s="119"/>
      <c r="R106" s="119"/>
      <c r="S106" s="119"/>
      <c r="T106" s="120"/>
      <c r="AT106" s="122" t="s">
        <v>104</v>
      </c>
      <c r="AU106" s="122" t="s">
        <v>4</v>
      </c>
      <c r="AV106" s="121" t="s">
        <v>4</v>
      </c>
      <c r="AW106" s="121" t="s">
        <v>106</v>
      </c>
      <c r="AX106" s="121" t="s">
        <v>91</v>
      </c>
      <c r="AY106" s="122" t="s">
        <v>93</v>
      </c>
    </row>
    <row r="107" spans="2:65" s="81" customFormat="1" ht="22.9" customHeight="1" x14ac:dyDescent="0.2">
      <c r="B107" s="71"/>
      <c r="C107" s="72"/>
      <c r="D107" s="73" t="s">
        <v>88</v>
      </c>
      <c r="E107" s="85" t="s">
        <v>1019</v>
      </c>
      <c r="F107" s="85" t="s">
        <v>1020</v>
      </c>
      <c r="G107" s="72"/>
      <c r="H107" s="72"/>
      <c r="I107" s="384"/>
      <c r="J107" s="86">
        <f>BK107</f>
        <v>0</v>
      </c>
      <c r="K107" s="72"/>
      <c r="L107" s="76"/>
      <c r="M107" s="77"/>
      <c r="N107" s="78"/>
      <c r="O107" s="78"/>
      <c r="P107" s="79">
        <f>SUM(P108:P116)</f>
        <v>0</v>
      </c>
      <c r="Q107" s="78"/>
      <c r="R107" s="79">
        <f>SUM(R108:R116)</f>
        <v>0</v>
      </c>
      <c r="S107" s="78"/>
      <c r="T107" s="80">
        <f>SUM(T108:T116)</f>
        <v>0</v>
      </c>
      <c r="AR107" s="82" t="s">
        <v>128</v>
      </c>
      <c r="AT107" s="83" t="s">
        <v>88</v>
      </c>
      <c r="AU107" s="83" t="s">
        <v>91</v>
      </c>
      <c r="AY107" s="82" t="s">
        <v>93</v>
      </c>
      <c r="BK107" s="84">
        <f>SUM(BK108:BK116)</f>
        <v>0</v>
      </c>
    </row>
    <row r="108" spans="2:65" s="358" customFormat="1" ht="16.5" customHeight="1" x14ac:dyDescent="0.25">
      <c r="B108" s="27"/>
      <c r="C108" s="87" t="s">
        <v>148</v>
      </c>
      <c r="D108" s="87" t="s">
        <v>95</v>
      </c>
      <c r="E108" s="88" t="s">
        <v>1021</v>
      </c>
      <c r="F108" s="89" t="s">
        <v>1022</v>
      </c>
      <c r="G108" s="90" t="s">
        <v>992</v>
      </c>
      <c r="H108" s="91">
        <v>1</v>
      </c>
      <c r="I108" s="385"/>
      <c r="J108" s="92">
        <f>ROUND(I108*H108,2)</f>
        <v>0</v>
      </c>
      <c r="K108" s="89" t="s">
        <v>138</v>
      </c>
      <c r="L108" s="7"/>
      <c r="M108" s="386" t="s">
        <v>2</v>
      </c>
      <c r="N108" s="93" t="s">
        <v>45</v>
      </c>
      <c r="O108" s="100"/>
      <c r="P108" s="94">
        <f>O108*H108</f>
        <v>0</v>
      </c>
      <c r="Q108" s="94">
        <v>0</v>
      </c>
      <c r="R108" s="94">
        <f>Q108*H108</f>
        <v>0</v>
      </c>
      <c r="S108" s="94">
        <v>0</v>
      </c>
      <c r="T108" s="95">
        <f>S108*H108</f>
        <v>0</v>
      </c>
      <c r="AR108" s="359" t="s">
        <v>993</v>
      </c>
      <c r="AT108" s="359" t="s">
        <v>95</v>
      </c>
      <c r="AU108" s="359" t="s">
        <v>4</v>
      </c>
      <c r="AY108" s="359" t="s">
        <v>93</v>
      </c>
      <c r="BE108" s="96">
        <f>IF(N108="základní",J108,0)</f>
        <v>0</v>
      </c>
      <c r="BF108" s="96">
        <f>IF(N108="snížená",J108,0)</f>
        <v>0</v>
      </c>
      <c r="BG108" s="96">
        <f>IF(N108="zákl. přenesená",J108,0)</f>
        <v>0</v>
      </c>
      <c r="BH108" s="96">
        <f>IF(N108="sníž. přenesená",J108,0)</f>
        <v>0</v>
      </c>
      <c r="BI108" s="96">
        <f>IF(N108="nulová",J108,0)</f>
        <v>0</v>
      </c>
      <c r="BJ108" s="359" t="s">
        <v>91</v>
      </c>
      <c r="BK108" s="96">
        <f>ROUND(I108*H108,2)</f>
        <v>0</v>
      </c>
      <c r="BL108" s="359" t="s">
        <v>993</v>
      </c>
      <c r="BM108" s="359" t="s">
        <v>1023</v>
      </c>
    </row>
    <row r="109" spans="2:65" s="358" customFormat="1" x14ac:dyDescent="0.25">
      <c r="B109" s="27"/>
      <c r="C109" s="355"/>
      <c r="D109" s="97" t="s">
        <v>102</v>
      </c>
      <c r="E109" s="355"/>
      <c r="F109" s="98" t="s">
        <v>1022</v>
      </c>
      <c r="G109" s="355"/>
      <c r="H109" s="355"/>
      <c r="I109" s="370"/>
      <c r="J109" s="355"/>
      <c r="K109" s="355"/>
      <c r="L109" s="7"/>
      <c r="M109" s="99"/>
      <c r="N109" s="100"/>
      <c r="O109" s="100"/>
      <c r="P109" s="100"/>
      <c r="Q109" s="100"/>
      <c r="R109" s="100"/>
      <c r="S109" s="100"/>
      <c r="T109" s="101"/>
      <c r="AT109" s="359" t="s">
        <v>102</v>
      </c>
      <c r="AU109" s="359" t="s">
        <v>4</v>
      </c>
    </row>
    <row r="110" spans="2:65" s="121" customFormat="1" x14ac:dyDescent="0.25">
      <c r="B110" s="112"/>
      <c r="C110" s="113"/>
      <c r="D110" s="97" t="s">
        <v>104</v>
      </c>
      <c r="E110" s="114" t="s">
        <v>2</v>
      </c>
      <c r="F110" s="115" t="s">
        <v>1024</v>
      </c>
      <c r="G110" s="113"/>
      <c r="H110" s="116">
        <v>1</v>
      </c>
      <c r="I110" s="388"/>
      <c r="J110" s="113"/>
      <c r="K110" s="113"/>
      <c r="L110" s="117"/>
      <c r="M110" s="118"/>
      <c r="N110" s="119"/>
      <c r="O110" s="119"/>
      <c r="P110" s="119"/>
      <c r="Q110" s="119"/>
      <c r="R110" s="119"/>
      <c r="S110" s="119"/>
      <c r="T110" s="120"/>
      <c r="AT110" s="122" t="s">
        <v>104</v>
      </c>
      <c r="AU110" s="122" t="s">
        <v>4</v>
      </c>
      <c r="AV110" s="121" t="s">
        <v>4</v>
      </c>
      <c r="AW110" s="121" t="s">
        <v>106</v>
      </c>
      <c r="AX110" s="121" t="s">
        <v>91</v>
      </c>
      <c r="AY110" s="122" t="s">
        <v>93</v>
      </c>
    </row>
    <row r="111" spans="2:65" s="358" customFormat="1" ht="16.5" customHeight="1" x14ac:dyDescent="0.25">
      <c r="B111" s="27"/>
      <c r="C111" s="87" t="s">
        <v>154</v>
      </c>
      <c r="D111" s="87" t="s">
        <v>95</v>
      </c>
      <c r="E111" s="88" t="s">
        <v>1025</v>
      </c>
      <c r="F111" s="89" t="s">
        <v>1022</v>
      </c>
      <c r="G111" s="90" t="s">
        <v>992</v>
      </c>
      <c r="H111" s="91">
        <v>1</v>
      </c>
      <c r="I111" s="385"/>
      <c r="J111" s="92">
        <f>ROUND(I111*H111,2)</f>
        <v>0</v>
      </c>
      <c r="K111" s="89" t="s">
        <v>138</v>
      </c>
      <c r="L111" s="7"/>
      <c r="M111" s="386" t="s">
        <v>2</v>
      </c>
      <c r="N111" s="93" t="s">
        <v>45</v>
      </c>
      <c r="O111" s="100"/>
      <c r="P111" s="94">
        <f>O111*H111</f>
        <v>0</v>
      </c>
      <c r="Q111" s="94">
        <v>0</v>
      </c>
      <c r="R111" s="94">
        <f>Q111*H111</f>
        <v>0</v>
      </c>
      <c r="S111" s="94">
        <v>0</v>
      </c>
      <c r="T111" s="95">
        <f>S111*H111</f>
        <v>0</v>
      </c>
      <c r="AR111" s="359" t="s">
        <v>993</v>
      </c>
      <c r="AT111" s="359" t="s">
        <v>95</v>
      </c>
      <c r="AU111" s="359" t="s">
        <v>4</v>
      </c>
      <c r="AY111" s="359" t="s">
        <v>93</v>
      </c>
      <c r="BE111" s="96">
        <f>IF(N111="základní",J111,0)</f>
        <v>0</v>
      </c>
      <c r="BF111" s="96">
        <f>IF(N111="snížená",J111,0)</f>
        <v>0</v>
      </c>
      <c r="BG111" s="96">
        <f>IF(N111="zákl. přenesená",J111,0)</f>
        <v>0</v>
      </c>
      <c r="BH111" s="96">
        <f>IF(N111="sníž. přenesená",J111,0)</f>
        <v>0</v>
      </c>
      <c r="BI111" s="96">
        <f>IF(N111="nulová",J111,0)</f>
        <v>0</v>
      </c>
      <c r="BJ111" s="359" t="s">
        <v>91</v>
      </c>
      <c r="BK111" s="96">
        <f>ROUND(I111*H111,2)</f>
        <v>0</v>
      </c>
      <c r="BL111" s="359" t="s">
        <v>993</v>
      </c>
      <c r="BM111" s="359" t="s">
        <v>1026</v>
      </c>
    </row>
    <row r="112" spans="2:65" s="358" customFormat="1" x14ac:dyDescent="0.25">
      <c r="B112" s="27"/>
      <c r="C112" s="355"/>
      <c r="D112" s="97" t="s">
        <v>102</v>
      </c>
      <c r="E112" s="355"/>
      <c r="F112" s="98" t="s">
        <v>1022</v>
      </c>
      <c r="G112" s="355"/>
      <c r="H112" s="355"/>
      <c r="I112" s="370"/>
      <c r="J112" s="355"/>
      <c r="K112" s="355"/>
      <c r="L112" s="7"/>
      <c r="M112" s="99"/>
      <c r="N112" s="100"/>
      <c r="O112" s="100"/>
      <c r="P112" s="100"/>
      <c r="Q112" s="100"/>
      <c r="R112" s="100"/>
      <c r="S112" s="100"/>
      <c r="T112" s="101"/>
      <c r="AT112" s="359" t="s">
        <v>102</v>
      </c>
      <c r="AU112" s="359" t="s">
        <v>4</v>
      </c>
    </row>
    <row r="113" spans="2:65" s="121" customFormat="1" x14ac:dyDescent="0.25">
      <c r="B113" s="112"/>
      <c r="C113" s="113"/>
      <c r="D113" s="97" t="s">
        <v>104</v>
      </c>
      <c r="E113" s="114" t="s">
        <v>2</v>
      </c>
      <c r="F113" s="115" t="s">
        <v>1027</v>
      </c>
      <c r="G113" s="113"/>
      <c r="H113" s="116">
        <v>1</v>
      </c>
      <c r="I113" s="388"/>
      <c r="J113" s="113"/>
      <c r="K113" s="113"/>
      <c r="L113" s="117"/>
      <c r="M113" s="118"/>
      <c r="N113" s="119"/>
      <c r="O113" s="119"/>
      <c r="P113" s="119"/>
      <c r="Q113" s="119"/>
      <c r="R113" s="119"/>
      <c r="S113" s="119"/>
      <c r="T113" s="120"/>
      <c r="AT113" s="122" t="s">
        <v>104</v>
      </c>
      <c r="AU113" s="122" t="s">
        <v>4</v>
      </c>
      <c r="AV113" s="121" t="s">
        <v>4</v>
      </c>
      <c r="AW113" s="121" t="s">
        <v>106</v>
      </c>
      <c r="AX113" s="121" t="s">
        <v>91</v>
      </c>
      <c r="AY113" s="122" t="s">
        <v>93</v>
      </c>
    </row>
    <row r="114" spans="2:65" s="358" customFormat="1" ht="16.5" customHeight="1" x14ac:dyDescent="0.25">
      <c r="B114" s="27"/>
      <c r="C114" s="87" t="s">
        <v>163</v>
      </c>
      <c r="D114" s="87" t="s">
        <v>95</v>
      </c>
      <c r="E114" s="88" t="s">
        <v>1028</v>
      </c>
      <c r="F114" s="89" t="s">
        <v>1029</v>
      </c>
      <c r="G114" s="90" t="s">
        <v>992</v>
      </c>
      <c r="H114" s="91">
        <v>1</v>
      </c>
      <c r="I114" s="385"/>
      <c r="J114" s="92">
        <f>ROUND(I114*H114,2)</f>
        <v>0</v>
      </c>
      <c r="K114" s="89" t="s">
        <v>138</v>
      </c>
      <c r="L114" s="7"/>
      <c r="M114" s="386" t="s">
        <v>2</v>
      </c>
      <c r="N114" s="93" t="s">
        <v>45</v>
      </c>
      <c r="O114" s="100"/>
      <c r="P114" s="94">
        <f>O114*H114</f>
        <v>0</v>
      </c>
      <c r="Q114" s="94">
        <v>0</v>
      </c>
      <c r="R114" s="94">
        <f>Q114*H114</f>
        <v>0</v>
      </c>
      <c r="S114" s="94">
        <v>0</v>
      </c>
      <c r="T114" s="95">
        <f>S114*H114</f>
        <v>0</v>
      </c>
      <c r="AR114" s="359" t="s">
        <v>993</v>
      </c>
      <c r="AT114" s="359" t="s">
        <v>95</v>
      </c>
      <c r="AU114" s="359" t="s">
        <v>4</v>
      </c>
      <c r="AY114" s="359" t="s">
        <v>93</v>
      </c>
      <c r="BE114" s="96">
        <f>IF(N114="základní",J114,0)</f>
        <v>0</v>
      </c>
      <c r="BF114" s="96">
        <f>IF(N114="snížená",J114,0)</f>
        <v>0</v>
      </c>
      <c r="BG114" s="96">
        <f>IF(N114="zákl. přenesená",J114,0)</f>
        <v>0</v>
      </c>
      <c r="BH114" s="96">
        <f>IF(N114="sníž. přenesená",J114,0)</f>
        <v>0</v>
      </c>
      <c r="BI114" s="96">
        <f>IF(N114="nulová",J114,0)</f>
        <v>0</v>
      </c>
      <c r="BJ114" s="359" t="s">
        <v>91</v>
      </c>
      <c r="BK114" s="96">
        <f>ROUND(I114*H114,2)</f>
        <v>0</v>
      </c>
      <c r="BL114" s="359" t="s">
        <v>993</v>
      </c>
      <c r="BM114" s="359" t="s">
        <v>1030</v>
      </c>
    </row>
    <row r="115" spans="2:65" s="358" customFormat="1" x14ac:dyDescent="0.25">
      <c r="B115" s="27"/>
      <c r="C115" s="355"/>
      <c r="D115" s="97" t="s">
        <v>102</v>
      </c>
      <c r="E115" s="355"/>
      <c r="F115" s="98" t="s">
        <v>1029</v>
      </c>
      <c r="G115" s="355"/>
      <c r="H115" s="355"/>
      <c r="I115" s="370"/>
      <c r="J115" s="355"/>
      <c r="K115" s="355"/>
      <c r="L115" s="7"/>
      <c r="M115" s="99"/>
      <c r="N115" s="100"/>
      <c r="O115" s="100"/>
      <c r="P115" s="100"/>
      <c r="Q115" s="100"/>
      <c r="R115" s="100"/>
      <c r="S115" s="100"/>
      <c r="T115" s="101"/>
      <c r="AT115" s="359" t="s">
        <v>102</v>
      </c>
      <c r="AU115" s="359" t="s">
        <v>4</v>
      </c>
    </row>
    <row r="116" spans="2:65" s="121" customFormat="1" x14ac:dyDescent="0.25">
      <c r="B116" s="112"/>
      <c r="C116" s="113"/>
      <c r="D116" s="97" t="s">
        <v>104</v>
      </c>
      <c r="E116" s="114" t="s">
        <v>2</v>
      </c>
      <c r="F116" s="115" t="s">
        <v>1031</v>
      </c>
      <c r="G116" s="113"/>
      <c r="H116" s="116">
        <v>1</v>
      </c>
      <c r="I116" s="388"/>
      <c r="J116" s="113"/>
      <c r="K116" s="113"/>
      <c r="L116" s="117"/>
      <c r="M116" s="118"/>
      <c r="N116" s="119"/>
      <c r="O116" s="119"/>
      <c r="P116" s="119"/>
      <c r="Q116" s="119"/>
      <c r="R116" s="119"/>
      <c r="S116" s="119"/>
      <c r="T116" s="120"/>
      <c r="AT116" s="122" t="s">
        <v>104</v>
      </c>
      <c r="AU116" s="122" t="s">
        <v>4</v>
      </c>
      <c r="AV116" s="121" t="s">
        <v>4</v>
      </c>
      <c r="AW116" s="121" t="s">
        <v>106</v>
      </c>
      <c r="AX116" s="121" t="s">
        <v>91</v>
      </c>
      <c r="AY116" s="122" t="s">
        <v>93</v>
      </c>
    </row>
    <row r="117" spans="2:65" s="81" customFormat="1" ht="22.9" customHeight="1" x14ac:dyDescent="0.2">
      <c r="B117" s="71"/>
      <c r="C117" s="72"/>
      <c r="D117" s="73" t="s">
        <v>88</v>
      </c>
      <c r="E117" s="85" t="s">
        <v>1032</v>
      </c>
      <c r="F117" s="85" t="s">
        <v>1033</v>
      </c>
      <c r="G117" s="72"/>
      <c r="H117" s="72"/>
      <c r="I117" s="384"/>
      <c r="J117" s="86">
        <f>BK117</f>
        <v>0</v>
      </c>
      <c r="K117" s="72"/>
      <c r="L117" s="76"/>
      <c r="M117" s="77"/>
      <c r="N117" s="78"/>
      <c r="O117" s="78"/>
      <c r="P117" s="79">
        <f>SUM(P118:P125)</f>
        <v>0</v>
      </c>
      <c r="Q117" s="78"/>
      <c r="R117" s="79">
        <f>SUM(R118:R125)</f>
        <v>0</v>
      </c>
      <c r="S117" s="78"/>
      <c r="T117" s="80">
        <f>SUM(T118:T125)</f>
        <v>0</v>
      </c>
      <c r="AR117" s="82" t="s">
        <v>128</v>
      </c>
      <c r="AT117" s="83" t="s">
        <v>88</v>
      </c>
      <c r="AU117" s="83" t="s">
        <v>91</v>
      </c>
      <c r="AY117" s="82" t="s">
        <v>93</v>
      </c>
      <c r="BK117" s="84">
        <f>SUM(BK118:BK125)</f>
        <v>0</v>
      </c>
    </row>
    <row r="118" spans="2:65" s="358" customFormat="1" ht="16.5" customHeight="1" x14ac:dyDescent="0.25">
      <c r="B118" s="27"/>
      <c r="C118" s="87" t="s">
        <v>168</v>
      </c>
      <c r="D118" s="87" t="s">
        <v>95</v>
      </c>
      <c r="E118" s="88" t="s">
        <v>1034</v>
      </c>
      <c r="F118" s="89" t="s">
        <v>1035</v>
      </c>
      <c r="G118" s="90" t="s">
        <v>992</v>
      </c>
      <c r="H118" s="91">
        <v>1</v>
      </c>
      <c r="I118" s="385"/>
      <c r="J118" s="92">
        <f>ROUND(I118*H118,2)</f>
        <v>0</v>
      </c>
      <c r="K118" s="89" t="s">
        <v>138</v>
      </c>
      <c r="L118" s="7"/>
      <c r="M118" s="386" t="s">
        <v>2</v>
      </c>
      <c r="N118" s="93" t="s">
        <v>45</v>
      </c>
      <c r="O118" s="100"/>
      <c r="P118" s="94">
        <f>O118*H118</f>
        <v>0</v>
      </c>
      <c r="Q118" s="94">
        <v>0</v>
      </c>
      <c r="R118" s="94">
        <f>Q118*H118</f>
        <v>0</v>
      </c>
      <c r="S118" s="94">
        <v>0</v>
      </c>
      <c r="T118" s="95">
        <f>S118*H118</f>
        <v>0</v>
      </c>
      <c r="AR118" s="359" t="s">
        <v>993</v>
      </c>
      <c r="AT118" s="359" t="s">
        <v>95</v>
      </c>
      <c r="AU118" s="359" t="s">
        <v>4</v>
      </c>
      <c r="AY118" s="359" t="s">
        <v>93</v>
      </c>
      <c r="BE118" s="96">
        <f>IF(N118="základní",J118,0)</f>
        <v>0</v>
      </c>
      <c r="BF118" s="96">
        <f>IF(N118="snížená",J118,0)</f>
        <v>0</v>
      </c>
      <c r="BG118" s="96">
        <f>IF(N118="zákl. přenesená",J118,0)</f>
        <v>0</v>
      </c>
      <c r="BH118" s="96">
        <f>IF(N118="sníž. přenesená",J118,0)</f>
        <v>0</v>
      </c>
      <c r="BI118" s="96">
        <f>IF(N118="nulová",J118,0)</f>
        <v>0</v>
      </c>
      <c r="BJ118" s="359" t="s">
        <v>91</v>
      </c>
      <c r="BK118" s="96">
        <f>ROUND(I118*H118,2)</f>
        <v>0</v>
      </c>
      <c r="BL118" s="359" t="s">
        <v>993</v>
      </c>
      <c r="BM118" s="359" t="s">
        <v>1036</v>
      </c>
    </row>
    <row r="119" spans="2:65" s="358" customFormat="1" x14ac:dyDescent="0.25">
      <c r="B119" s="27"/>
      <c r="C119" s="355"/>
      <c r="D119" s="97" t="s">
        <v>102</v>
      </c>
      <c r="E119" s="355"/>
      <c r="F119" s="98" t="s">
        <v>1037</v>
      </c>
      <c r="G119" s="355"/>
      <c r="H119" s="355"/>
      <c r="I119" s="370"/>
      <c r="J119" s="355"/>
      <c r="K119" s="355"/>
      <c r="L119" s="7"/>
      <c r="M119" s="99"/>
      <c r="N119" s="100"/>
      <c r="O119" s="100"/>
      <c r="P119" s="100"/>
      <c r="Q119" s="100"/>
      <c r="R119" s="100"/>
      <c r="S119" s="100"/>
      <c r="T119" s="101"/>
      <c r="AT119" s="359" t="s">
        <v>102</v>
      </c>
      <c r="AU119" s="359" t="s">
        <v>4</v>
      </c>
    </row>
    <row r="120" spans="2:65" s="110" customFormat="1" ht="22.5" x14ac:dyDescent="0.25">
      <c r="B120" s="102"/>
      <c r="C120" s="103"/>
      <c r="D120" s="97" t="s">
        <v>104</v>
      </c>
      <c r="E120" s="104" t="s">
        <v>2</v>
      </c>
      <c r="F120" s="105" t="s">
        <v>1038</v>
      </c>
      <c r="G120" s="103"/>
      <c r="H120" s="104" t="s">
        <v>2</v>
      </c>
      <c r="I120" s="387"/>
      <c r="J120" s="103"/>
      <c r="K120" s="103"/>
      <c r="L120" s="106"/>
      <c r="M120" s="107"/>
      <c r="N120" s="108"/>
      <c r="O120" s="108"/>
      <c r="P120" s="108"/>
      <c r="Q120" s="108"/>
      <c r="R120" s="108"/>
      <c r="S120" s="108"/>
      <c r="T120" s="109"/>
      <c r="AT120" s="111" t="s">
        <v>104</v>
      </c>
      <c r="AU120" s="111" t="s">
        <v>4</v>
      </c>
      <c r="AV120" s="110" t="s">
        <v>91</v>
      </c>
      <c r="AW120" s="110" t="s">
        <v>106</v>
      </c>
      <c r="AX120" s="110" t="s">
        <v>92</v>
      </c>
      <c r="AY120" s="111" t="s">
        <v>93</v>
      </c>
    </row>
    <row r="121" spans="2:65" s="110" customFormat="1" x14ac:dyDescent="0.25">
      <c r="B121" s="102"/>
      <c r="C121" s="103"/>
      <c r="D121" s="97" t="s">
        <v>104</v>
      </c>
      <c r="E121" s="104" t="s">
        <v>2</v>
      </c>
      <c r="F121" s="105" t="s">
        <v>1039</v>
      </c>
      <c r="G121" s="103"/>
      <c r="H121" s="104" t="s">
        <v>2</v>
      </c>
      <c r="I121" s="387"/>
      <c r="J121" s="103"/>
      <c r="K121" s="103"/>
      <c r="L121" s="106"/>
      <c r="M121" s="107"/>
      <c r="N121" s="108"/>
      <c r="O121" s="108"/>
      <c r="P121" s="108"/>
      <c r="Q121" s="108"/>
      <c r="R121" s="108"/>
      <c r="S121" s="108"/>
      <c r="T121" s="109"/>
      <c r="AT121" s="111" t="s">
        <v>104</v>
      </c>
      <c r="AU121" s="111" t="s">
        <v>4</v>
      </c>
      <c r="AV121" s="110" t="s">
        <v>91</v>
      </c>
      <c r="AW121" s="110" t="s">
        <v>106</v>
      </c>
      <c r="AX121" s="110" t="s">
        <v>92</v>
      </c>
      <c r="AY121" s="111" t="s">
        <v>93</v>
      </c>
    </row>
    <row r="122" spans="2:65" s="121" customFormat="1" x14ac:dyDescent="0.25">
      <c r="B122" s="112"/>
      <c r="C122" s="113"/>
      <c r="D122" s="97" t="s">
        <v>104</v>
      </c>
      <c r="E122" s="114" t="s">
        <v>2</v>
      </c>
      <c r="F122" s="115" t="s">
        <v>91</v>
      </c>
      <c r="G122" s="113"/>
      <c r="H122" s="116">
        <v>1</v>
      </c>
      <c r="I122" s="388"/>
      <c r="J122" s="113"/>
      <c r="K122" s="113"/>
      <c r="L122" s="117"/>
      <c r="M122" s="118"/>
      <c r="N122" s="119"/>
      <c r="O122" s="119"/>
      <c r="P122" s="119"/>
      <c r="Q122" s="119"/>
      <c r="R122" s="119"/>
      <c r="S122" s="119"/>
      <c r="T122" s="120"/>
      <c r="AT122" s="122" t="s">
        <v>104</v>
      </c>
      <c r="AU122" s="122" t="s">
        <v>4</v>
      </c>
      <c r="AV122" s="121" t="s">
        <v>4</v>
      </c>
      <c r="AW122" s="121" t="s">
        <v>106</v>
      </c>
      <c r="AX122" s="121" t="s">
        <v>91</v>
      </c>
      <c r="AY122" s="122" t="s">
        <v>93</v>
      </c>
    </row>
    <row r="123" spans="2:65" s="358" customFormat="1" ht="16.5" customHeight="1" x14ac:dyDescent="0.25">
      <c r="B123" s="27"/>
      <c r="C123" s="87" t="s">
        <v>175</v>
      </c>
      <c r="D123" s="87" t="s">
        <v>95</v>
      </c>
      <c r="E123" s="88" t="s">
        <v>1040</v>
      </c>
      <c r="F123" s="89" t="s">
        <v>1041</v>
      </c>
      <c r="G123" s="90" t="s">
        <v>992</v>
      </c>
      <c r="H123" s="91">
        <v>0</v>
      </c>
      <c r="I123" s="385"/>
      <c r="J123" s="92">
        <f>ROUND(I123*H123,2)</f>
        <v>0</v>
      </c>
      <c r="K123" s="89" t="s">
        <v>2</v>
      </c>
      <c r="L123" s="7"/>
      <c r="M123" s="386" t="s">
        <v>2</v>
      </c>
      <c r="N123" s="93" t="s">
        <v>45</v>
      </c>
      <c r="O123" s="100"/>
      <c r="P123" s="94">
        <f>O123*H123</f>
        <v>0</v>
      </c>
      <c r="Q123" s="94">
        <v>0</v>
      </c>
      <c r="R123" s="94">
        <f>Q123*H123</f>
        <v>0</v>
      </c>
      <c r="S123" s="94">
        <v>0</v>
      </c>
      <c r="T123" s="95">
        <f>S123*H123</f>
        <v>0</v>
      </c>
      <c r="AR123" s="359" t="s">
        <v>993</v>
      </c>
      <c r="AT123" s="359" t="s">
        <v>95</v>
      </c>
      <c r="AU123" s="359" t="s">
        <v>4</v>
      </c>
      <c r="AY123" s="359" t="s">
        <v>93</v>
      </c>
      <c r="BE123" s="96">
        <f>IF(N123="základní",J123,0)</f>
        <v>0</v>
      </c>
      <c r="BF123" s="96">
        <f>IF(N123="snížená",J123,0)</f>
        <v>0</v>
      </c>
      <c r="BG123" s="96">
        <f>IF(N123="zákl. přenesená",J123,0)</f>
        <v>0</v>
      </c>
      <c r="BH123" s="96">
        <f>IF(N123="sníž. přenesená",J123,0)</f>
        <v>0</v>
      </c>
      <c r="BI123" s="96">
        <f>IF(N123="nulová",J123,0)</f>
        <v>0</v>
      </c>
      <c r="BJ123" s="359" t="s">
        <v>91</v>
      </c>
      <c r="BK123" s="96">
        <f>ROUND(I123*H123,2)</f>
        <v>0</v>
      </c>
      <c r="BL123" s="359" t="s">
        <v>993</v>
      </c>
      <c r="BM123" s="359" t="s">
        <v>1042</v>
      </c>
    </row>
    <row r="124" spans="2:65" s="358" customFormat="1" x14ac:dyDescent="0.25">
      <c r="B124" s="27"/>
      <c r="C124" s="355"/>
      <c r="D124" s="97" t="s">
        <v>102</v>
      </c>
      <c r="E124" s="355"/>
      <c r="F124" s="98" t="s">
        <v>1043</v>
      </c>
      <c r="G124" s="355"/>
      <c r="H124" s="355"/>
      <c r="I124" s="370"/>
      <c r="J124" s="355"/>
      <c r="K124" s="355"/>
      <c r="L124" s="7"/>
      <c r="M124" s="99"/>
      <c r="N124" s="100"/>
      <c r="O124" s="100"/>
      <c r="P124" s="100"/>
      <c r="Q124" s="100"/>
      <c r="R124" s="100"/>
      <c r="S124" s="100"/>
      <c r="T124" s="101"/>
      <c r="AT124" s="359" t="s">
        <v>102</v>
      </c>
      <c r="AU124" s="359" t="s">
        <v>4</v>
      </c>
    </row>
    <row r="125" spans="2:65" s="121" customFormat="1" ht="22.5" x14ac:dyDescent="0.25">
      <c r="B125" s="112"/>
      <c r="C125" s="113"/>
      <c r="D125" s="97" t="s">
        <v>104</v>
      </c>
      <c r="E125" s="114" t="s">
        <v>2</v>
      </c>
      <c r="F125" s="115" t="s">
        <v>1044</v>
      </c>
      <c r="G125" s="113"/>
      <c r="H125" s="116">
        <v>0</v>
      </c>
      <c r="I125" s="388"/>
      <c r="J125" s="113"/>
      <c r="K125" s="113"/>
      <c r="L125" s="117"/>
      <c r="M125" s="145"/>
      <c r="N125" s="146"/>
      <c r="O125" s="146"/>
      <c r="P125" s="146"/>
      <c r="Q125" s="146"/>
      <c r="R125" s="146"/>
      <c r="S125" s="146"/>
      <c r="T125" s="147"/>
      <c r="AT125" s="122" t="s">
        <v>104</v>
      </c>
      <c r="AU125" s="122" t="s">
        <v>4</v>
      </c>
      <c r="AV125" s="121" t="s">
        <v>4</v>
      </c>
      <c r="AW125" s="121" t="s">
        <v>106</v>
      </c>
      <c r="AX125" s="121" t="s">
        <v>91</v>
      </c>
      <c r="AY125" s="122" t="s">
        <v>93</v>
      </c>
    </row>
    <row r="126" spans="2:65" s="358" customFormat="1" ht="6.95" customHeight="1" x14ac:dyDescent="0.25">
      <c r="B126" s="51"/>
      <c r="C126" s="52"/>
      <c r="D126" s="52"/>
      <c r="E126" s="52"/>
      <c r="F126" s="52"/>
      <c r="G126" s="52"/>
      <c r="H126" s="52"/>
      <c r="I126" s="378"/>
      <c r="J126" s="52"/>
      <c r="K126" s="52"/>
      <c r="L126" s="7"/>
    </row>
  </sheetData>
  <sheetProtection algorithmName="SHA-512" hashValue="MjzQ6VK+iRU3ktmQwFm/9QMKTke6/931dZEJt3TJn2eRqNXEdBIq5Pu314mRfh3h10/fHUpbgJIyFPf1oWKUfw==" saltValue="/rZ8oU1kk5LjIkuJakzNjVuwO81AlSyscLcs8+yoKJsGM7wC2e58O3fLU6B2Kb9CvhIKxxCZrmTakkNgW9Qiaw==" spinCount="100000" sheet="1" objects="1" scenarios="1" formatColumns="0" formatRows="0" autoFilter="0"/>
  <autoFilter ref="C83:K125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D2309-22BD-4DFD-9D40-FA9AB58554D1}">
  <sheetPr>
    <pageSetUpPr fitToPage="1"/>
  </sheetPr>
  <dimension ref="A1:H108"/>
  <sheetViews>
    <sheetView showGridLines="0" workbookViewId="0">
      <pane ySplit="12" topLeftCell="A37" activePane="bottomLeft" state="frozenSplit"/>
      <selection pane="bottomLeft" activeCell="D57" sqref="D57"/>
    </sheetView>
  </sheetViews>
  <sheetFormatPr defaultColWidth="9" defaultRowHeight="12" customHeight="1" x14ac:dyDescent="0.25"/>
  <cols>
    <col min="1" max="1" width="6" style="190" customWidth="1"/>
    <col min="2" max="2" width="7.42578125" style="191" customWidth="1"/>
    <col min="3" max="3" width="10" style="191" customWidth="1"/>
    <col min="4" max="4" width="40.140625" style="191" customWidth="1"/>
    <col min="5" max="5" width="4.7109375" style="191" customWidth="1"/>
    <col min="6" max="6" width="9.5703125" style="192" customWidth="1"/>
    <col min="7" max="7" width="11.42578125" style="193" customWidth="1"/>
    <col min="8" max="8" width="18.140625" style="193" customWidth="1"/>
    <col min="9" max="256" width="9" style="194"/>
    <col min="257" max="257" width="6" style="194" customWidth="1"/>
    <col min="258" max="258" width="7.42578125" style="194" customWidth="1"/>
    <col min="259" max="259" width="10" style="194" customWidth="1"/>
    <col min="260" max="260" width="40.140625" style="194" customWidth="1"/>
    <col min="261" max="261" width="4.7109375" style="194" customWidth="1"/>
    <col min="262" max="262" width="9.5703125" style="194" customWidth="1"/>
    <col min="263" max="263" width="11.42578125" style="194" customWidth="1"/>
    <col min="264" max="264" width="18.140625" style="194" customWidth="1"/>
    <col min="265" max="512" width="9" style="194"/>
    <col min="513" max="513" width="6" style="194" customWidth="1"/>
    <col min="514" max="514" width="7.42578125" style="194" customWidth="1"/>
    <col min="515" max="515" width="10" style="194" customWidth="1"/>
    <col min="516" max="516" width="40.140625" style="194" customWidth="1"/>
    <col min="517" max="517" width="4.7109375" style="194" customWidth="1"/>
    <col min="518" max="518" width="9.5703125" style="194" customWidth="1"/>
    <col min="519" max="519" width="11.42578125" style="194" customWidth="1"/>
    <col min="520" max="520" width="18.140625" style="194" customWidth="1"/>
    <col min="521" max="768" width="9" style="194"/>
    <col min="769" max="769" width="6" style="194" customWidth="1"/>
    <col min="770" max="770" width="7.42578125" style="194" customWidth="1"/>
    <col min="771" max="771" width="10" style="194" customWidth="1"/>
    <col min="772" max="772" width="40.140625" style="194" customWidth="1"/>
    <col min="773" max="773" width="4.7109375" style="194" customWidth="1"/>
    <col min="774" max="774" width="9.5703125" style="194" customWidth="1"/>
    <col min="775" max="775" width="11.42578125" style="194" customWidth="1"/>
    <col min="776" max="776" width="18.140625" style="194" customWidth="1"/>
    <col min="777" max="1024" width="9" style="194"/>
    <col min="1025" max="1025" width="6" style="194" customWidth="1"/>
    <col min="1026" max="1026" width="7.42578125" style="194" customWidth="1"/>
    <col min="1027" max="1027" width="10" style="194" customWidth="1"/>
    <col min="1028" max="1028" width="40.140625" style="194" customWidth="1"/>
    <col min="1029" max="1029" width="4.7109375" style="194" customWidth="1"/>
    <col min="1030" max="1030" width="9.5703125" style="194" customWidth="1"/>
    <col min="1031" max="1031" width="11.42578125" style="194" customWidth="1"/>
    <col min="1032" max="1032" width="18.140625" style="194" customWidth="1"/>
    <col min="1033" max="1280" width="9" style="194"/>
    <col min="1281" max="1281" width="6" style="194" customWidth="1"/>
    <col min="1282" max="1282" width="7.42578125" style="194" customWidth="1"/>
    <col min="1283" max="1283" width="10" style="194" customWidth="1"/>
    <col min="1284" max="1284" width="40.140625" style="194" customWidth="1"/>
    <col min="1285" max="1285" width="4.7109375" style="194" customWidth="1"/>
    <col min="1286" max="1286" width="9.5703125" style="194" customWidth="1"/>
    <col min="1287" max="1287" width="11.42578125" style="194" customWidth="1"/>
    <col min="1288" max="1288" width="18.140625" style="194" customWidth="1"/>
    <col min="1289" max="1536" width="9" style="194"/>
    <col min="1537" max="1537" width="6" style="194" customWidth="1"/>
    <col min="1538" max="1538" width="7.42578125" style="194" customWidth="1"/>
    <col min="1539" max="1539" width="10" style="194" customWidth="1"/>
    <col min="1540" max="1540" width="40.140625" style="194" customWidth="1"/>
    <col min="1541" max="1541" width="4.7109375" style="194" customWidth="1"/>
    <col min="1542" max="1542" width="9.5703125" style="194" customWidth="1"/>
    <col min="1543" max="1543" width="11.42578125" style="194" customWidth="1"/>
    <col min="1544" max="1544" width="18.140625" style="194" customWidth="1"/>
    <col min="1545" max="1792" width="9" style="194"/>
    <col min="1793" max="1793" width="6" style="194" customWidth="1"/>
    <col min="1794" max="1794" width="7.42578125" style="194" customWidth="1"/>
    <col min="1795" max="1795" width="10" style="194" customWidth="1"/>
    <col min="1796" max="1796" width="40.140625" style="194" customWidth="1"/>
    <col min="1797" max="1797" width="4.7109375" style="194" customWidth="1"/>
    <col min="1798" max="1798" width="9.5703125" style="194" customWidth="1"/>
    <col min="1799" max="1799" width="11.42578125" style="194" customWidth="1"/>
    <col min="1800" max="1800" width="18.140625" style="194" customWidth="1"/>
    <col min="1801" max="2048" width="9" style="194"/>
    <col min="2049" max="2049" width="6" style="194" customWidth="1"/>
    <col min="2050" max="2050" width="7.42578125" style="194" customWidth="1"/>
    <col min="2051" max="2051" width="10" style="194" customWidth="1"/>
    <col min="2052" max="2052" width="40.140625" style="194" customWidth="1"/>
    <col min="2053" max="2053" width="4.7109375" style="194" customWidth="1"/>
    <col min="2054" max="2054" width="9.5703125" style="194" customWidth="1"/>
    <col min="2055" max="2055" width="11.42578125" style="194" customWidth="1"/>
    <col min="2056" max="2056" width="18.140625" style="194" customWidth="1"/>
    <col min="2057" max="2304" width="9" style="194"/>
    <col min="2305" max="2305" width="6" style="194" customWidth="1"/>
    <col min="2306" max="2306" width="7.42578125" style="194" customWidth="1"/>
    <col min="2307" max="2307" width="10" style="194" customWidth="1"/>
    <col min="2308" max="2308" width="40.140625" style="194" customWidth="1"/>
    <col min="2309" max="2309" width="4.7109375" style="194" customWidth="1"/>
    <col min="2310" max="2310" width="9.5703125" style="194" customWidth="1"/>
    <col min="2311" max="2311" width="11.42578125" style="194" customWidth="1"/>
    <col min="2312" max="2312" width="18.140625" style="194" customWidth="1"/>
    <col min="2313" max="2560" width="9" style="194"/>
    <col min="2561" max="2561" width="6" style="194" customWidth="1"/>
    <col min="2562" max="2562" width="7.42578125" style="194" customWidth="1"/>
    <col min="2563" max="2563" width="10" style="194" customWidth="1"/>
    <col min="2564" max="2564" width="40.140625" style="194" customWidth="1"/>
    <col min="2565" max="2565" width="4.7109375" style="194" customWidth="1"/>
    <col min="2566" max="2566" width="9.5703125" style="194" customWidth="1"/>
    <col min="2567" max="2567" width="11.42578125" style="194" customWidth="1"/>
    <col min="2568" max="2568" width="18.140625" style="194" customWidth="1"/>
    <col min="2569" max="2816" width="9" style="194"/>
    <col min="2817" max="2817" width="6" style="194" customWidth="1"/>
    <col min="2818" max="2818" width="7.42578125" style="194" customWidth="1"/>
    <col min="2819" max="2819" width="10" style="194" customWidth="1"/>
    <col min="2820" max="2820" width="40.140625" style="194" customWidth="1"/>
    <col min="2821" max="2821" width="4.7109375" style="194" customWidth="1"/>
    <col min="2822" max="2822" width="9.5703125" style="194" customWidth="1"/>
    <col min="2823" max="2823" width="11.42578125" style="194" customWidth="1"/>
    <col min="2824" max="2824" width="18.140625" style="194" customWidth="1"/>
    <col min="2825" max="3072" width="9" style="194"/>
    <col min="3073" max="3073" width="6" style="194" customWidth="1"/>
    <col min="3074" max="3074" width="7.42578125" style="194" customWidth="1"/>
    <col min="3075" max="3075" width="10" style="194" customWidth="1"/>
    <col min="3076" max="3076" width="40.140625" style="194" customWidth="1"/>
    <col min="3077" max="3077" width="4.7109375" style="194" customWidth="1"/>
    <col min="3078" max="3078" width="9.5703125" style="194" customWidth="1"/>
    <col min="3079" max="3079" width="11.42578125" style="194" customWidth="1"/>
    <col min="3080" max="3080" width="18.140625" style="194" customWidth="1"/>
    <col min="3081" max="3328" width="9" style="194"/>
    <col min="3329" max="3329" width="6" style="194" customWidth="1"/>
    <col min="3330" max="3330" width="7.42578125" style="194" customWidth="1"/>
    <col min="3331" max="3331" width="10" style="194" customWidth="1"/>
    <col min="3332" max="3332" width="40.140625" style="194" customWidth="1"/>
    <col min="3333" max="3333" width="4.7109375" style="194" customWidth="1"/>
    <col min="3334" max="3334" width="9.5703125" style="194" customWidth="1"/>
    <col min="3335" max="3335" width="11.42578125" style="194" customWidth="1"/>
    <col min="3336" max="3336" width="18.140625" style="194" customWidth="1"/>
    <col min="3337" max="3584" width="9" style="194"/>
    <col min="3585" max="3585" width="6" style="194" customWidth="1"/>
    <col min="3586" max="3586" width="7.42578125" style="194" customWidth="1"/>
    <col min="3587" max="3587" width="10" style="194" customWidth="1"/>
    <col min="3588" max="3588" width="40.140625" style="194" customWidth="1"/>
    <col min="3589" max="3589" width="4.7109375" style="194" customWidth="1"/>
    <col min="3590" max="3590" width="9.5703125" style="194" customWidth="1"/>
    <col min="3591" max="3591" width="11.42578125" style="194" customWidth="1"/>
    <col min="3592" max="3592" width="18.140625" style="194" customWidth="1"/>
    <col min="3593" max="3840" width="9" style="194"/>
    <col min="3841" max="3841" width="6" style="194" customWidth="1"/>
    <col min="3842" max="3842" width="7.42578125" style="194" customWidth="1"/>
    <col min="3843" max="3843" width="10" style="194" customWidth="1"/>
    <col min="3844" max="3844" width="40.140625" style="194" customWidth="1"/>
    <col min="3845" max="3845" width="4.7109375" style="194" customWidth="1"/>
    <col min="3846" max="3846" width="9.5703125" style="194" customWidth="1"/>
    <col min="3847" max="3847" width="11.42578125" style="194" customWidth="1"/>
    <col min="3848" max="3848" width="18.140625" style="194" customWidth="1"/>
    <col min="3849" max="4096" width="9" style="194"/>
    <col min="4097" max="4097" width="6" style="194" customWidth="1"/>
    <col min="4098" max="4098" width="7.42578125" style="194" customWidth="1"/>
    <col min="4099" max="4099" width="10" style="194" customWidth="1"/>
    <col min="4100" max="4100" width="40.140625" style="194" customWidth="1"/>
    <col min="4101" max="4101" width="4.7109375" style="194" customWidth="1"/>
    <col min="4102" max="4102" width="9.5703125" style="194" customWidth="1"/>
    <col min="4103" max="4103" width="11.42578125" style="194" customWidth="1"/>
    <col min="4104" max="4104" width="18.140625" style="194" customWidth="1"/>
    <col min="4105" max="4352" width="9" style="194"/>
    <col min="4353" max="4353" width="6" style="194" customWidth="1"/>
    <col min="4354" max="4354" width="7.42578125" style="194" customWidth="1"/>
    <col min="4355" max="4355" width="10" style="194" customWidth="1"/>
    <col min="4356" max="4356" width="40.140625" style="194" customWidth="1"/>
    <col min="4357" max="4357" width="4.7109375" style="194" customWidth="1"/>
    <col min="4358" max="4358" width="9.5703125" style="194" customWidth="1"/>
    <col min="4359" max="4359" width="11.42578125" style="194" customWidth="1"/>
    <col min="4360" max="4360" width="18.140625" style="194" customWidth="1"/>
    <col min="4361" max="4608" width="9" style="194"/>
    <col min="4609" max="4609" width="6" style="194" customWidth="1"/>
    <col min="4610" max="4610" width="7.42578125" style="194" customWidth="1"/>
    <col min="4611" max="4611" width="10" style="194" customWidth="1"/>
    <col min="4612" max="4612" width="40.140625" style="194" customWidth="1"/>
    <col min="4613" max="4613" width="4.7109375" style="194" customWidth="1"/>
    <col min="4614" max="4614" width="9.5703125" style="194" customWidth="1"/>
    <col min="4615" max="4615" width="11.42578125" style="194" customWidth="1"/>
    <col min="4616" max="4616" width="18.140625" style="194" customWidth="1"/>
    <col min="4617" max="4864" width="9" style="194"/>
    <col min="4865" max="4865" width="6" style="194" customWidth="1"/>
    <col min="4866" max="4866" width="7.42578125" style="194" customWidth="1"/>
    <col min="4867" max="4867" width="10" style="194" customWidth="1"/>
    <col min="4868" max="4868" width="40.140625" style="194" customWidth="1"/>
    <col min="4869" max="4869" width="4.7109375" style="194" customWidth="1"/>
    <col min="4870" max="4870" width="9.5703125" style="194" customWidth="1"/>
    <col min="4871" max="4871" width="11.42578125" style="194" customWidth="1"/>
    <col min="4872" max="4872" width="18.140625" style="194" customWidth="1"/>
    <col min="4873" max="5120" width="9" style="194"/>
    <col min="5121" max="5121" width="6" style="194" customWidth="1"/>
    <col min="5122" max="5122" width="7.42578125" style="194" customWidth="1"/>
    <col min="5123" max="5123" width="10" style="194" customWidth="1"/>
    <col min="5124" max="5124" width="40.140625" style="194" customWidth="1"/>
    <col min="5125" max="5125" width="4.7109375" style="194" customWidth="1"/>
    <col min="5126" max="5126" width="9.5703125" style="194" customWidth="1"/>
    <col min="5127" max="5127" width="11.42578125" style="194" customWidth="1"/>
    <col min="5128" max="5128" width="18.140625" style="194" customWidth="1"/>
    <col min="5129" max="5376" width="9" style="194"/>
    <col min="5377" max="5377" width="6" style="194" customWidth="1"/>
    <col min="5378" max="5378" width="7.42578125" style="194" customWidth="1"/>
    <col min="5379" max="5379" width="10" style="194" customWidth="1"/>
    <col min="5380" max="5380" width="40.140625" style="194" customWidth="1"/>
    <col min="5381" max="5381" width="4.7109375" style="194" customWidth="1"/>
    <col min="5382" max="5382" width="9.5703125" style="194" customWidth="1"/>
    <col min="5383" max="5383" width="11.42578125" style="194" customWidth="1"/>
    <col min="5384" max="5384" width="18.140625" style="194" customWidth="1"/>
    <col min="5385" max="5632" width="9" style="194"/>
    <col min="5633" max="5633" width="6" style="194" customWidth="1"/>
    <col min="5634" max="5634" width="7.42578125" style="194" customWidth="1"/>
    <col min="5635" max="5635" width="10" style="194" customWidth="1"/>
    <col min="5636" max="5636" width="40.140625" style="194" customWidth="1"/>
    <col min="5637" max="5637" width="4.7109375" style="194" customWidth="1"/>
    <col min="5638" max="5638" width="9.5703125" style="194" customWidth="1"/>
    <col min="5639" max="5639" width="11.42578125" style="194" customWidth="1"/>
    <col min="5640" max="5640" width="18.140625" style="194" customWidth="1"/>
    <col min="5641" max="5888" width="9" style="194"/>
    <col min="5889" max="5889" width="6" style="194" customWidth="1"/>
    <col min="5890" max="5890" width="7.42578125" style="194" customWidth="1"/>
    <col min="5891" max="5891" width="10" style="194" customWidth="1"/>
    <col min="5892" max="5892" width="40.140625" style="194" customWidth="1"/>
    <col min="5893" max="5893" width="4.7109375" style="194" customWidth="1"/>
    <col min="5894" max="5894" width="9.5703125" style="194" customWidth="1"/>
    <col min="5895" max="5895" width="11.42578125" style="194" customWidth="1"/>
    <col min="5896" max="5896" width="18.140625" style="194" customWidth="1"/>
    <col min="5897" max="6144" width="9" style="194"/>
    <col min="6145" max="6145" width="6" style="194" customWidth="1"/>
    <col min="6146" max="6146" width="7.42578125" style="194" customWidth="1"/>
    <col min="6147" max="6147" width="10" style="194" customWidth="1"/>
    <col min="6148" max="6148" width="40.140625" style="194" customWidth="1"/>
    <col min="6149" max="6149" width="4.7109375" style="194" customWidth="1"/>
    <col min="6150" max="6150" width="9.5703125" style="194" customWidth="1"/>
    <col min="6151" max="6151" width="11.42578125" style="194" customWidth="1"/>
    <col min="6152" max="6152" width="18.140625" style="194" customWidth="1"/>
    <col min="6153" max="6400" width="9" style="194"/>
    <col min="6401" max="6401" width="6" style="194" customWidth="1"/>
    <col min="6402" max="6402" width="7.42578125" style="194" customWidth="1"/>
    <col min="6403" max="6403" width="10" style="194" customWidth="1"/>
    <col min="6404" max="6404" width="40.140625" style="194" customWidth="1"/>
    <col min="6405" max="6405" width="4.7109375" style="194" customWidth="1"/>
    <col min="6406" max="6406" width="9.5703125" style="194" customWidth="1"/>
    <col min="6407" max="6407" width="11.42578125" style="194" customWidth="1"/>
    <col min="6408" max="6408" width="18.140625" style="194" customWidth="1"/>
    <col min="6409" max="6656" width="9" style="194"/>
    <col min="6657" max="6657" width="6" style="194" customWidth="1"/>
    <col min="6658" max="6658" width="7.42578125" style="194" customWidth="1"/>
    <col min="6659" max="6659" width="10" style="194" customWidth="1"/>
    <col min="6660" max="6660" width="40.140625" style="194" customWidth="1"/>
    <col min="6661" max="6661" width="4.7109375" style="194" customWidth="1"/>
    <col min="6662" max="6662" width="9.5703125" style="194" customWidth="1"/>
    <col min="6663" max="6663" width="11.42578125" style="194" customWidth="1"/>
    <col min="6664" max="6664" width="18.140625" style="194" customWidth="1"/>
    <col min="6665" max="6912" width="9" style="194"/>
    <col min="6913" max="6913" width="6" style="194" customWidth="1"/>
    <col min="6914" max="6914" width="7.42578125" style="194" customWidth="1"/>
    <col min="6915" max="6915" width="10" style="194" customWidth="1"/>
    <col min="6916" max="6916" width="40.140625" style="194" customWidth="1"/>
    <col min="6917" max="6917" width="4.7109375" style="194" customWidth="1"/>
    <col min="6918" max="6918" width="9.5703125" style="194" customWidth="1"/>
    <col min="6919" max="6919" width="11.42578125" style="194" customWidth="1"/>
    <col min="6920" max="6920" width="18.140625" style="194" customWidth="1"/>
    <col min="6921" max="7168" width="9" style="194"/>
    <col min="7169" max="7169" width="6" style="194" customWidth="1"/>
    <col min="7170" max="7170" width="7.42578125" style="194" customWidth="1"/>
    <col min="7171" max="7171" width="10" style="194" customWidth="1"/>
    <col min="7172" max="7172" width="40.140625" style="194" customWidth="1"/>
    <col min="7173" max="7173" width="4.7109375" style="194" customWidth="1"/>
    <col min="7174" max="7174" width="9.5703125" style="194" customWidth="1"/>
    <col min="7175" max="7175" width="11.42578125" style="194" customWidth="1"/>
    <col min="7176" max="7176" width="18.140625" style="194" customWidth="1"/>
    <col min="7177" max="7424" width="9" style="194"/>
    <col min="7425" max="7425" width="6" style="194" customWidth="1"/>
    <col min="7426" max="7426" width="7.42578125" style="194" customWidth="1"/>
    <col min="7427" max="7427" width="10" style="194" customWidth="1"/>
    <col min="7428" max="7428" width="40.140625" style="194" customWidth="1"/>
    <col min="7429" max="7429" width="4.7109375" style="194" customWidth="1"/>
    <col min="7430" max="7430" width="9.5703125" style="194" customWidth="1"/>
    <col min="7431" max="7431" width="11.42578125" style="194" customWidth="1"/>
    <col min="7432" max="7432" width="18.140625" style="194" customWidth="1"/>
    <col min="7433" max="7680" width="9" style="194"/>
    <col min="7681" max="7681" width="6" style="194" customWidth="1"/>
    <col min="7682" max="7682" width="7.42578125" style="194" customWidth="1"/>
    <col min="7683" max="7683" width="10" style="194" customWidth="1"/>
    <col min="7684" max="7684" width="40.140625" style="194" customWidth="1"/>
    <col min="7685" max="7685" width="4.7109375" style="194" customWidth="1"/>
    <col min="7686" max="7686" width="9.5703125" style="194" customWidth="1"/>
    <col min="7687" max="7687" width="11.42578125" style="194" customWidth="1"/>
    <col min="7688" max="7688" width="18.140625" style="194" customWidth="1"/>
    <col min="7689" max="7936" width="9" style="194"/>
    <col min="7937" max="7937" width="6" style="194" customWidth="1"/>
    <col min="7938" max="7938" width="7.42578125" style="194" customWidth="1"/>
    <col min="7939" max="7939" width="10" style="194" customWidth="1"/>
    <col min="7940" max="7940" width="40.140625" style="194" customWidth="1"/>
    <col min="7941" max="7941" width="4.7109375" style="194" customWidth="1"/>
    <col min="7942" max="7942" width="9.5703125" style="194" customWidth="1"/>
    <col min="7943" max="7943" width="11.42578125" style="194" customWidth="1"/>
    <col min="7944" max="7944" width="18.140625" style="194" customWidth="1"/>
    <col min="7945" max="8192" width="9" style="194"/>
    <col min="8193" max="8193" width="6" style="194" customWidth="1"/>
    <col min="8194" max="8194" width="7.42578125" style="194" customWidth="1"/>
    <col min="8195" max="8195" width="10" style="194" customWidth="1"/>
    <col min="8196" max="8196" width="40.140625" style="194" customWidth="1"/>
    <col min="8197" max="8197" width="4.7109375" style="194" customWidth="1"/>
    <col min="8198" max="8198" width="9.5703125" style="194" customWidth="1"/>
    <col min="8199" max="8199" width="11.42578125" style="194" customWidth="1"/>
    <col min="8200" max="8200" width="18.140625" style="194" customWidth="1"/>
    <col min="8201" max="8448" width="9" style="194"/>
    <col min="8449" max="8449" width="6" style="194" customWidth="1"/>
    <col min="8450" max="8450" width="7.42578125" style="194" customWidth="1"/>
    <col min="8451" max="8451" width="10" style="194" customWidth="1"/>
    <col min="8452" max="8452" width="40.140625" style="194" customWidth="1"/>
    <col min="8453" max="8453" width="4.7109375" style="194" customWidth="1"/>
    <col min="8454" max="8454" width="9.5703125" style="194" customWidth="1"/>
    <col min="8455" max="8455" width="11.42578125" style="194" customWidth="1"/>
    <col min="8456" max="8456" width="18.140625" style="194" customWidth="1"/>
    <col min="8457" max="8704" width="9" style="194"/>
    <col min="8705" max="8705" width="6" style="194" customWidth="1"/>
    <col min="8706" max="8706" width="7.42578125" style="194" customWidth="1"/>
    <col min="8707" max="8707" width="10" style="194" customWidth="1"/>
    <col min="8708" max="8708" width="40.140625" style="194" customWidth="1"/>
    <col min="8709" max="8709" width="4.7109375" style="194" customWidth="1"/>
    <col min="8710" max="8710" width="9.5703125" style="194" customWidth="1"/>
    <col min="8711" max="8711" width="11.42578125" style="194" customWidth="1"/>
    <col min="8712" max="8712" width="18.140625" style="194" customWidth="1"/>
    <col min="8713" max="8960" width="9" style="194"/>
    <col min="8961" max="8961" width="6" style="194" customWidth="1"/>
    <col min="8962" max="8962" width="7.42578125" style="194" customWidth="1"/>
    <col min="8963" max="8963" width="10" style="194" customWidth="1"/>
    <col min="8964" max="8964" width="40.140625" style="194" customWidth="1"/>
    <col min="8965" max="8965" width="4.7109375" style="194" customWidth="1"/>
    <col min="8966" max="8966" width="9.5703125" style="194" customWidth="1"/>
    <col min="8967" max="8967" width="11.42578125" style="194" customWidth="1"/>
    <col min="8968" max="8968" width="18.140625" style="194" customWidth="1"/>
    <col min="8969" max="9216" width="9" style="194"/>
    <col min="9217" max="9217" width="6" style="194" customWidth="1"/>
    <col min="9218" max="9218" width="7.42578125" style="194" customWidth="1"/>
    <col min="9219" max="9219" width="10" style="194" customWidth="1"/>
    <col min="9220" max="9220" width="40.140625" style="194" customWidth="1"/>
    <col min="9221" max="9221" width="4.7109375" style="194" customWidth="1"/>
    <col min="9222" max="9222" width="9.5703125" style="194" customWidth="1"/>
    <col min="9223" max="9223" width="11.42578125" style="194" customWidth="1"/>
    <col min="9224" max="9224" width="18.140625" style="194" customWidth="1"/>
    <col min="9225" max="9472" width="9" style="194"/>
    <col min="9473" max="9473" width="6" style="194" customWidth="1"/>
    <col min="9474" max="9474" width="7.42578125" style="194" customWidth="1"/>
    <col min="9475" max="9475" width="10" style="194" customWidth="1"/>
    <col min="9476" max="9476" width="40.140625" style="194" customWidth="1"/>
    <col min="9477" max="9477" width="4.7109375" style="194" customWidth="1"/>
    <col min="9478" max="9478" width="9.5703125" style="194" customWidth="1"/>
    <col min="9479" max="9479" width="11.42578125" style="194" customWidth="1"/>
    <col min="9480" max="9480" width="18.140625" style="194" customWidth="1"/>
    <col min="9481" max="9728" width="9" style="194"/>
    <col min="9729" max="9729" width="6" style="194" customWidth="1"/>
    <col min="9730" max="9730" width="7.42578125" style="194" customWidth="1"/>
    <col min="9731" max="9731" width="10" style="194" customWidth="1"/>
    <col min="9732" max="9732" width="40.140625" style="194" customWidth="1"/>
    <col min="9733" max="9733" width="4.7109375" style="194" customWidth="1"/>
    <col min="9734" max="9734" width="9.5703125" style="194" customWidth="1"/>
    <col min="9735" max="9735" width="11.42578125" style="194" customWidth="1"/>
    <col min="9736" max="9736" width="18.140625" style="194" customWidth="1"/>
    <col min="9737" max="9984" width="9" style="194"/>
    <col min="9985" max="9985" width="6" style="194" customWidth="1"/>
    <col min="9986" max="9986" width="7.42578125" style="194" customWidth="1"/>
    <col min="9987" max="9987" width="10" style="194" customWidth="1"/>
    <col min="9988" max="9988" width="40.140625" style="194" customWidth="1"/>
    <col min="9989" max="9989" width="4.7109375" style="194" customWidth="1"/>
    <col min="9990" max="9990" width="9.5703125" style="194" customWidth="1"/>
    <col min="9991" max="9991" width="11.42578125" style="194" customWidth="1"/>
    <col min="9992" max="9992" width="18.140625" style="194" customWidth="1"/>
    <col min="9993" max="10240" width="9" style="194"/>
    <col min="10241" max="10241" width="6" style="194" customWidth="1"/>
    <col min="10242" max="10242" width="7.42578125" style="194" customWidth="1"/>
    <col min="10243" max="10243" width="10" style="194" customWidth="1"/>
    <col min="10244" max="10244" width="40.140625" style="194" customWidth="1"/>
    <col min="10245" max="10245" width="4.7109375" style="194" customWidth="1"/>
    <col min="10246" max="10246" width="9.5703125" style="194" customWidth="1"/>
    <col min="10247" max="10247" width="11.42578125" style="194" customWidth="1"/>
    <col min="10248" max="10248" width="18.140625" style="194" customWidth="1"/>
    <col min="10249" max="10496" width="9" style="194"/>
    <col min="10497" max="10497" width="6" style="194" customWidth="1"/>
    <col min="10498" max="10498" width="7.42578125" style="194" customWidth="1"/>
    <col min="10499" max="10499" width="10" style="194" customWidth="1"/>
    <col min="10500" max="10500" width="40.140625" style="194" customWidth="1"/>
    <col min="10501" max="10501" width="4.7109375" style="194" customWidth="1"/>
    <col min="10502" max="10502" width="9.5703125" style="194" customWidth="1"/>
    <col min="10503" max="10503" width="11.42578125" style="194" customWidth="1"/>
    <col min="10504" max="10504" width="18.140625" style="194" customWidth="1"/>
    <col min="10505" max="10752" width="9" style="194"/>
    <col min="10753" max="10753" width="6" style="194" customWidth="1"/>
    <col min="10754" max="10754" width="7.42578125" style="194" customWidth="1"/>
    <col min="10755" max="10755" width="10" style="194" customWidth="1"/>
    <col min="10756" max="10756" width="40.140625" style="194" customWidth="1"/>
    <col min="10757" max="10757" width="4.7109375" style="194" customWidth="1"/>
    <col min="10758" max="10758" width="9.5703125" style="194" customWidth="1"/>
    <col min="10759" max="10759" width="11.42578125" style="194" customWidth="1"/>
    <col min="10760" max="10760" width="18.140625" style="194" customWidth="1"/>
    <col min="10761" max="11008" width="9" style="194"/>
    <col min="11009" max="11009" width="6" style="194" customWidth="1"/>
    <col min="11010" max="11010" width="7.42578125" style="194" customWidth="1"/>
    <col min="11011" max="11011" width="10" style="194" customWidth="1"/>
    <col min="11012" max="11012" width="40.140625" style="194" customWidth="1"/>
    <col min="11013" max="11013" width="4.7109375" style="194" customWidth="1"/>
    <col min="11014" max="11014" width="9.5703125" style="194" customWidth="1"/>
    <col min="11015" max="11015" width="11.42578125" style="194" customWidth="1"/>
    <col min="11016" max="11016" width="18.140625" style="194" customWidth="1"/>
    <col min="11017" max="11264" width="9" style="194"/>
    <col min="11265" max="11265" width="6" style="194" customWidth="1"/>
    <col min="11266" max="11266" width="7.42578125" style="194" customWidth="1"/>
    <col min="11267" max="11267" width="10" style="194" customWidth="1"/>
    <col min="11268" max="11268" width="40.140625" style="194" customWidth="1"/>
    <col min="11269" max="11269" width="4.7109375" style="194" customWidth="1"/>
    <col min="11270" max="11270" width="9.5703125" style="194" customWidth="1"/>
    <col min="11271" max="11271" width="11.42578125" style="194" customWidth="1"/>
    <col min="11272" max="11272" width="18.140625" style="194" customWidth="1"/>
    <col min="11273" max="11520" width="9" style="194"/>
    <col min="11521" max="11521" width="6" style="194" customWidth="1"/>
    <col min="11522" max="11522" width="7.42578125" style="194" customWidth="1"/>
    <col min="11523" max="11523" width="10" style="194" customWidth="1"/>
    <col min="11524" max="11524" width="40.140625" style="194" customWidth="1"/>
    <col min="11525" max="11525" width="4.7109375" style="194" customWidth="1"/>
    <col min="11526" max="11526" width="9.5703125" style="194" customWidth="1"/>
    <col min="11527" max="11527" width="11.42578125" style="194" customWidth="1"/>
    <col min="11528" max="11528" width="18.140625" style="194" customWidth="1"/>
    <col min="11529" max="11776" width="9" style="194"/>
    <col min="11777" max="11777" width="6" style="194" customWidth="1"/>
    <col min="11778" max="11778" width="7.42578125" style="194" customWidth="1"/>
    <col min="11779" max="11779" width="10" style="194" customWidth="1"/>
    <col min="11780" max="11780" width="40.140625" style="194" customWidth="1"/>
    <col min="11781" max="11781" width="4.7109375" style="194" customWidth="1"/>
    <col min="11782" max="11782" width="9.5703125" style="194" customWidth="1"/>
    <col min="11783" max="11783" width="11.42578125" style="194" customWidth="1"/>
    <col min="11784" max="11784" width="18.140625" style="194" customWidth="1"/>
    <col min="11785" max="12032" width="9" style="194"/>
    <col min="12033" max="12033" width="6" style="194" customWidth="1"/>
    <col min="12034" max="12034" width="7.42578125" style="194" customWidth="1"/>
    <col min="12035" max="12035" width="10" style="194" customWidth="1"/>
    <col min="12036" max="12036" width="40.140625" style="194" customWidth="1"/>
    <col min="12037" max="12037" width="4.7109375" style="194" customWidth="1"/>
    <col min="12038" max="12038" width="9.5703125" style="194" customWidth="1"/>
    <col min="12039" max="12039" width="11.42578125" style="194" customWidth="1"/>
    <col min="12040" max="12040" width="18.140625" style="194" customWidth="1"/>
    <col min="12041" max="12288" width="9" style="194"/>
    <col min="12289" max="12289" width="6" style="194" customWidth="1"/>
    <col min="12290" max="12290" width="7.42578125" style="194" customWidth="1"/>
    <col min="12291" max="12291" width="10" style="194" customWidth="1"/>
    <col min="12292" max="12292" width="40.140625" style="194" customWidth="1"/>
    <col min="12293" max="12293" width="4.7109375" style="194" customWidth="1"/>
    <col min="12294" max="12294" width="9.5703125" style="194" customWidth="1"/>
    <col min="12295" max="12295" width="11.42578125" style="194" customWidth="1"/>
    <col min="12296" max="12296" width="18.140625" style="194" customWidth="1"/>
    <col min="12297" max="12544" width="9" style="194"/>
    <col min="12545" max="12545" width="6" style="194" customWidth="1"/>
    <col min="12546" max="12546" width="7.42578125" style="194" customWidth="1"/>
    <col min="12547" max="12547" width="10" style="194" customWidth="1"/>
    <col min="12548" max="12548" width="40.140625" style="194" customWidth="1"/>
    <col min="12549" max="12549" width="4.7109375" style="194" customWidth="1"/>
    <col min="12550" max="12550" width="9.5703125" style="194" customWidth="1"/>
    <col min="12551" max="12551" width="11.42578125" style="194" customWidth="1"/>
    <col min="12552" max="12552" width="18.140625" style="194" customWidth="1"/>
    <col min="12553" max="12800" width="9" style="194"/>
    <col min="12801" max="12801" width="6" style="194" customWidth="1"/>
    <col min="12802" max="12802" width="7.42578125" style="194" customWidth="1"/>
    <col min="12803" max="12803" width="10" style="194" customWidth="1"/>
    <col min="12804" max="12804" width="40.140625" style="194" customWidth="1"/>
    <col min="12805" max="12805" width="4.7109375" style="194" customWidth="1"/>
    <col min="12806" max="12806" width="9.5703125" style="194" customWidth="1"/>
    <col min="12807" max="12807" width="11.42578125" style="194" customWidth="1"/>
    <col min="12808" max="12808" width="18.140625" style="194" customWidth="1"/>
    <col min="12809" max="13056" width="9" style="194"/>
    <col min="13057" max="13057" width="6" style="194" customWidth="1"/>
    <col min="13058" max="13058" width="7.42578125" style="194" customWidth="1"/>
    <col min="13059" max="13059" width="10" style="194" customWidth="1"/>
    <col min="13060" max="13060" width="40.140625" style="194" customWidth="1"/>
    <col min="13061" max="13061" width="4.7109375" style="194" customWidth="1"/>
    <col min="13062" max="13062" width="9.5703125" style="194" customWidth="1"/>
    <col min="13063" max="13063" width="11.42578125" style="194" customWidth="1"/>
    <col min="13064" max="13064" width="18.140625" style="194" customWidth="1"/>
    <col min="13065" max="13312" width="9" style="194"/>
    <col min="13313" max="13313" width="6" style="194" customWidth="1"/>
    <col min="13314" max="13314" width="7.42578125" style="194" customWidth="1"/>
    <col min="13315" max="13315" width="10" style="194" customWidth="1"/>
    <col min="13316" max="13316" width="40.140625" style="194" customWidth="1"/>
    <col min="13317" max="13317" width="4.7109375" style="194" customWidth="1"/>
    <col min="13318" max="13318" width="9.5703125" style="194" customWidth="1"/>
    <col min="13319" max="13319" width="11.42578125" style="194" customWidth="1"/>
    <col min="13320" max="13320" width="18.140625" style="194" customWidth="1"/>
    <col min="13321" max="13568" width="9" style="194"/>
    <col min="13569" max="13569" width="6" style="194" customWidth="1"/>
    <col min="13570" max="13570" width="7.42578125" style="194" customWidth="1"/>
    <col min="13571" max="13571" width="10" style="194" customWidth="1"/>
    <col min="13572" max="13572" width="40.140625" style="194" customWidth="1"/>
    <col min="13573" max="13573" width="4.7109375" style="194" customWidth="1"/>
    <col min="13574" max="13574" width="9.5703125" style="194" customWidth="1"/>
    <col min="13575" max="13575" width="11.42578125" style="194" customWidth="1"/>
    <col min="13576" max="13576" width="18.140625" style="194" customWidth="1"/>
    <col min="13577" max="13824" width="9" style="194"/>
    <col min="13825" max="13825" width="6" style="194" customWidth="1"/>
    <col min="13826" max="13826" width="7.42578125" style="194" customWidth="1"/>
    <col min="13827" max="13827" width="10" style="194" customWidth="1"/>
    <col min="13828" max="13828" width="40.140625" style="194" customWidth="1"/>
    <col min="13829" max="13829" width="4.7109375" style="194" customWidth="1"/>
    <col min="13830" max="13830" width="9.5703125" style="194" customWidth="1"/>
    <col min="13831" max="13831" width="11.42578125" style="194" customWidth="1"/>
    <col min="13832" max="13832" width="18.140625" style="194" customWidth="1"/>
    <col min="13833" max="14080" width="9" style="194"/>
    <col min="14081" max="14081" width="6" style="194" customWidth="1"/>
    <col min="14082" max="14082" width="7.42578125" style="194" customWidth="1"/>
    <col min="14083" max="14083" width="10" style="194" customWidth="1"/>
    <col min="14084" max="14084" width="40.140625" style="194" customWidth="1"/>
    <col min="14085" max="14085" width="4.7109375" style="194" customWidth="1"/>
    <col min="14086" max="14086" width="9.5703125" style="194" customWidth="1"/>
    <col min="14087" max="14087" width="11.42578125" style="194" customWidth="1"/>
    <col min="14088" max="14088" width="18.140625" style="194" customWidth="1"/>
    <col min="14089" max="14336" width="9" style="194"/>
    <col min="14337" max="14337" width="6" style="194" customWidth="1"/>
    <col min="14338" max="14338" width="7.42578125" style="194" customWidth="1"/>
    <col min="14339" max="14339" width="10" style="194" customWidth="1"/>
    <col min="14340" max="14340" width="40.140625" style="194" customWidth="1"/>
    <col min="14341" max="14341" width="4.7109375" style="194" customWidth="1"/>
    <col min="14342" max="14342" width="9.5703125" style="194" customWidth="1"/>
    <col min="14343" max="14343" width="11.42578125" style="194" customWidth="1"/>
    <col min="14344" max="14344" width="18.140625" style="194" customWidth="1"/>
    <col min="14345" max="14592" width="9" style="194"/>
    <col min="14593" max="14593" width="6" style="194" customWidth="1"/>
    <col min="14594" max="14594" width="7.42578125" style="194" customWidth="1"/>
    <col min="14595" max="14595" width="10" style="194" customWidth="1"/>
    <col min="14596" max="14596" width="40.140625" style="194" customWidth="1"/>
    <col min="14597" max="14597" width="4.7109375" style="194" customWidth="1"/>
    <col min="14598" max="14598" width="9.5703125" style="194" customWidth="1"/>
    <col min="14599" max="14599" width="11.42578125" style="194" customWidth="1"/>
    <col min="14600" max="14600" width="18.140625" style="194" customWidth="1"/>
    <col min="14601" max="14848" width="9" style="194"/>
    <col min="14849" max="14849" width="6" style="194" customWidth="1"/>
    <col min="14850" max="14850" width="7.42578125" style="194" customWidth="1"/>
    <col min="14851" max="14851" width="10" style="194" customWidth="1"/>
    <col min="14852" max="14852" width="40.140625" style="194" customWidth="1"/>
    <col min="14853" max="14853" width="4.7109375" style="194" customWidth="1"/>
    <col min="14854" max="14854" width="9.5703125" style="194" customWidth="1"/>
    <col min="14855" max="14855" width="11.42578125" style="194" customWidth="1"/>
    <col min="14856" max="14856" width="18.140625" style="194" customWidth="1"/>
    <col min="14857" max="15104" width="9" style="194"/>
    <col min="15105" max="15105" width="6" style="194" customWidth="1"/>
    <col min="15106" max="15106" width="7.42578125" style="194" customWidth="1"/>
    <col min="15107" max="15107" width="10" style="194" customWidth="1"/>
    <col min="15108" max="15108" width="40.140625" style="194" customWidth="1"/>
    <col min="15109" max="15109" width="4.7109375" style="194" customWidth="1"/>
    <col min="15110" max="15110" width="9.5703125" style="194" customWidth="1"/>
    <col min="15111" max="15111" width="11.42578125" style="194" customWidth="1"/>
    <col min="15112" max="15112" width="18.140625" style="194" customWidth="1"/>
    <col min="15113" max="15360" width="9" style="194"/>
    <col min="15361" max="15361" width="6" style="194" customWidth="1"/>
    <col min="15362" max="15362" width="7.42578125" style="194" customWidth="1"/>
    <col min="15363" max="15363" width="10" style="194" customWidth="1"/>
    <col min="15364" max="15364" width="40.140625" style="194" customWidth="1"/>
    <col min="15365" max="15365" width="4.7109375" style="194" customWidth="1"/>
    <col min="15366" max="15366" width="9.5703125" style="194" customWidth="1"/>
    <col min="15367" max="15367" width="11.42578125" style="194" customWidth="1"/>
    <col min="15368" max="15368" width="18.140625" style="194" customWidth="1"/>
    <col min="15369" max="15616" width="9" style="194"/>
    <col min="15617" max="15617" width="6" style="194" customWidth="1"/>
    <col min="15618" max="15618" width="7.42578125" style="194" customWidth="1"/>
    <col min="15619" max="15619" width="10" style="194" customWidth="1"/>
    <col min="15620" max="15620" width="40.140625" style="194" customWidth="1"/>
    <col min="15621" max="15621" width="4.7109375" style="194" customWidth="1"/>
    <col min="15622" max="15622" width="9.5703125" style="194" customWidth="1"/>
    <col min="15623" max="15623" width="11.42578125" style="194" customWidth="1"/>
    <col min="15624" max="15624" width="18.140625" style="194" customWidth="1"/>
    <col min="15625" max="15872" width="9" style="194"/>
    <col min="15873" max="15873" width="6" style="194" customWidth="1"/>
    <col min="15874" max="15874" width="7.42578125" style="194" customWidth="1"/>
    <col min="15875" max="15875" width="10" style="194" customWidth="1"/>
    <col min="15876" max="15876" width="40.140625" style="194" customWidth="1"/>
    <col min="15877" max="15877" width="4.7109375" style="194" customWidth="1"/>
    <col min="15878" max="15878" width="9.5703125" style="194" customWidth="1"/>
    <col min="15879" max="15879" width="11.42578125" style="194" customWidth="1"/>
    <col min="15880" max="15880" width="18.140625" style="194" customWidth="1"/>
    <col min="15881" max="16128" width="9" style="194"/>
    <col min="16129" max="16129" width="6" style="194" customWidth="1"/>
    <col min="16130" max="16130" width="7.42578125" style="194" customWidth="1"/>
    <col min="16131" max="16131" width="10" style="194" customWidth="1"/>
    <col min="16132" max="16132" width="40.140625" style="194" customWidth="1"/>
    <col min="16133" max="16133" width="4.7109375" style="194" customWidth="1"/>
    <col min="16134" max="16134" width="9.5703125" style="194" customWidth="1"/>
    <col min="16135" max="16135" width="11.42578125" style="194" customWidth="1"/>
    <col min="16136" max="16136" width="18.140625" style="194" customWidth="1"/>
    <col min="16137" max="16384" width="9" style="194"/>
  </cols>
  <sheetData>
    <row r="1" spans="1:8" s="148" customFormat="1" ht="27.75" customHeight="1" x14ac:dyDescent="0.25">
      <c r="A1" s="421" t="s">
        <v>1045</v>
      </c>
      <c r="B1" s="421"/>
      <c r="C1" s="421"/>
      <c r="D1" s="421"/>
      <c r="E1" s="421"/>
      <c r="F1" s="421"/>
      <c r="G1" s="421"/>
      <c r="H1" s="421"/>
    </row>
    <row r="2" spans="1:8" s="148" customFormat="1" ht="12.75" customHeight="1" x14ac:dyDescent="0.2">
      <c r="A2" s="149" t="s">
        <v>1046</v>
      </c>
      <c r="B2" s="149"/>
      <c r="C2" s="149"/>
      <c r="D2" s="149"/>
      <c r="E2" s="149"/>
      <c r="F2" s="149"/>
      <c r="G2" s="149"/>
      <c r="H2" s="149"/>
    </row>
    <row r="3" spans="1:8" s="148" customFormat="1" ht="12.75" customHeight="1" x14ac:dyDescent="0.2">
      <c r="A3" s="149" t="s">
        <v>1047</v>
      </c>
      <c r="B3" s="149"/>
      <c r="C3" s="149"/>
      <c r="D3" s="149"/>
      <c r="E3" s="149"/>
      <c r="F3" s="149"/>
      <c r="G3" s="149"/>
      <c r="H3" s="149"/>
    </row>
    <row r="4" spans="1:8" s="148" customFormat="1" ht="13.5" customHeight="1" x14ac:dyDescent="0.2">
      <c r="A4" s="150"/>
      <c r="B4" s="149"/>
      <c r="C4" s="150"/>
      <c r="D4" s="149"/>
      <c r="E4" s="149"/>
      <c r="F4" s="149"/>
      <c r="G4" s="149"/>
      <c r="H4" s="149"/>
    </row>
    <row r="5" spans="1:8" s="148" customFormat="1" ht="6.75" customHeight="1" x14ac:dyDescent="0.25">
      <c r="A5" s="151"/>
      <c r="B5" s="152"/>
      <c r="C5" s="153"/>
      <c r="D5" s="152"/>
      <c r="E5" s="152"/>
      <c r="F5" s="154"/>
      <c r="G5" s="155"/>
      <c r="H5" s="155"/>
    </row>
    <row r="6" spans="1:8" s="148" customFormat="1" ht="12.75" customHeight="1" x14ac:dyDescent="0.2">
      <c r="A6" s="156" t="s">
        <v>1048</v>
      </c>
      <c r="B6" s="156"/>
      <c r="C6" s="156"/>
      <c r="D6" s="156"/>
      <c r="E6" s="156"/>
      <c r="F6" s="156"/>
      <c r="G6" s="156"/>
      <c r="H6" s="156"/>
    </row>
    <row r="7" spans="1:8" s="148" customFormat="1" ht="13.5" customHeight="1" x14ac:dyDescent="0.2">
      <c r="A7" s="156" t="s">
        <v>1049</v>
      </c>
      <c r="B7" s="156"/>
      <c r="C7" s="156"/>
      <c r="D7" s="156"/>
      <c r="E7" s="156"/>
      <c r="F7" s="156"/>
      <c r="G7" s="156" t="s">
        <v>1050</v>
      </c>
      <c r="H7" s="156"/>
    </row>
    <row r="8" spans="1:8" s="148" customFormat="1" ht="13.5" customHeight="1" x14ac:dyDescent="0.2">
      <c r="A8" s="156" t="s">
        <v>1051</v>
      </c>
      <c r="B8" s="157"/>
      <c r="C8" s="157"/>
      <c r="D8" s="157"/>
      <c r="E8" s="157"/>
      <c r="F8" s="158"/>
      <c r="G8" s="156" t="s">
        <v>1052</v>
      </c>
      <c r="H8" s="159"/>
    </row>
    <row r="9" spans="1:8" s="148" customFormat="1" ht="6" customHeight="1" thickBot="1" x14ac:dyDescent="0.25">
      <c r="A9" s="160"/>
      <c r="B9" s="160"/>
      <c r="C9" s="160"/>
      <c r="D9" s="160"/>
      <c r="E9" s="160"/>
      <c r="F9" s="160"/>
      <c r="G9" s="160"/>
      <c r="H9" s="160"/>
    </row>
    <row r="10" spans="1:8" s="148" customFormat="1" ht="25.5" customHeight="1" thickBot="1" x14ac:dyDescent="0.3">
      <c r="A10" s="161" t="s">
        <v>1053</v>
      </c>
      <c r="B10" s="161" t="s">
        <v>1054</v>
      </c>
      <c r="C10" s="161" t="s">
        <v>1055</v>
      </c>
      <c r="D10" s="161" t="s">
        <v>76</v>
      </c>
      <c r="E10" s="161" t="s">
        <v>77</v>
      </c>
      <c r="F10" s="161" t="s">
        <v>1056</v>
      </c>
      <c r="G10" s="161" t="s">
        <v>1057</v>
      </c>
      <c r="H10" s="161" t="s">
        <v>1058</v>
      </c>
    </row>
    <row r="11" spans="1:8" s="148" customFormat="1" ht="12.75" hidden="1" customHeight="1" x14ac:dyDescent="0.25">
      <c r="A11" s="161" t="s">
        <v>91</v>
      </c>
      <c r="B11" s="161" t="s">
        <v>4</v>
      </c>
      <c r="C11" s="161" t="s">
        <v>115</v>
      </c>
      <c r="D11" s="161" t="s">
        <v>100</v>
      </c>
      <c r="E11" s="161" t="s">
        <v>128</v>
      </c>
      <c r="F11" s="161" t="s">
        <v>134</v>
      </c>
      <c r="G11" s="161" t="s">
        <v>143</v>
      </c>
      <c r="H11" s="161" t="s">
        <v>148</v>
      </c>
    </row>
    <row r="12" spans="1:8" s="148" customFormat="1" ht="4.5" customHeight="1" x14ac:dyDescent="0.2">
      <c r="A12" s="160"/>
      <c r="B12" s="160"/>
      <c r="C12" s="160"/>
      <c r="D12" s="160"/>
      <c r="E12" s="160"/>
      <c r="F12" s="160"/>
      <c r="G12" s="160"/>
      <c r="H12" s="160"/>
    </row>
    <row r="13" spans="1:8" s="148" customFormat="1" ht="30.75" customHeight="1" x14ac:dyDescent="0.25">
      <c r="A13" s="162"/>
      <c r="B13" s="163"/>
      <c r="C13" s="163" t="s">
        <v>89</v>
      </c>
      <c r="D13" s="163" t="s">
        <v>1059</v>
      </c>
      <c r="E13" s="163"/>
      <c r="F13" s="164"/>
      <c r="G13" s="165"/>
      <c r="H13" s="165"/>
    </row>
    <row r="14" spans="1:8" s="148" customFormat="1" ht="28.5" customHeight="1" x14ac:dyDescent="0.2">
      <c r="A14" s="166"/>
      <c r="B14" s="167"/>
      <c r="C14" s="167" t="s">
        <v>91</v>
      </c>
      <c r="D14" s="167" t="s">
        <v>1060</v>
      </c>
      <c r="E14" s="167"/>
      <c r="F14" s="168"/>
      <c r="G14" s="169"/>
      <c r="H14" s="169"/>
    </row>
    <row r="15" spans="1:8" s="148" customFormat="1" ht="24" customHeight="1" x14ac:dyDescent="0.2">
      <c r="A15" s="170">
        <v>1</v>
      </c>
      <c r="B15" s="171" t="s">
        <v>1061</v>
      </c>
      <c r="C15" s="171" t="s">
        <v>1062</v>
      </c>
      <c r="D15" s="171" t="s">
        <v>1063</v>
      </c>
      <c r="E15" s="171" t="s">
        <v>98</v>
      </c>
      <c r="F15" s="172">
        <v>374</v>
      </c>
      <c r="G15" s="173"/>
      <c r="H15" s="173"/>
    </row>
    <row r="16" spans="1:8" s="148" customFormat="1" ht="13.5" customHeight="1" x14ac:dyDescent="0.2">
      <c r="A16" s="174"/>
      <c r="B16" s="175"/>
      <c r="C16" s="175"/>
      <c r="D16" s="175" t="s">
        <v>1064</v>
      </c>
      <c r="E16" s="175"/>
      <c r="F16" s="176">
        <v>374</v>
      </c>
      <c r="G16" s="177"/>
      <c r="H16" s="177"/>
    </row>
    <row r="17" spans="1:8" s="148" customFormat="1" ht="13.5" customHeight="1" x14ac:dyDescent="0.2">
      <c r="A17" s="170">
        <v>2</v>
      </c>
      <c r="B17" s="171" t="s">
        <v>1061</v>
      </c>
      <c r="C17" s="171" t="s">
        <v>1065</v>
      </c>
      <c r="D17" s="171" t="s">
        <v>1066</v>
      </c>
      <c r="E17" s="171" t="s">
        <v>118</v>
      </c>
      <c r="F17" s="172">
        <v>148</v>
      </c>
      <c r="G17" s="173"/>
      <c r="H17" s="173"/>
    </row>
    <row r="18" spans="1:8" s="148" customFormat="1" ht="13.5" customHeight="1" x14ac:dyDescent="0.2">
      <c r="A18" s="174"/>
      <c r="B18" s="175"/>
      <c r="C18" s="175"/>
      <c r="D18" s="175" t="s">
        <v>1067</v>
      </c>
      <c r="E18" s="175"/>
      <c r="F18" s="176">
        <v>148</v>
      </c>
      <c r="G18" s="177"/>
      <c r="H18" s="177"/>
    </row>
    <row r="19" spans="1:8" s="148" customFormat="1" ht="13.5" customHeight="1" x14ac:dyDescent="0.2">
      <c r="A19" s="170">
        <v>3</v>
      </c>
      <c r="B19" s="171" t="s">
        <v>1061</v>
      </c>
      <c r="C19" s="171" t="s">
        <v>116</v>
      </c>
      <c r="D19" s="171" t="s">
        <v>1068</v>
      </c>
      <c r="E19" s="171" t="s">
        <v>118</v>
      </c>
      <c r="F19" s="172">
        <v>133</v>
      </c>
      <c r="G19" s="173"/>
      <c r="H19" s="173"/>
    </row>
    <row r="20" spans="1:8" s="148" customFormat="1" ht="13.5" customHeight="1" x14ac:dyDescent="0.2">
      <c r="A20" s="174"/>
      <c r="B20" s="175"/>
      <c r="C20" s="175"/>
      <c r="D20" s="175" t="s">
        <v>1069</v>
      </c>
      <c r="E20" s="175"/>
      <c r="F20" s="176">
        <v>133</v>
      </c>
      <c r="G20" s="177"/>
      <c r="H20" s="177"/>
    </row>
    <row r="21" spans="1:8" s="148" customFormat="1" ht="13.5" customHeight="1" x14ac:dyDescent="0.2">
      <c r="A21" s="170">
        <v>4</v>
      </c>
      <c r="B21" s="171" t="s">
        <v>1061</v>
      </c>
      <c r="C21" s="171" t="s">
        <v>1070</v>
      </c>
      <c r="D21" s="171" t="s">
        <v>1071</v>
      </c>
      <c r="E21" s="171" t="s">
        <v>118</v>
      </c>
      <c r="F21" s="172">
        <v>296</v>
      </c>
      <c r="G21" s="173"/>
      <c r="H21" s="173"/>
    </row>
    <row r="22" spans="1:8" s="148" customFormat="1" ht="13.5" customHeight="1" x14ac:dyDescent="0.2">
      <c r="A22" s="174"/>
      <c r="B22" s="175"/>
      <c r="C22" s="175"/>
      <c r="D22" s="175" t="s">
        <v>1072</v>
      </c>
      <c r="E22" s="175"/>
      <c r="F22" s="176">
        <v>296</v>
      </c>
      <c r="G22" s="177"/>
      <c r="H22" s="177"/>
    </row>
    <row r="23" spans="1:8" s="148" customFormat="1" ht="24" customHeight="1" x14ac:dyDescent="0.2">
      <c r="A23" s="170">
        <v>5</v>
      </c>
      <c r="B23" s="171" t="s">
        <v>1073</v>
      </c>
      <c r="C23" s="171" t="s">
        <v>1074</v>
      </c>
      <c r="D23" s="171" t="s">
        <v>1075</v>
      </c>
      <c r="E23" s="171" t="s">
        <v>137</v>
      </c>
      <c r="F23" s="172">
        <v>132.68</v>
      </c>
      <c r="G23" s="173"/>
      <c r="H23" s="173"/>
    </row>
    <row r="24" spans="1:8" s="148" customFormat="1" ht="24" customHeight="1" x14ac:dyDescent="0.2">
      <c r="A24" s="170">
        <v>6</v>
      </c>
      <c r="B24" s="171" t="s">
        <v>1073</v>
      </c>
      <c r="C24" s="171" t="s">
        <v>1076</v>
      </c>
      <c r="D24" s="171" t="s">
        <v>1077</v>
      </c>
      <c r="E24" s="171" t="s">
        <v>137</v>
      </c>
      <c r="F24" s="172">
        <v>132.68</v>
      </c>
      <c r="G24" s="173"/>
      <c r="H24" s="173"/>
    </row>
    <row r="25" spans="1:8" s="148" customFormat="1" ht="24" customHeight="1" x14ac:dyDescent="0.2">
      <c r="A25" s="170">
        <v>7</v>
      </c>
      <c r="B25" s="171" t="s">
        <v>1073</v>
      </c>
      <c r="C25" s="171" t="s">
        <v>1078</v>
      </c>
      <c r="D25" s="171" t="s">
        <v>1079</v>
      </c>
      <c r="E25" s="171" t="s">
        <v>137</v>
      </c>
      <c r="F25" s="172">
        <v>46.08</v>
      </c>
      <c r="G25" s="173"/>
      <c r="H25" s="173"/>
    </row>
    <row r="26" spans="1:8" s="148" customFormat="1" ht="13.5" customHeight="1" x14ac:dyDescent="0.2">
      <c r="A26" s="174"/>
      <c r="B26" s="175"/>
      <c r="C26" s="175"/>
      <c r="D26" s="175" t="s">
        <v>1080</v>
      </c>
      <c r="E26" s="175"/>
      <c r="F26" s="176">
        <v>46.08</v>
      </c>
      <c r="G26" s="177"/>
      <c r="H26" s="177"/>
    </row>
    <row r="27" spans="1:8" s="148" customFormat="1" ht="24" customHeight="1" x14ac:dyDescent="0.2">
      <c r="A27" s="170">
        <v>8</v>
      </c>
      <c r="B27" s="171" t="s">
        <v>1073</v>
      </c>
      <c r="C27" s="171" t="s">
        <v>1081</v>
      </c>
      <c r="D27" s="171" t="s">
        <v>1082</v>
      </c>
      <c r="E27" s="171" t="s">
        <v>137</v>
      </c>
      <c r="F27" s="172">
        <v>46.08</v>
      </c>
      <c r="G27" s="173"/>
      <c r="H27" s="173"/>
    </row>
    <row r="28" spans="1:8" s="148" customFormat="1" ht="13.5" customHeight="1" x14ac:dyDescent="0.2">
      <c r="A28" s="174"/>
      <c r="B28" s="175"/>
      <c r="C28" s="175"/>
      <c r="D28" s="175" t="s">
        <v>1080</v>
      </c>
      <c r="E28" s="175"/>
      <c r="F28" s="176">
        <v>46.08</v>
      </c>
      <c r="G28" s="177"/>
      <c r="H28" s="177"/>
    </row>
    <row r="29" spans="1:8" s="148" customFormat="1" ht="24" customHeight="1" x14ac:dyDescent="0.2">
      <c r="A29" s="170">
        <v>9</v>
      </c>
      <c r="B29" s="171" t="s">
        <v>1073</v>
      </c>
      <c r="C29" s="171" t="s">
        <v>1083</v>
      </c>
      <c r="D29" s="171" t="s">
        <v>1084</v>
      </c>
      <c r="E29" s="171" t="s">
        <v>137</v>
      </c>
      <c r="F29" s="172">
        <v>178.76</v>
      </c>
      <c r="G29" s="173"/>
      <c r="H29" s="173"/>
    </row>
    <row r="30" spans="1:8" s="148" customFormat="1" ht="13.5" customHeight="1" x14ac:dyDescent="0.2">
      <c r="A30" s="174"/>
      <c r="B30" s="175"/>
      <c r="C30" s="175"/>
      <c r="D30" s="175" t="s">
        <v>1085</v>
      </c>
      <c r="E30" s="175"/>
      <c r="F30" s="176">
        <v>178.76</v>
      </c>
      <c r="G30" s="177"/>
      <c r="H30" s="177"/>
    </row>
    <row r="31" spans="1:8" s="148" customFormat="1" ht="13.5" customHeight="1" x14ac:dyDescent="0.2">
      <c r="A31" s="170">
        <v>10</v>
      </c>
      <c r="B31" s="171" t="s">
        <v>1073</v>
      </c>
      <c r="C31" s="171" t="s">
        <v>197</v>
      </c>
      <c r="D31" s="171" t="s">
        <v>1086</v>
      </c>
      <c r="E31" s="171" t="s">
        <v>137</v>
      </c>
      <c r="F31" s="172">
        <v>178.76</v>
      </c>
      <c r="G31" s="173"/>
      <c r="H31" s="173"/>
    </row>
    <row r="32" spans="1:8" s="148" customFormat="1" ht="13.5" customHeight="1" x14ac:dyDescent="0.2">
      <c r="A32" s="174"/>
      <c r="B32" s="175"/>
      <c r="C32" s="175"/>
      <c r="D32" s="175" t="s">
        <v>1085</v>
      </c>
      <c r="E32" s="175"/>
      <c r="F32" s="176">
        <v>178.76</v>
      </c>
      <c r="G32" s="177"/>
      <c r="H32" s="177"/>
    </row>
    <row r="33" spans="1:8" s="148" customFormat="1" ht="24" customHeight="1" x14ac:dyDescent="0.2">
      <c r="A33" s="170">
        <v>11</v>
      </c>
      <c r="B33" s="171" t="s">
        <v>1073</v>
      </c>
      <c r="C33" s="171" t="s">
        <v>202</v>
      </c>
      <c r="D33" s="171" t="s">
        <v>1087</v>
      </c>
      <c r="E33" s="171" t="s">
        <v>204</v>
      </c>
      <c r="F33" s="172">
        <v>294.95</v>
      </c>
      <c r="G33" s="173"/>
      <c r="H33" s="173"/>
    </row>
    <row r="34" spans="1:8" s="148" customFormat="1" ht="24" customHeight="1" x14ac:dyDescent="0.2">
      <c r="A34" s="170">
        <v>12</v>
      </c>
      <c r="B34" s="171" t="s">
        <v>1073</v>
      </c>
      <c r="C34" s="171" t="s">
        <v>1088</v>
      </c>
      <c r="D34" s="171" t="s">
        <v>1089</v>
      </c>
      <c r="E34" s="171" t="s">
        <v>137</v>
      </c>
      <c r="F34" s="172">
        <v>24.053000000000001</v>
      </c>
      <c r="G34" s="173"/>
      <c r="H34" s="173"/>
    </row>
    <row r="35" spans="1:8" s="148" customFormat="1" ht="13.5" customHeight="1" x14ac:dyDescent="0.2">
      <c r="A35" s="174"/>
      <c r="B35" s="175"/>
      <c r="C35" s="175"/>
      <c r="D35" s="175" t="s">
        <v>1090</v>
      </c>
      <c r="E35" s="175"/>
      <c r="F35" s="176">
        <v>24.053000000000001</v>
      </c>
      <c r="G35" s="177"/>
      <c r="H35" s="177"/>
    </row>
    <row r="36" spans="1:8" s="148" customFormat="1" ht="24" customHeight="1" x14ac:dyDescent="0.2">
      <c r="A36" s="170">
        <v>13</v>
      </c>
      <c r="B36" s="171" t="s">
        <v>1073</v>
      </c>
      <c r="C36" s="171" t="s">
        <v>1091</v>
      </c>
      <c r="D36" s="171" t="s">
        <v>1092</v>
      </c>
      <c r="E36" s="171" t="s">
        <v>137</v>
      </c>
      <c r="F36" s="172">
        <v>20.975000000000001</v>
      </c>
      <c r="G36" s="173"/>
      <c r="H36" s="173"/>
    </row>
    <row r="37" spans="1:8" s="148" customFormat="1" ht="13.5" customHeight="1" x14ac:dyDescent="0.2">
      <c r="A37" s="174"/>
      <c r="B37" s="175"/>
      <c r="C37" s="175"/>
      <c r="D37" s="175" t="s">
        <v>1093</v>
      </c>
      <c r="E37" s="175"/>
      <c r="F37" s="176">
        <v>20.975000000000001</v>
      </c>
      <c r="G37" s="177"/>
      <c r="H37" s="177"/>
    </row>
    <row r="38" spans="1:8" s="148" customFormat="1" ht="13.5" customHeight="1" x14ac:dyDescent="0.2">
      <c r="A38" s="178">
        <v>14</v>
      </c>
      <c r="B38" s="179" t="s">
        <v>1094</v>
      </c>
      <c r="C38" s="179" t="s">
        <v>1095</v>
      </c>
      <c r="D38" s="179" t="s">
        <v>1096</v>
      </c>
      <c r="E38" s="179" t="s">
        <v>204</v>
      </c>
      <c r="F38" s="180">
        <v>41.95</v>
      </c>
      <c r="G38" s="181"/>
      <c r="H38" s="181"/>
    </row>
    <row r="39" spans="1:8" s="148" customFormat="1" ht="13.5" customHeight="1" x14ac:dyDescent="0.2">
      <c r="A39" s="182"/>
      <c r="B39" s="183"/>
      <c r="C39" s="183"/>
      <c r="D39" s="183" t="s">
        <v>1097</v>
      </c>
      <c r="E39" s="183"/>
      <c r="F39" s="184">
        <v>41.95</v>
      </c>
      <c r="G39" s="185"/>
      <c r="H39" s="185"/>
    </row>
    <row r="40" spans="1:8" s="148" customFormat="1" ht="13.5" customHeight="1" x14ac:dyDescent="0.2">
      <c r="A40" s="170">
        <v>15</v>
      </c>
      <c r="B40" s="171" t="s">
        <v>1073</v>
      </c>
      <c r="C40" s="171" t="s">
        <v>1098</v>
      </c>
      <c r="D40" s="171" t="s">
        <v>1099</v>
      </c>
      <c r="E40" s="171" t="s">
        <v>98</v>
      </c>
      <c r="F40" s="172">
        <v>375.22</v>
      </c>
      <c r="G40" s="173"/>
      <c r="H40" s="173"/>
    </row>
    <row r="41" spans="1:8" s="148" customFormat="1" ht="28.5" customHeight="1" x14ac:dyDescent="0.2">
      <c r="A41" s="166"/>
      <c r="B41" s="167"/>
      <c r="C41" s="167" t="s">
        <v>115</v>
      </c>
      <c r="D41" s="167" t="s">
        <v>1100</v>
      </c>
      <c r="E41" s="167"/>
      <c r="F41" s="168"/>
      <c r="G41" s="169"/>
      <c r="H41" s="169"/>
    </row>
    <row r="42" spans="1:8" s="148" customFormat="1" ht="13.5" customHeight="1" x14ac:dyDescent="0.2">
      <c r="A42" s="170">
        <v>16</v>
      </c>
      <c r="B42" s="171" t="s">
        <v>1101</v>
      </c>
      <c r="C42" s="171" t="s">
        <v>1102</v>
      </c>
      <c r="D42" s="171" t="s">
        <v>1103</v>
      </c>
      <c r="E42" s="171" t="s">
        <v>118</v>
      </c>
      <c r="F42" s="172">
        <v>146.56</v>
      </c>
      <c r="G42" s="173"/>
      <c r="H42" s="173"/>
    </row>
    <row r="43" spans="1:8" s="148" customFormat="1" ht="13.5" customHeight="1" x14ac:dyDescent="0.2">
      <c r="A43" s="174"/>
      <c r="B43" s="175"/>
      <c r="C43" s="175"/>
      <c r="D43" s="175" t="s">
        <v>1104</v>
      </c>
      <c r="E43" s="175"/>
      <c r="F43" s="176">
        <v>146.56</v>
      </c>
      <c r="G43" s="177"/>
      <c r="H43" s="177"/>
    </row>
    <row r="44" spans="1:8" s="148" customFormat="1" ht="13.5" customHeight="1" x14ac:dyDescent="0.2">
      <c r="A44" s="178">
        <v>17</v>
      </c>
      <c r="B44" s="179" t="s">
        <v>1105</v>
      </c>
      <c r="C44" s="179" t="s">
        <v>1106</v>
      </c>
      <c r="D44" s="179" t="s">
        <v>1714</v>
      </c>
      <c r="E44" s="179" t="s">
        <v>118</v>
      </c>
      <c r="F44" s="180">
        <v>146.56</v>
      </c>
      <c r="G44" s="181"/>
      <c r="H44" s="181"/>
    </row>
    <row r="45" spans="1:8" s="148" customFormat="1" ht="13.5" customHeight="1" x14ac:dyDescent="0.2">
      <c r="A45" s="174"/>
      <c r="B45" s="175"/>
      <c r="C45" s="175"/>
      <c r="D45" s="175" t="s">
        <v>1104</v>
      </c>
      <c r="E45" s="175"/>
      <c r="F45" s="176">
        <v>146.56</v>
      </c>
      <c r="G45" s="177"/>
      <c r="H45" s="177"/>
    </row>
    <row r="46" spans="1:8" s="148" customFormat="1" ht="24" customHeight="1" x14ac:dyDescent="0.2">
      <c r="A46" s="170">
        <v>18</v>
      </c>
      <c r="B46" s="171" t="s">
        <v>1107</v>
      </c>
      <c r="C46" s="171" t="s">
        <v>1108</v>
      </c>
      <c r="D46" s="171" t="s">
        <v>1109</v>
      </c>
      <c r="E46" s="171" t="s">
        <v>1110</v>
      </c>
      <c r="F46" s="172">
        <v>1</v>
      </c>
      <c r="G46" s="173"/>
      <c r="H46" s="173"/>
    </row>
    <row r="47" spans="1:8" s="148" customFormat="1" ht="24" customHeight="1" x14ac:dyDescent="0.2">
      <c r="A47" s="170">
        <v>19</v>
      </c>
      <c r="B47" s="171" t="s">
        <v>1107</v>
      </c>
      <c r="C47" s="171" t="s">
        <v>1111</v>
      </c>
      <c r="D47" s="171" t="s">
        <v>1112</v>
      </c>
      <c r="E47" s="171" t="s">
        <v>1110</v>
      </c>
      <c r="F47" s="172">
        <v>1</v>
      </c>
      <c r="G47" s="173"/>
      <c r="H47" s="173"/>
    </row>
    <row r="48" spans="1:8" s="148" customFormat="1" ht="28.5" customHeight="1" x14ac:dyDescent="0.2">
      <c r="A48" s="166"/>
      <c r="B48" s="167"/>
      <c r="C48" s="167" t="s">
        <v>128</v>
      </c>
      <c r="D48" s="167" t="s">
        <v>1113</v>
      </c>
      <c r="E48" s="167"/>
      <c r="F48" s="168"/>
      <c r="G48" s="169"/>
      <c r="H48" s="169"/>
    </row>
    <row r="49" spans="1:8" s="148" customFormat="1" ht="13.5" customHeight="1" x14ac:dyDescent="0.2">
      <c r="A49" s="170">
        <v>20</v>
      </c>
      <c r="B49" s="171" t="s">
        <v>1061</v>
      </c>
      <c r="C49" s="171" t="s">
        <v>1114</v>
      </c>
      <c r="D49" s="171" t="s">
        <v>1115</v>
      </c>
      <c r="E49" s="171" t="s">
        <v>98</v>
      </c>
      <c r="F49" s="172">
        <v>349.3</v>
      </c>
      <c r="G49" s="173"/>
      <c r="H49" s="173"/>
    </row>
    <row r="50" spans="1:8" s="148" customFormat="1" ht="24" customHeight="1" x14ac:dyDescent="0.2">
      <c r="A50" s="170">
        <v>21</v>
      </c>
      <c r="B50" s="171" t="s">
        <v>1061</v>
      </c>
      <c r="C50" s="171" t="s">
        <v>1116</v>
      </c>
      <c r="D50" s="171" t="s">
        <v>1117</v>
      </c>
      <c r="E50" s="171" t="s">
        <v>98</v>
      </c>
      <c r="F50" s="172">
        <v>355.73</v>
      </c>
      <c r="G50" s="173"/>
      <c r="H50" s="173"/>
    </row>
    <row r="51" spans="1:8" s="148" customFormat="1" ht="24" customHeight="1" x14ac:dyDescent="0.2">
      <c r="A51" s="170">
        <v>22</v>
      </c>
      <c r="B51" s="171" t="s">
        <v>1061</v>
      </c>
      <c r="C51" s="171" t="s">
        <v>1118</v>
      </c>
      <c r="D51" s="171" t="s">
        <v>1119</v>
      </c>
      <c r="E51" s="171" t="s">
        <v>98</v>
      </c>
      <c r="F51" s="172">
        <v>14.8</v>
      </c>
      <c r="G51" s="173"/>
      <c r="H51" s="173"/>
    </row>
    <row r="52" spans="1:8" s="148" customFormat="1" ht="13.5" customHeight="1" x14ac:dyDescent="0.2">
      <c r="A52" s="174"/>
      <c r="B52" s="175"/>
      <c r="C52" s="175"/>
      <c r="D52" s="175" t="s">
        <v>1120</v>
      </c>
      <c r="E52" s="175"/>
      <c r="F52" s="176">
        <v>14.8</v>
      </c>
      <c r="G52" s="177"/>
      <c r="H52" s="177"/>
    </row>
    <row r="53" spans="1:8" s="148" customFormat="1" ht="24" customHeight="1" x14ac:dyDescent="0.2">
      <c r="A53" s="170">
        <v>23</v>
      </c>
      <c r="B53" s="171" t="s">
        <v>1061</v>
      </c>
      <c r="C53" s="171" t="s">
        <v>1121</v>
      </c>
      <c r="D53" s="171" t="s">
        <v>1122</v>
      </c>
      <c r="E53" s="171" t="s">
        <v>98</v>
      </c>
      <c r="F53" s="172">
        <v>369.2</v>
      </c>
      <c r="G53" s="173"/>
      <c r="H53" s="173"/>
    </row>
    <row r="54" spans="1:8" s="148" customFormat="1" ht="24" customHeight="1" x14ac:dyDescent="0.2">
      <c r="A54" s="178">
        <v>24</v>
      </c>
      <c r="B54" s="179" t="s">
        <v>1123</v>
      </c>
      <c r="C54" s="179" t="s">
        <v>1124</v>
      </c>
      <c r="D54" s="179" t="s">
        <v>1125</v>
      </c>
      <c r="E54" s="179" t="s">
        <v>98</v>
      </c>
      <c r="F54" s="180">
        <v>40</v>
      </c>
      <c r="G54" s="181"/>
      <c r="H54" s="181"/>
    </row>
    <row r="55" spans="1:8" s="148" customFormat="1" ht="13.5" customHeight="1" x14ac:dyDescent="0.2">
      <c r="A55" s="178">
        <v>25</v>
      </c>
      <c r="B55" s="179" t="s">
        <v>1123</v>
      </c>
      <c r="C55" s="179" t="s">
        <v>1126</v>
      </c>
      <c r="D55" s="179" t="s">
        <v>1127</v>
      </c>
      <c r="E55" s="179" t="s">
        <v>98</v>
      </c>
      <c r="F55" s="180">
        <v>320</v>
      </c>
      <c r="G55" s="181"/>
      <c r="H55" s="181"/>
    </row>
    <row r="56" spans="1:8" s="148" customFormat="1" ht="24" customHeight="1" x14ac:dyDescent="0.2">
      <c r="A56" s="178">
        <v>26</v>
      </c>
      <c r="B56" s="179" t="s">
        <v>1123</v>
      </c>
      <c r="C56" s="179" t="s">
        <v>1128</v>
      </c>
      <c r="D56" s="179" t="s">
        <v>1717</v>
      </c>
      <c r="E56" s="179" t="s">
        <v>98</v>
      </c>
      <c r="F56" s="180">
        <v>9.1999999999999993</v>
      </c>
      <c r="G56" s="181"/>
      <c r="H56" s="181"/>
    </row>
    <row r="57" spans="1:8" s="148" customFormat="1" ht="28.5" customHeight="1" x14ac:dyDescent="0.2">
      <c r="A57" s="166"/>
      <c r="B57" s="167"/>
      <c r="C57" s="167" t="s">
        <v>148</v>
      </c>
      <c r="D57" s="167" t="s">
        <v>1129</v>
      </c>
      <c r="E57" s="167"/>
      <c r="F57" s="168"/>
      <c r="G57" s="169"/>
      <c r="H57" s="169"/>
    </row>
    <row r="58" spans="1:8" s="148" customFormat="1" ht="24" customHeight="1" x14ac:dyDescent="0.2">
      <c r="A58" s="170">
        <v>27</v>
      </c>
      <c r="B58" s="171" t="s">
        <v>1130</v>
      </c>
      <c r="C58" s="171" t="s">
        <v>1131</v>
      </c>
      <c r="D58" s="171" t="s">
        <v>1132</v>
      </c>
      <c r="E58" s="171" t="s">
        <v>118</v>
      </c>
      <c r="F58" s="172">
        <v>1</v>
      </c>
      <c r="G58" s="173"/>
      <c r="H58" s="173"/>
    </row>
    <row r="59" spans="1:8" s="148" customFormat="1" ht="13.5" customHeight="1" x14ac:dyDescent="0.2">
      <c r="A59" s="174"/>
      <c r="B59" s="175"/>
      <c r="C59" s="175"/>
      <c r="D59" s="175" t="s">
        <v>1133</v>
      </c>
      <c r="E59" s="175"/>
      <c r="F59" s="176">
        <v>1</v>
      </c>
      <c r="G59" s="177"/>
      <c r="H59" s="177"/>
    </row>
    <row r="60" spans="1:8" s="148" customFormat="1" ht="24" customHeight="1" x14ac:dyDescent="0.2">
      <c r="A60" s="178">
        <v>28</v>
      </c>
      <c r="B60" s="179" t="s">
        <v>1123</v>
      </c>
      <c r="C60" s="179" t="s">
        <v>1134</v>
      </c>
      <c r="D60" s="179" t="s">
        <v>1135</v>
      </c>
      <c r="E60" s="179" t="s">
        <v>278</v>
      </c>
      <c r="F60" s="180">
        <v>1</v>
      </c>
      <c r="G60" s="181"/>
      <c r="H60" s="181"/>
    </row>
    <row r="61" spans="1:8" s="148" customFormat="1" ht="24" customHeight="1" x14ac:dyDescent="0.2">
      <c r="A61" s="170">
        <v>29</v>
      </c>
      <c r="B61" s="171" t="s">
        <v>1130</v>
      </c>
      <c r="C61" s="171" t="s">
        <v>1136</v>
      </c>
      <c r="D61" s="171" t="s">
        <v>1137</v>
      </c>
      <c r="E61" s="171" t="s">
        <v>278</v>
      </c>
      <c r="F61" s="172">
        <v>1</v>
      </c>
      <c r="G61" s="173"/>
      <c r="H61" s="173"/>
    </row>
    <row r="62" spans="1:8" s="148" customFormat="1" ht="13.5" customHeight="1" x14ac:dyDescent="0.2">
      <c r="A62" s="170">
        <v>30</v>
      </c>
      <c r="B62" s="171" t="s">
        <v>1130</v>
      </c>
      <c r="C62" s="171" t="s">
        <v>1138</v>
      </c>
      <c r="D62" s="171" t="s">
        <v>1139</v>
      </c>
      <c r="E62" s="171" t="s">
        <v>278</v>
      </c>
      <c r="F62" s="172">
        <v>1</v>
      </c>
      <c r="G62" s="173"/>
      <c r="H62" s="173"/>
    </row>
    <row r="63" spans="1:8" s="148" customFormat="1" ht="24" customHeight="1" x14ac:dyDescent="0.2">
      <c r="A63" s="170">
        <v>31</v>
      </c>
      <c r="B63" s="171" t="s">
        <v>1061</v>
      </c>
      <c r="C63" s="171" t="s">
        <v>1140</v>
      </c>
      <c r="D63" s="171" t="s">
        <v>1141</v>
      </c>
      <c r="E63" s="171" t="s">
        <v>278</v>
      </c>
      <c r="F63" s="172">
        <v>2</v>
      </c>
      <c r="G63" s="173"/>
      <c r="H63" s="173"/>
    </row>
    <row r="64" spans="1:8" s="148" customFormat="1" ht="24" customHeight="1" x14ac:dyDescent="0.2">
      <c r="A64" s="170">
        <v>32</v>
      </c>
      <c r="B64" s="171" t="s">
        <v>1061</v>
      </c>
      <c r="C64" s="171" t="s">
        <v>1142</v>
      </c>
      <c r="D64" s="171" t="s">
        <v>1143</v>
      </c>
      <c r="E64" s="171" t="s">
        <v>278</v>
      </c>
      <c r="F64" s="172">
        <v>2</v>
      </c>
      <c r="G64" s="173"/>
      <c r="H64" s="173"/>
    </row>
    <row r="65" spans="1:8" s="148" customFormat="1" ht="28.5" customHeight="1" x14ac:dyDescent="0.2">
      <c r="A65" s="166"/>
      <c r="B65" s="167"/>
      <c r="C65" s="167" t="s">
        <v>154</v>
      </c>
      <c r="D65" s="167" t="s">
        <v>1144</v>
      </c>
      <c r="E65" s="167"/>
      <c r="F65" s="168"/>
      <c r="G65" s="169"/>
      <c r="H65" s="169"/>
    </row>
    <row r="66" spans="1:8" s="148" customFormat="1" ht="13.5" customHeight="1" x14ac:dyDescent="0.2">
      <c r="A66" s="170">
        <v>33</v>
      </c>
      <c r="B66" s="171" t="s">
        <v>1061</v>
      </c>
      <c r="C66" s="171" t="s">
        <v>1145</v>
      </c>
      <c r="D66" s="171" t="s">
        <v>1146</v>
      </c>
      <c r="E66" s="171" t="s">
        <v>118</v>
      </c>
      <c r="F66" s="172">
        <v>128.19999999999999</v>
      </c>
      <c r="G66" s="173"/>
      <c r="H66" s="173"/>
    </row>
    <row r="67" spans="1:8" s="148" customFormat="1" ht="13.5" customHeight="1" x14ac:dyDescent="0.2">
      <c r="A67" s="174"/>
      <c r="B67" s="175"/>
      <c r="C67" s="175"/>
      <c r="D67" s="175" t="s">
        <v>1147</v>
      </c>
      <c r="E67" s="175"/>
      <c r="F67" s="176">
        <v>27</v>
      </c>
      <c r="G67" s="177"/>
      <c r="H67" s="177"/>
    </row>
    <row r="68" spans="1:8" s="148" customFormat="1" ht="13.5" customHeight="1" x14ac:dyDescent="0.2">
      <c r="A68" s="174"/>
      <c r="B68" s="175"/>
      <c r="C68" s="175"/>
      <c r="D68" s="175" t="s">
        <v>1148</v>
      </c>
      <c r="E68" s="175"/>
      <c r="F68" s="176">
        <v>4</v>
      </c>
      <c r="G68" s="177"/>
      <c r="H68" s="177"/>
    </row>
    <row r="69" spans="1:8" s="148" customFormat="1" ht="13.5" customHeight="1" x14ac:dyDescent="0.2">
      <c r="A69" s="174"/>
      <c r="B69" s="175"/>
      <c r="C69" s="175"/>
      <c r="D69" s="175" t="s">
        <v>1149</v>
      </c>
      <c r="E69" s="175"/>
      <c r="F69" s="176">
        <v>97.2</v>
      </c>
      <c r="G69" s="177"/>
      <c r="H69" s="177"/>
    </row>
    <row r="70" spans="1:8" s="148" customFormat="1" ht="13.5" customHeight="1" x14ac:dyDescent="0.2">
      <c r="A70" s="182"/>
      <c r="B70" s="183"/>
      <c r="C70" s="183"/>
      <c r="D70" s="183" t="s">
        <v>1150</v>
      </c>
      <c r="E70" s="183"/>
      <c r="F70" s="184">
        <v>128.19999999999999</v>
      </c>
      <c r="G70" s="185"/>
      <c r="H70" s="185"/>
    </row>
    <row r="71" spans="1:8" s="148" customFormat="1" ht="13.5" customHeight="1" x14ac:dyDescent="0.2">
      <c r="A71" s="178">
        <v>34</v>
      </c>
      <c r="B71" s="179" t="s">
        <v>1151</v>
      </c>
      <c r="C71" s="179" t="s">
        <v>1152</v>
      </c>
      <c r="D71" s="179" t="s">
        <v>1153</v>
      </c>
      <c r="E71" s="179" t="s">
        <v>278</v>
      </c>
      <c r="F71" s="180">
        <v>27</v>
      </c>
      <c r="G71" s="181"/>
      <c r="H71" s="181"/>
    </row>
    <row r="72" spans="1:8" s="148" customFormat="1" ht="13.5" customHeight="1" x14ac:dyDescent="0.2">
      <c r="A72" s="174"/>
      <c r="B72" s="175"/>
      <c r="C72" s="175"/>
      <c r="D72" s="175" t="s">
        <v>1154</v>
      </c>
      <c r="E72" s="175"/>
      <c r="F72" s="176">
        <v>27</v>
      </c>
      <c r="G72" s="177"/>
      <c r="H72" s="177"/>
    </row>
    <row r="73" spans="1:8" s="148" customFormat="1" ht="24" customHeight="1" x14ac:dyDescent="0.2">
      <c r="A73" s="170">
        <v>35</v>
      </c>
      <c r="B73" s="171" t="s">
        <v>1061</v>
      </c>
      <c r="C73" s="171" t="s">
        <v>1155</v>
      </c>
      <c r="D73" s="171" t="s">
        <v>1156</v>
      </c>
      <c r="E73" s="171" t="s">
        <v>118</v>
      </c>
      <c r="F73" s="172">
        <v>296</v>
      </c>
      <c r="G73" s="173"/>
      <c r="H73" s="173"/>
    </row>
    <row r="74" spans="1:8" s="148" customFormat="1" ht="13.5" customHeight="1" x14ac:dyDescent="0.2">
      <c r="A74" s="174"/>
      <c r="B74" s="175"/>
      <c r="C74" s="175"/>
      <c r="D74" s="175" t="s">
        <v>1157</v>
      </c>
      <c r="E74" s="175"/>
      <c r="F74" s="176">
        <v>296</v>
      </c>
      <c r="G74" s="177"/>
      <c r="H74" s="177"/>
    </row>
    <row r="75" spans="1:8" s="148" customFormat="1" ht="24" customHeight="1" x14ac:dyDescent="0.2">
      <c r="A75" s="170">
        <v>36</v>
      </c>
      <c r="B75" s="171" t="s">
        <v>1061</v>
      </c>
      <c r="C75" s="171" t="s">
        <v>1158</v>
      </c>
      <c r="D75" s="171" t="s">
        <v>1159</v>
      </c>
      <c r="E75" s="171" t="s">
        <v>118</v>
      </c>
      <c r="F75" s="172">
        <v>148</v>
      </c>
      <c r="G75" s="173"/>
      <c r="H75" s="173"/>
    </row>
    <row r="76" spans="1:8" s="148" customFormat="1" ht="24" customHeight="1" x14ac:dyDescent="0.2">
      <c r="A76" s="170">
        <v>37</v>
      </c>
      <c r="B76" s="171" t="s">
        <v>1061</v>
      </c>
      <c r="C76" s="171" t="s">
        <v>1160</v>
      </c>
      <c r="D76" s="171" t="s">
        <v>1161</v>
      </c>
      <c r="E76" s="171" t="s">
        <v>118</v>
      </c>
      <c r="F76" s="172">
        <v>132</v>
      </c>
      <c r="G76" s="173"/>
      <c r="H76" s="173"/>
    </row>
    <row r="77" spans="1:8" s="148" customFormat="1" ht="13.5" customHeight="1" x14ac:dyDescent="0.2">
      <c r="A77" s="178">
        <v>38</v>
      </c>
      <c r="B77" s="179" t="s">
        <v>1123</v>
      </c>
      <c r="C77" s="179" t="s">
        <v>1162</v>
      </c>
      <c r="D77" s="179" t="s">
        <v>1163</v>
      </c>
      <c r="E77" s="179" t="s">
        <v>278</v>
      </c>
      <c r="F77" s="180">
        <v>132</v>
      </c>
      <c r="G77" s="181"/>
      <c r="H77" s="181"/>
    </row>
    <row r="78" spans="1:8" s="148" customFormat="1" ht="24" customHeight="1" x14ac:dyDescent="0.2">
      <c r="A78" s="170">
        <v>39</v>
      </c>
      <c r="B78" s="171" t="s">
        <v>1061</v>
      </c>
      <c r="C78" s="171" t="s">
        <v>592</v>
      </c>
      <c r="D78" s="171" t="s">
        <v>1164</v>
      </c>
      <c r="E78" s="171" t="s">
        <v>118</v>
      </c>
      <c r="F78" s="172">
        <v>170</v>
      </c>
      <c r="G78" s="173"/>
      <c r="H78" s="173"/>
    </row>
    <row r="79" spans="1:8" s="148" customFormat="1" ht="13.5" customHeight="1" x14ac:dyDescent="0.2">
      <c r="A79" s="174"/>
      <c r="B79" s="175"/>
      <c r="C79" s="175"/>
      <c r="D79" s="175" t="s">
        <v>1165</v>
      </c>
      <c r="E79" s="175"/>
      <c r="F79" s="176">
        <v>170</v>
      </c>
      <c r="G79" s="177"/>
      <c r="H79" s="177"/>
    </row>
    <row r="80" spans="1:8" s="148" customFormat="1" ht="24" customHeight="1" x14ac:dyDescent="0.2">
      <c r="A80" s="178">
        <v>40</v>
      </c>
      <c r="B80" s="179" t="s">
        <v>1123</v>
      </c>
      <c r="C80" s="179" t="s">
        <v>1166</v>
      </c>
      <c r="D80" s="179" t="s">
        <v>1167</v>
      </c>
      <c r="E80" s="179" t="s">
        <v>278</v>
      </c>
      <c r="F80" s="180">
        <v>170</v>
      </c>
      <c r="G80" s="181"/>
      <c r="H80" s="181"/>
    </row>
    <row r="81" spans="1:8" s="148" customFormat="1" ht="24" customHeight="1" x14ac:dyDescent="0.2">
      <c r="A81" s="170">
        <v>41</v>
      </c>
      <c r="B81" s="171" t="s">
        <v>1061</v>
      </c>
      <c r="C81" s="171" t="s">
        <v>1168</v>
      </c>
      <c r="D81" s="171" t="s">
        <v>1169</v>
      </c>
      <c r="E81" s="171" t="s">
        <v>137</v>
      </c>
      <c r="F81" s="172">
        <v>5.48</v>
      </c>
      <c r="G81" s="173"/>
      <c r="H81" s="173"/>
    </row>
    <row r="82" spans="1:8" s="148" customFormat="1" ht="13.5" customHeight="1" x14ac:dyDescent="0.2">
      <c r="A82" s="174"/>
      <c r="B82" s="175"/>
      <c r="C82" s="175"/>
      <c r="D82" s="175" t="s">
        <v>1170</v>
      </c>
      <c r="E82" s="175"/>
      <c r="F82" s="176">
        <v>5.48</v>
      </c>
      <c r="G82" s="177"/>
      <c r="H82" s="177"/>
    </row>
    <row r="83" spans="1:8" s="148" customFormat="1" ht="13.5" customHeight="1" x14ac:dyDescent="0.2">
      <c r="A83" s="170">
        <v>42</v>
      </c>
      <c r="B83" s="171" t="s">
        <v>1061</v>
      </c>
      <c r="C83" s="171" t="s">
        <v>1171</v>
      </c>
      <c r="D83" s="171" t="s">
        <v>1172</v>
      </c>
      <c r="E83" s="171" t="s">
        <v>118</v>
      </c>
      <c r="F83" s="172">
        <v>148</v>
      </c>
      <c r="G83" s="173"/>
      <c r="H83" s="173"/>
    </row>
    <row r="84" spans="1:8" s="148" customFormat="1" ht="13.5" customHeight="1" x14ac:dyDescent="0.2">
      <c r="A84" s="170">
        <v>43</v>
      </c>
      <c r="B84" s="171" t="s">
        <v>1173</v>
      </c>
      <c r="C84" s="171" t="s">
        <v>1174</v>
      </c>
      <c r="D84" s="171" t="s">
        <v>1175</v>
      </c>
      <c r="E84" s="171" t="s">
        <v>278</v>
      </c>
      <c r="F84" s="172">
        <v>2</v>
      </c>
      <c r="G84" s="173"/>
      <c r="H84" s="173"/>
    </row>
    <row r="85" spans="1:8" s="148" customFormat="1" ht="13.5" customHeight="1" x14ac:dyDescent="0.2">
      <c r="A85" s="170">
        <v>44</v>
      </c>
      <c r="B85" s="171" t="s">
        <v>1173</v>
      </c>
      <c r="C85" s="171" t="s">
        <v>1176</v>
      </c>
      <c r="D85" s="171" t="s">
        <v>1177</v>
      </c>
      <c r="E85" s="171" t="s">
        <v>278</v>
      </c>
      <c r="F85" s="172">
        <v>2</v>
      </c>
      <c r="G85" s="173"/>
      <c r="H85" s="173"/>
    </row>
    <row r="86" spans="1:8" s="148" customFormat="1" ht="13.5" customHeight="1" x14ac:dyDescent="0.2">
      <c r="A86" s="170">
        <v>45</v>
      </c>
      <c r="B86" s="171" t="s">
        <v>1178</v>
      </c>
      <c r="C86" s="171" t="s">
        <v>1179</v>
      </c>
      <c r="D86" s="171" t="s">
        <v>1180</v>
      </c>
      <c r="E86" s="171" t="s">
        <v>137</v>
      </c>
      <c r="F86" s="172">
        <v>1.5349999999999999</v>
      </c>
      <c r="G86" s="173"/>
      <c r="H86" s="173"/>
    </row>
    <row r="87" spans="1:8" s="148" customFormat="1" ht="13.5" customHeight="1" x14ac:dyDescent="0.2">
      <c r="A87" s="174"/>
      <c r="B87" s="175"/>
      <c r="C87" s="175"/>
      <c r="D87" s="175" t="s">
        <v>1181</v>
      </c>
      <c r="E87" s="175"/>
      <c r="F87" s="176">
        <v>1.5349999999999999</v>
      </c>
      <c r="G87" s="177"/>
      <c r="H87" s="177"/>
    </row>
    <row r="88" spans="1:8" s="148" customFormat="1" ht="13.5" customHeight="1" x14ac:dyDescent="0.2">
      <c r="A88" s="170">
        <v>46</v>
      </c>
      <c r="B88" s="171" t="s">
        <v>1061</v>
      </c>
      <c r="C88" s="171" t="s">
        <v>1182</v>
      </c>
      <c r="D88" s="171" t="s">
        <v>1183</v>
      </c>
      <c r="E88" s="171" t="s">
        <v>118</v>
      </c>
      <c r="F88" s="172">
        <v>148</v>
      </c>
      <c r="G88" s="173"/>
      <c r="H88" s="173"/>
    </row>
    <row r="89" spans="1:8" s="148" customFormat="1" ht="24" customHeight="1" x14ac:dyDescent="0.2">
      <c r="A89" s="170">
        <v>47</v>
      </c>
      <c r="B89" s="171" t="s">
        <v>1061</v>
      </c>
      <c r="C89" s="171" t="s">
        <v>1184</v>
      </c>
      <c r="D89" s="171" t="s">
        <v>1185</v>
      </c>
      <c r="E89" s="171" t="s">
        <v>98</v>
      </c>
      <c r="F89" s="172">
        <v>29.6</v>
      </c>
      <c r="G89" s="173"/>
      <c r="H89" s="173"/>
    </row>
    <row r="90" spans="1:8" s="148" customFormat="1" ht="13.5" customHeight="1" x14ac:dyDescent="0.2">
      <c r="A90" s="174"/>
      <c r="B90" s="175"/>
      <c r="C90" s="175"/>
      <c r="D90" s="175" t="s">
        <v>1186</v>
      </c>
      <c r="E90" s="175"/>
      <c r="F90" s="176">
        <v>29.6</v>
      </c>
      <c r="G90" s="177"/>
      <c r="H90" s="177"/>
    </row>
    <row r="91" spans="1:8" s="148" customFormat="1" ht="28.5" customHeight="1" x14ac:dyDescent="0.2">
      <c r="A91" s="166"/>
      <c r="B91" s="167"/>
      <c r="C91" s="167" t="s">
        <v>865</v>
      </c>
      <c r="D91" s="167" t="s">
        <v>1187</v>
      </c>
      <c r="E91" s="167"/>
      <c r="F91" s="168"/>
      <c r="G91" s="169"/>
      <c r="H91" s="169"/>
    </row>
    <row r="92" spans="1:8" s="148" customFormat="1" ht="13.5" customHeight="1" x14ac:dyDescent="0.2">
      <c r="A92" s="170">
        <v>48</v>
      </c>
      <c r="B92" s="171" t="s">
        <v>1061</v>
      </c>
      <c r="C92" s="171" t="s">
        <v>1188</v>
      </c>
      <c r="D92" s="171" t="s">
        <v>1189</v>
      </c>
      <c r="E92" s="171" t="s">
        <v>204</v>
      </c>
      <c r="F92" s="172">
        <v>227.875</v>
      </c>
      <c r="G92" s="173"/>
      <c r="H92" s="173"/>
    </row>
    <row r="93" spans="1:8" s="148" customFormat="1" ht="24" customHeight="1" x14ac:dyDescent="0.2">
      <c r="A93" s="170">
        <v>49</v>
      </c>
      <c r="B93" s="171" t="s">
        <v>1061</v>
      </c>
      <c r="C93" s="171" t="s">
        <v>1190</v>
      </c>
      <c r="D93" s="171" t="s">
        <v>1191</v>
      </c>
      <c r="E93" s="171" t="s">
        <v>204</v>
      </c>
      <c r="F93" s="172">
        <v>2050.875</v>
      </c>
      <c r="G93" s="173"/>
      <c r="H93" s="173"/>
    </row>
    <row r="94" spans="1:8" s="148" customFormat="1" ht="13.5" customHeight="1" x14ac:dyDescent="0.2">
      <c r="A94" s="174"/>
      <c r="B94" s="175"/>
      <c r="C94" s="175"/>
      <c r="D94" s="175" t="s">
        <v>1192</v>
      </c>
      <c r="E94" s="175"/>
      <c r="F94" s="176">
        <v>2050.875</v>
      </c>
      <c r="G94" s="177"/>
      <c r="H94" s="177"/>
    </row>
    <row r="95" spans="1:8" s="148" customFormat="1" ht="24" customHeight="1" x14ac:dyDescent="0.2">
      <c r="A95" s="170">
        <v>50</v>
      </c>
      <c r="B95" s="171" t="s">
        <v>1061</v>
      </c>
      <c r="C95" s="171" t="s">
        <v>1193</v>
      </c>
      <c r="D95" s="171" t="s">
        <v>1194</v>
      </c>
      <c r="E95" s="171" t="s">
        <v>204</v>
      </c>
      <c r="F95" s="172">
        <v>227.875</v>
      </c>
      <c r="G95" s="173"/>
      <c r="H95" s="173"/>
    </row>
    <row r="96" spans="1:8" s="148" customFormat="1" ht="24" customHeight="1" x14ac:dyDescent="0.2">
      <c r="A96" s="170">
        <v>51</v>
      </c>
      <c r="B96" s="171" t="s">
        <v>1061</v>
      </c>
      <c r="C96" s="171" t="s">
        <v>890</v>
      </c>
      <c r="D96" s="171" t="s">
        <v>1195</v>
      </c>
      <c r="E96" s="171" t="s">
        <v>204</v>
      </c>
      <c r="F96" s="172">
        <v>227.875</v>
      </c>
      <c r="G96" s="173"/>
      <c r="H96" s="173"/>
    </row>
    <row r="97" spans="1:8" s="148" customFormat="1" ht="28.5" customHeight="1" x14ac:dyDescent="0.2">
      <c r="A97" s="166"/>
      <c r="B97" s="167"/>
      <c r="C97" s="167" t="s">
        <v>911</v>
      </c>
      <c r="D97" s="167" t="s">
        <v>1196</v>
      </c>
      <c r="E97" s="167"/>
      <c r="F97" s="168"/>
      <c r="G97" s="169"/>
      <c r="H97" s="169"/>
    </row>
    <row r="98" spans="1:8" s="148" customFormat="1" ht="24" customHeight="1" x14ac:dyDescent="0.2">
      <c r="A98" s="170">
        <v>52</v>
      </c>
      <c r="B98" s="171" t="s">
        <v>1061</v>
      </c>
      <c r="C98" s="171" t="s">
        <v>1197</v>
      </c>
      <c r="D98" s="171" t="s">
        <v>1198</v>
      </c>
      <c r="E98" s="171" t="s">
        <v>204</v>
      </c>
      <c r="F98" s="172">
        <v>693.73199999999997</v>
      </c>
      <c r="G98" s="173"/>
      <c r="H98" s="173"/>
    </row>
    <row r="99" spans="1:8" s="148" customFormat="1" ht="30.75" customHeight="1" x14ac:dyDescent="0.25">
      <c r="A99" s="162"/>
      <c r="B99" s="163"/>
      <c r="C99" s="163" t="s">
        <v>918</v>
      </c>
      <c r="D99" s="163" t="s">
        <v>1199</v>
      </c>
      <c r="E99" s="163"/>
      <c r="F99" s="164"/>
      <c r="G99" s="165"/>
      <c r="H99" s="165"/>
    </row>
    <row r="100" spans="1:8" s="148" customFormat="1" ht="28.5" customHeight="1" x14ac:dyDescent="0.2">
      <c r="A100" s="166"/>
      <c r="B100" s="167"/>
      <c r="C100" s="167" t="s">
        <v>1200</v>
      </c>
      <c r="D100" s="167" t="s">
        <v>1201</v>
      </c>
      <c r="E100" s="167"/>
      <c r="F100" s="168"/>
      <c r="G100" s="169"/>
      <c r="H100" s="169"/>
    </row>
    <row r="101" spans="1:8" s="148" customFormat="1" ht="24" customHeight="1" x14ac:dyDescent="0.2">
      <c r="A101" s="170">
        <v>53</v>
      </c>
      <c r="B101" s="171" t="s">
        <v>1200</v>
      </c>
      <c r="C101" s="171" t="s">
        <v>1202</v>
      </c>
      <c r="D101" s="171" t="s">
        <v>1203</v>
      </c>
      <c r="E101" s="171" t="s">
        <v>118</v>
      </c>
      <c r="F101" s="172">
        <v>101.2</v>
      </c>
      <c r="G101" s="173"/>
      <c r="H101" s="173"/>
    </row>
    <row r="102" spans="1:8" s="148" customFormat="1" ht="13.5" customHeight="1" x14ac:dyDescent="0.2">
      <c r="A102" s="174"/>
      <c r="B102" s="175"/>
      <c r="C102" s="175"/>
      <c r="D102" s="175" t="s">
        <v>1149</v>
      </c>
      <c r="E102" s="175"/>
      <c r="F102" s="176">
        <v>97.2</v>
      </c>
      <c r="G102" s="177"/>
      <c r="H102" s="177"/>
    </row>
    <row r="103" spans="1:8" s="148" customFormat="1" ht="13.5" customHeight="1" x14ac:dyDescent="0.2">
      <c r="A103" s="174"/>
      <c r="B103" s="175"/>
      <c r="C103" s="175"/>
      <c r="D103" s="175" t="s">
        <v>1148</v>
      </c>
      <c r="E103" s="175"/>
      <c r="F103" s="176">
        <v>4</v>
      </c>
      <c r="G103" s="177"/>
      <c r="H103" s="177"/>
    </row>
    <row r="104" spans="1:8" s="148" customFormat="1" ht="13.5" customHeight="1" x14ac:dyDescent="0.2">
      <c r="A104" s="182"/>
      <c r="B104" s="183"/>
      <c r="C104" s="183"/>
      <c r="D104" s="183" t="s">
        <v>1150</v>
      </c>
      <c r="E104" s="183"/>
      <c r="F104" s="184">
        <v>101.2</v>
      </c>
      <c r="G104" s="185"/>
      <c r="H104" s="185"/>
    </row>
    <row r="105" spans="1:8" s="148" customFormat="1" ht="30.75" customHeight="1" x14ac:dyDescent="0.25">
      <c r="A105" s="162"/>
      <c r="B105" s="163"/>
      <c r="C105" s="163" t="s">
        <v>221</v>
      </c>
      <c r="D105" s="163" t="s">
        <v>1204</v>
      </c>
      <c r="E105" s="163"/>
      <c r="F105" s="164"/>
      <c r="G105" s="165"/>
      <c r="H105" s="165"/>
    </row>
    <row r="106" spans="1:8" s="148" customFormat="1" ht="28.5" customHeight="1" x14ac:dyDescent="0.2">
      <c r="A106" s="166"/>
      <c r="B106" s="167"/>
      <c r="C106" s="167" t="s">
        <v>1205</v>
      </c>
      <c r="D106" s="167" t="s">
        <v>1206</v>
      </c>
      <c r="E106" s="167"/>
      <c r="F106" s="168"/>
      <c r="G106" s="169"/>
      <c r="H106" s="169"/>
    </row>
    <row r="107" spans="1:8" s="148" customFormat="1" ht="13.5" customHeight="1" x14ac:dyDescent="0.2">
      <c r="A107" s="170">
        <v>54</v>
      </c>
      <c r="B107" s="171" t="s">
        <v>1207</v>
      </c>
      <c r="C107" s="171" t="s">
        <v>1208</v>
      </c>
      <c r="D107" s="171" t="s">
        <v>1209</v>
      </c>
      <c r="E107" s="171" t="s">
        <v>118</v>
      </c>
      <c r="F107" s="172">
        <v>146.56</v>
      </c>
      <c r="G107" s="173"/>
      <c r="H107" s="173"/>
    </row>
    <row r="108" spans="1:8" s="148" customFormat="1" ht="30.75" customHeight="1" x14ac:dyDescent="0.25">
      <c r="A108" s="186"/>
      <c r="B108" s="187"/>
      <c r="C108" s="187"/>
      <c r="D108" s="187" t="s">
        <v>1210</v>
      </c>
      <c r="E108" s="187"/>
      <c r="F108" s="188"/>
      <c r="G108" s="189"/>
      <c r="H108" s="189"/>
    </row>
  </sheetData>
  <mergeCells count="1">
    <mergeCell ref="A1:H1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76C73-17A4-4451-B6C5-667C281B899B}">
  <sheetPr>
    <pageSetUpPr fitToPage="1"/>
  </sheetPr>
  <dimension ref="A1:H38"/>
  <sheetViews>
    <sheetView showGridLines="0" workbookViewId="0">
      <pane ySplit="12" topLeftCell="A22" activePane="bottomLeft" state="frozenSplit"/>
      <selection pane="bottomLeft" activeCell="D30" sqref="D30"/>
    </sheetView>
  </sheetViews>
  <sheetFormatPr defaultColWidth="9" defaultRowHeight="12" customHeight="1" x14ac:dyDescent="0.25"/>
  <cols>
    <col min="1" max="1" width="6" style="190" customWidth="1"/>
    <col min="2" max="2" width="7.42578125" style="191" customWidth="1"/>
    <col min="3" max="3" width="10" style="191" customWidth="1"/>
    <col min="4" max="4" width="40.140625" style="191" customWidth="1"/>
    <col min="5" max="5" width="4.7109375" style="191" customWidth="1"/>
    <col min="6" max="6" width="9.5703125" style="192" customWidth="1"/>
    <col min="7" max="7" width="11.42578125" style="193" customWidth="1"/>
    <col min="8" max="8" width="18.140625" style="193" customWidth="1"/>
    <col min="9" max="256" width="9" style="194"/>
    <col min="257" max="257" width="6" style="194" customWidth="1"/>
    <col min="258" max="258" width="7.42578125" style="194" customWidth="1"/>
    <col min="259" max="259" width="10" style="194" customWidth="1"/>
    <col min="260" max="260" width="40.140625" style="194" customWidth="1"/>
    <col min="261" max="261" width="4.7109375" style="194" customWidth="1"/>
    <col min="262" max="262" width="9.5703125" style="194" customWidth="1"/>
    <col min="263" max="263" width="11.42578125" style="194" customWidth="1"/>
    <col min="264" max="264" width="18.140625" style="194" customWidth="1"/>
    <col min="265" max="512" width="9" style="194"/>
    <col min="513" max="513" width="6" style="194" customWidth="1"/>
    <col min="514" max="514" width="7.42578125" style="194" customWidth="1"/>
    <col min="515" max="515" width="10" style="194" customWidth="1"/>
    <col min="516" max="516" width="40.140625" style="194" customWidth="1"/>
    <col min="517" max="517" width="4.7109375" style="194" customWidth="1"/>
    <col min="518" max="518" width="9.5703125" style="194" customWidth="1"/>
    <col min="519" max="519" width="11.42578125" style="194" customWidth="1"/>
    <col min="520" max="520" width="18.140625" style="194" customWidth="1"/>
    <col min="521" max="768" width="9" style="194"/>
    <col min="769" max="769" width="6" style="194" customWidth="1"/>
    <col min="770" max="770" width="7.42578125" style="194" customWidth="1"/>
    <col min="771" max="771" width="10" style="194" customWidth="1"/>
    <col min="772" max="772" width="40.140625" style="194" customWidth="1"/>
    <col min="773" max="773" width="4.7109375" style="194" customWidth="1"/>
    <col min="774" max="774" width="9.5703125" style="194" customWidth="1"/>
    <col min="775" max="775" width="11.42578125" style="194" customWidth="1"/>
    <col min="776" max="776" width="18.140625" style="194" customWidth="1"/>
    <col min="777" max="1024" width="9" style="194"/>
    <col min="1025" max="1025" width="6" style="194" customWidth="1"/>
    <col min="1026" max="1026" width="7.42578125" style="194" customWidth="1"/>
    <col min="1027" max="1027" width="10" style="194" customWidth="1"/>
    <col min="1028" max="1028" width="40.140625" style="194" customWidth="1"/>
    <col min="1029" max="1029" width="4.7109375" style="194" customWidth="1"/>
    <col min="1030" max="1030" width="9.5703125" style="194" customWidth="1"/>
    <col min="1031" max="1031" width="11.42578125" style="194" customWidth="1"/>
    <col min="1032" max="1032" width="18.140625" style="194" customWidth="1"/>
    <col min="1033" max="1280" width="9" style="194"/>
    <col min="1281" max="1281" width="6" style="194" customWidth="1"/>
    <col min="1282" max="1282" width="7.42578125" style="194" customWidth="1"/>
    <col min="1283" max="1283" width="10" style="194" customWidth="1"/>
    <col min="1284" max="1284" width="40.140625" style="194" customWidth="1"/>
    <col min="1285" max="1285" width="4.7109375" style="194" customWidth="1"/>
    <col min="1286" max="1286" width="9.5703125" style="194" customWidth="1"/>
    <col min="1287" max="1287" width="11.42578125" style="194" customWidth="1"/>
    <col min="1288" max="1288" width="18.140625" style="194" customWidth="1"/>
    <col min="1289" max="1536" width="9" style="194"/>
    <col min="1537" max="1537" width="6" style="194" customWidth="1"/>
    <col min="1538" max="1538" width="7.42578125" style="194" customWidth="1"/>
    <col min="1539" max="1539" width="10" style="194" customWidth="1"/>
    <col min="1540" max="1540" width="40.140625" style="194" customWidth="1"/>
    <col min="1541" max="1541" width="4.7109375" style="194" customWidth="1"/>
    <col min="1542" max="1542" width="9.5703125" style="194" customWidth="1"/>
    <col min="1543" max="1543" width="11.42578125" style="194" customWidth="1"/>
    <col min="1544" max="1544" width="18.140625" style="194" customWidth="1"/>
    <col min="1545" max="1792" width="9" style="194"/>
    <col min="1793" max="1793" width="6" style="194" customWidth="1"/>
    <col min="1794" max="1794" width="7.42578125" style="194" customWidth="1"/>
    <col min="1795" max="1795" width="10" style="194" customWidth="1"/>
    <col min="1796" max="1796" width="40.140625" style="194" customWidth="1"/>
    <col min="1797" max="1797" width="4.7109375" style="194" customWidth="1"/>
    <col min="1798" max="1798" width="9.5703125" style="194" customWidth="1"/>
    <col min="1799" max="1799" width="11.42578125" style="194" customWidth="1"/>
    <col min="1800" max="1800" width="18.140625" style="194" customWidth="1"/>
    <col min="1801" max="2048" width="9" style="194"/>
    <col min="2049" max="2049" width="6" style="194" customWidth="1"/>
    <col min="2050" max="2050" width="7.42578125" style="194" customWidth="1"/>
    <col min="2051" max="2051" width="10" style="194" customWidth="1"/>
    <col min="2052" max="2052" width="40.140625" style="194" customWidth="1"/>
    <col min="2053" max="2053" width="4.7109375" style="194" customWidth="1"/>
    <col min="2054" max="2054" width="9.5703125" style="194" customWidth="1"/>
    <col min="2055" max="2055" width="11.42578125" style="194" customWidth="1"/>
    <col min="2056" max="2056" width="18.140625" style="194" customWidth="1"/>
    <col min="2057" max="2304" width="9" style="194"/>
    <col min="2305" max="2305" width="6" style="194" customWidth="1"/>
    <col min="2306" max="2306" width="7.42578125" style="194" customWidth="1"/>
    <col min="2307" max="2307" width="10" style="194" customWidth="1"/>
    <col min="2308" max="2308" width="40.140625" style="194" customWidth="1"/>
    <col min="2309" max="2309" width="4.7109375" style="194" customWidth="1"/>
    <col min="2310" max="2310" width="9.5703125" style="194" customWidth="1"/>
    <col min="2311" max="2311" width="11.42578125" style="194" customWidth="1"/>
    <col min="2312" max="2312" width="18.140625" style="194" customWidth="1"/>
    <col min="2313" max="2560" width="9" style="194"/>
    <col min="2561" max="2561" width="6" style="194" customWidth="1"/>
    <col min="2562" max="2562" width="7.42578125" style="194" customWidth="1"/>
    <col min="2563" max="2563" width="10" style="194" customWidth="1"/>
    <col min="2564" max="2564" width="40.140625" style="194" customWidth="1"/>
    <col min="2565" max="2565" width="4.7109375" style="194" customWidth="1"/>
    <col min="2566" max="2566" width="9.5703125" style="194" customWidth="1"/>
    <col min="2567" max="2567" width="11.42578125" style="194" customWidth="1"/>
    <col min="2568" max="2568" width="18.140625" style="194" customWidth="1"/>
    <col min="2569" max="2816" width="9" style="194"/>
    <col min="2817" max="2817" width="6" style="194" customWidth="1"/>
    <col min="2818" max="2818" width="7.42578125" style="194" customWidth="1"/>
    <col min="2819" max="2819" width="10" style="194" customWidth="1"/>
    <col min="2820" max="2820" width="40.140625" style="194" customWidth="1"/>
    <col min="2821" max="2821" width="4.7109375" style="194" customWidth="1"/>
    <col min="2822" max="2822" width="9.5703125" style="194" customWidth="1"/>
    <col min="2823" max="2823" width="11.42578125" style="194" customWidth="1"/>
    <col min="2824" max="2824" width="18.140625" style="194" customWidth="1"/>
    <col min="2825" max="3072" width="9" style="194"/>
    <col min="3073" max="3073" width="6" style="194" customWidth="1"/>
    <col min="3074" max="3074" width="7.42578125" style="194" customWidth="1"/>
    <col min="3075" max="3075" width="10" style="194" customWidth="1"/>
    <col min="3076" max="3076" width="40.140625" style="194" customWidth="1"/>
    <col min="3077" max="3077" width="4.7109375" style="194" customWidth="1"/>
    <col min="3078" max="3078" width="9.5703125" style="194" customWidth="1"/>
    <col min="3079" max="3079" width="11.42578125" style="194" customWidth="1"/>
    <col min="3080" max="3080" width="18.140625" style="194" customWidth="1"/>
    <col min="3081" max="3328" width="9" style="194"/>
    <col min="3329" max="3329" width="6" style="194" customWidth="1"/>
    <col min="3330" max="3330" width="7.42578125" style="194" customWidth="1"/>
    <col min="3331" max="3331" width="10" style="194" customWidth="1"/>
    <col min="3332" max="3332" width="40.140625" style="194" customWidth="1"/>
    <col min="3333" max="3333" width="4.7109375" style="194" customWidth="1"/>
    <col min="3334" max="3334" width="9.5703125" style="194" customWidth="1"/>
    <col min="3335" max="3335" width="11.42578125" style="194" customWidth="1"/>
    <col min="3336" max="3336" width="18.140625" style="194" customWidth="1"/>
    <col min="3337" max="3584" width="9" style="194"/>
    <col min="3585" max="3585" width="6" style="194" customWidth="1"/>
    <col min="3586" max="3586" width="7.42578125" style="194" customWidth="1"/>
    <col min="3587" max="3587" width="10" style="194" customWidth="1"/>
    <col min="3588" max="3588" width="40.140625" style="194" customWidth="1"/>
    <col min="3589" max="3589" width="4.7109375" style="194" customWidth="1"/>
    <col min="3590" max="3590" width="9.5703125" style="194" customWidth="1"/>
    <col min="3591" max="3591" width="11.42578125" style="194" customWidth="1"/>
    <col min="3592" max="3592" width="18.140625" style="194" customWidth="1"/>
    <col min="3593" max="3840" width="9" style="194"/>
    <col min="3841" max="3841" width="6" style="194" customWidth="1"/>
    <col min="3842" max="3842" width="7.42578125" style="194" customWidth="1"/>
    <col min="3843" max="3843" width="10" style="194" customWidth="1"/>
    <col min="3844" max="3844" width="40.140625" style="194" customWidth="1"/>
    <col min="3845" max="3845" width="4.7109375" style="194" customWidth="1"/>
    <col min="3846" max="3846" width="9.5703125" style="194" customWidth="1"/>
    <col min="3847" max="3847" width="11.42578125" style="194" customWidth="1"/>
    <col min="3848" max="3848" width="18.140625" style="194" customWidth="1"/>
    <col min="3849" max="4096" width="9" style="194"/>
    <col min="4097" max="4097" width="6" style="194" customWidth="1"/>
    <col min="4098" max="4098" width="7.42578125" style="194" customWidth="1"/>
    <col min="4099" max="4099" width="10" style="194" customWidth="1"/>
    <col min="4100" max="4100" width="40.140625" style="194" customWidth="1"/>
    <col min="4101" max="4101" width="4.7109375" style="194" customWidth="1"/>
    <col min="4102" max="4102" width="9.5703125" style="194" customWidth="1"/>
    <col min="4103" max="4103" width="11.42578125" style="194" customWidth="1"/>
    <col min="4104" max="4104" width="18.140625" style="194" customWidth="1"/>
    <col min="4105" max="4352" width="9" style="194"/>
    <col min="4353" max="4353" width="6" style="194" customWidth="1"/>
    <col min="4354" max="4354" width="7.42578125" style="194" customWidth="1"/>
    <col min="4355" max="4355" width="10" style="194" customWidth="1"/>
    <col min="4356" max="4356" width="40.140625" style="194" customWidth="1"/>
    <col min="4357" max="4357" width="4.7109375" style="194" customWidth="1"/>
    <col min="4358" max="4358" width="9.5703125" style="194" customWidth="1"/>
    <col min="4359" max="4359" width="11.42578125" style="194" customWidth="1"/>
    <col min="4360" max="4360" width="18.140625" style="194" customWidth="1"/>
    <col min="4361" max="4608" width="9" style="194"/>
    <col min="4609" max="4609" width="6" style="194" customWidth="1"/>
    <col min="4610" max="4610" width="7.42578125" style="194" customWidth="1"/>
    <col min="4611" max="4611" width="10" style="194" customWidth="1"/>
    <col min="4612" max="4612" width="40.140625" style="194" customWidth="1"/>
    <col min="4613" max="4613" width="4.7109375" style="194" customWidth="1"/>
    <col min="4614" max="4614" width="9.5703125" style="194" customWidth="1"/>
    <col min="4615" max="4615" width="11.42578125" style="194" customWidth="1"/>
    <col min="4616" max="4616" width="18.140625" style="194" customWidth="1"/>
    <col min="4617" max="4864" width="9" style="194"/>
    <col min="4865" max="4865" width="6" style="194" customWidth="1"/>
    <col min="4866" max="4866" width="7.42578125" style="194" customWidth="1"/>
    <col min="4867" max="4867" width="10" style="194" customWidth="1"/>
    <col min="4868" max="4868" width="40.140625" style="194" customWidth="1"/>
    <col min="4869" max="4869" width="4.7109375" style="194" customWidth="1"/>
    <col min="4870" max="4870" width="9.5703125" style="194" customWidth="1"/>
    <col min="4871" max="4871" width="11.42578125" style="194" customWidth="1"/>
    <col min="4872" max="4872" width="18.140625" style="194" customWidth="1"/>
    <col min="4873" max="5120" width="9" style="194"/>
    <col min="5121" max="5121" width="6" style="194" customWidth="1"/>
    <col min="5122" max="5122" width="7.42578125" style="194" customWidth="1"/>
    <col min="5123" max="5123" width="10" style="194" customWidth="1"/>
    <col min="5124" max="5124" width="40.140625" style="194" customWidth="1"/>
    <col min="5125" max="5125" width="4.7109375" style="194" customWidth="1"/>
    <col min="5126" max="5126" width="9.5703125" style="194" customWidth="1"/>
    <col min="5127" max="5127" width="11.42578125" style="194" customWidth="1"/>
    <col min="5128" max="5128" width="18.140625" style="194" customWidth="1"/>
    <col min="5129" max="5376" width="9" style="194"/>
    <col min="5377" max="5377" width="6" style="194" customWidth="1"/>
    <col min="5378" max="5378" width="7.42578125" style="194" customWidth="1"/>
    <col min="5379" max="5379" width="10" style="194" customWidth="1"/>
    <col min="5380" max="5380" width="40.140625" style="194" customWidth="1"/>
    <col min="5381" max="5381" width="4.7109375" style="194" customWidth="1"/>
    <col min="5382" max="5382" width="9.5703125" style="194" customWidth="1"/>
    <col min="5383" max="5383" width="11.42578125" style="194" customWidth="1"/>
    <col min="5384" max="5384" width="18.140625" style="194" customWidth="1"/>
    <col min="5385" max="5632" width="9" style="194"/>
    <col min="5633" max="5633" width="6" style="194" customWidth="1"/>
    <col min="5634" max="5634" width="7.42578125" style="194" customWidth="1"/>
    <col min="5635" max="5635" width="10" style="194" customWidth="1"/>
    <col min="5636" max="5636" width="40.140625" style="194" customWidth="1"/>
    <col min="5637" max="5637" width="4.7109375" style="194" customWidth="1"/>
    <col min="5638" max="5638" width="9.5703125" style="194" customWidth="1"/>
    <col min="5639" max="5639" width="11.42578125" style="194" customWidth="1"/>
    <col min="5640" max="5640" width="18.140625" style="194" customWidth="1"/>
    <col min="5641" max="5888" width="9" style="194"/>
    <col min="5889" max="5889" width="6" style="194" customWidth="1"/>
    <col min="5890" max="5890" width="7.42578125" style="194" customWidth="1"/>
    <col min="5891" max="5891" width="10" style="194" customWidth="1"/>
    <col min="5892" max="5892" width="40.140625" style="194" customWidth="1"/>
    <col min="5893" max="5893" width="4.7109375" style="194" customWidth="1"/>
    <col min="5894" max="5894" width="9.5703125" style="194" customWidth="1"/>
    <col min="5895" max="5895" width="11.42578125" style="194" customWidth="1"/>
    <col min="5896" max="5896" width="18.140625" style="194" customWidth="1"/>
    <col min="5897" max="6144" width="9" style="194"/>
    <col min="6145" max="6145" width="6" style="194" customWidth="1"/>
    <col min="6146" max="6146" width="7.42578125" style="194" customWidth="1"/>
    <col min="6147" max="6147" width="10" style="194" customWidth="1"/>
    <col min="6148" max="6148" width="40.140625" style="194" customWidth="1"/>
    <col min="6149" max="6149" width="4.7109375" style="194" customWidth="1"/>
    <col min="6150" max="6150" width="9.5703125" style="194" customWidth="1"/>
    <col min="6151" max="6151" width="11.42578125" style="194" customWidth="1"/>
    <col min="6152" max="6152" width="18.140625" style="194" customWidth="1"/>
    <col min="6153" max="6400" width="9" style="194"/>
    <col min="6401" max="6401" width="6" style="194" customWidth="1"/>
    <col min="6402" max="6402" width="7.42578125" style="194" customWidth="1"/>
    <col min="6403" max="6403" width="10" style="194" customWidth="1"/>
    <col min="6404" max="6404" width="40.140625" style="194" customWidth="1"/>
    <col min="6405" max="6405" width="4.7109375" style="194" customWidth="1"/>
    <col min="6406" max="6406" width="9.5703125" style="194" customWidth="1"/>
    <col min="6407" max="6407" width="11.42578125" style="194" customWidth="1"/>
    <col min="6408" max="6408" width="18.140625" style="194" customWidth="1"/>
    <col min="6409" max="6656" width="9" style="194"/>
    <col min="6657" max="6657" width="6" style="194" customWidth="1"/>
    <col min="6658" max="6658" width="7.42578125" style="194" customWidth="1"/>
    <col min="6659" max="6659" width="10" style="194" customWidth="1"/>
    <col min="6660" max="6660" width="40.140625" style="194" customWidth="1"/>
    <col min="6661" max="6661" width="4.7109375" style="194" customWidth="1"/>
    <col min="6662" max="6662" width="9.5703125" style="194" customWidth="1"/>
    <col min="6663" max="6663" width="11.42578125" style="194" customWidth="1"/>
    <col min="6664" max="6664" width="18.140625" style="194" customWidth="1"/>
    <col min="6665" max="6912" width="9" style="194"/>
    <col min="6913" max="6913" width="6" style="194" customWidth="1"/>
    <col min="6914" max="6914" width="7.42578125" style="194" customWidth="1"/>
    <col min="6915" max="6915" width="10" style="194" customWidth="1"/>
    <col min="6916" max="6916" width="40.140625" style="194" customWidth="1"/>
    <col min="6917" max="6917" width="4.7109375" style="194" customWidth="1"/>
    <col min="6918" max="6918" width="9.5703125" style="194" customWidth="1"/>
    <col min="6919" max="6919" width="11.42578125" style="194" customWidth="1"/>
    <col min="6920" max="6920" width="18.140625" style="194" customWidth="1"/>
    <col min="6921" max="7168" width="9" style="194"/>
    <col min="7169" max="7169" width="6" style="194" customWidth="1"/>
    <col min="7170" max="7170" width="7.42578125" style="194" customWidth="1"/>
    <col min="7171" max="7171" width="10" style="194" customWidth="1"/>
    <col min="7172" max="7172" width="40.140625" style="194" customWidth="1"/>
    <col min="7173" max="7173" width="4.7109375" style="194" customWidth="1"/>
    <col min="7174" max="7174" width="9.5703125" style="194" customWidth="1"/>
    <col min="7175" max="7175" width="11.42578125" style="194" customWidth="1"/>
    <col min="7176" max="7176" width="18.140625" style="194" customWidth="1"/>
    <col min="7177" max="7424" width="9" style="194"/>
    <col min="7425" max="7425" width="6" style="194" customWidth="1"/>
    <col min="7426" max="7426" width="7.42578125" style="194" customWidth="1"/>
    <col min="7427" max="7427" width="10" style="194" customWidth="1"/>
    <col min="7428" max="7428" width="40.140625" style="194" customWidth="1"/>
    <col min="7429" max="7429" width="4.7109375" style="194" customWidth="1"/>
    <col min="7430" max="7430" width="9.5703125" style="194" customWidth="1"/>
    <col min="7431" max="7431" width="11.42578125" style="194" customWidth="1"/>
    <col min="7432" max="7432" width="18.140625" style="194" customWidth="1"/>
    <col min="7433" max="7680" width="9" style="194"/>
    <col min="7681" max="7681" width="6" style="194" customWidth="1"/>
    <col min="7682" max="7682" width="7.42578125" style="194" customWidth="1"/>
    <col min="7683" max="7683" width="10" style="194" customWidth="1"/>
    <col min="7684" max="7684" width="40.140625" style="194" customWidth="1"/>
    <col min="7685" max="7685" width="4.7109375" style="194" customWidth="1"/>
    <col min="7686" max="7686" width="9.5703125" style="194" customWidth="1"/>
    <col min="7687" max="7687" width="11.42578125" style="194" customWidth="1"/>
    <col min="7688" max="7688" width="18.140625" style="194" customWidth="1"/>
    <col min="7689" max="7936" width="9" style="194"/>
    <col min="7937" max="7937" width="6" style="194" customWidth="1"/>
    <col min="7938" max="7938" width="7.42578125" style="194" customWidth="1"/>
    <col min="7939" max="7939" width="10" style="194" customWidth="1"/>
    <col min="7940" max="7940" width="40.140625" style="194" customWidth="1"/>
    <col min="7941" max="7941" width="4.7109375" style="194" customWidth="1"/>
    <col min="7942" max="7942" width="9.5703125" style="194" customWidth="1"/>
    <col min="7943" max="7943" width="11.42578125" style="194" customWidth="1"/>
    <col min="7944" max="7944" width="18.140625" style="194" customWidth="1"/>
    <col min="7945" max="8192" width="9" style="194"/>
    <col min="8193" max="8193" width="6" style="194" customWidth="1"/>
    <col min="8194" max="8194" width="7.42578125" style="194" customWidth="1"/>
    <col min="8195" max="8195" width="10" style="194" customWidth="1"/>
    <col min="8196" max="8196" width="40.140625" style="194" customWidth="1"/>
    <col min="8197" max="8197" width="4.7109375" style="194" customWidth="1"/>
    <col min="8198" max="8198" width="9.5703125" style="194" customWidth="1"/>
    <col min="8199" max="8199" width="11.42578125" style="194" customWidth="1"/>
    <col min="8200" max="8200" width="18.140625" style="194" customWidth="1"/>
    <col min="8201" max="8448" width="9" style="194"/>
    <col min="8449" max="8449" width="6" style="194" customWidth="1"/>
    <col min="8450" max="8450" width="7.42578125" style="194" customWidth="1"/>
    <col min="8451" max="8451" width="10" style="194" customWidth="1"/>
    <col min="8452" max="8452" width="40.140625" style="194" customWidth="1"/>
    <col min="8453" max="8453" width="4.7109375" style="194" customWidth="1"/>
    <col min="8454" max="8454" width="9.5703125" style="194" customWidth="1"/>
    <col min="8455" max="8455" width="11.42578125" style="194" customWidth="1"/>
    <col min="8456" max="8456" width="18.140625" style="194" customWidth="1"/>
    <col min="8457" max="8704" width="9" style="194"/>
    <col min="8705" max="8705" width="6" style="194" customWidth="1"/>
    <col min="8706" max="8706" width="7.42578125" style="194" customWidth="1"/>
    <col min="8707" max="8707" width="10" style="194" customWidth="1"/>
    <col min="8708" max="8708" width="40.140625" style="194" customWidth="1"/>
    <col min="8709" max="8709" width="4.7109375" style="194" customWidth="1"/>
    <col min="8710" max="8710" width="9.5703125" style="194" customWidth="1"/>
    <col min="8711" max="8711" width="11.42578125" style="194" customWidth="1"/>
    <col min="8712" max="8712" width="18.140625" style="194" customWidth="1"/>
    <col min="8713" max="8960" width="9" style="194"/>
    <col min="8961" max="8961" width="6" style="194" customWidth="1"/>
    <col min="8962" max="8962" width="7.42578125" style="194" customWidth="1"/>
    <col min="8963" max="8963" width="10" style="194" customWidth="1"/>
    <col min="8964" max="8964" width="40.140625" style="194" customWidth="1"/>
    <col min="8965" max="8965" width="4.7109375" style="194" customWidth="1"/>
    <col min="8966" max="8966" width="9.5703125" style="194" customWidth="1"/>
    <col min="8967" max="8967" width="11.42578125" style="194" customWidth="1"/>
    <col min="8968" max="8968" width="18.140625" style="194" customWidth="1"/>
    <col min="8969" max="9216" width="9" style="194"/>
    <col min="9217" max="9217" width="6" style="194" customWidth="1"/>
    <col min="9218" max="9218" width="7.42578125" style="194" customWidth="1"/>
    <col min="9219" max="9219" width="10" style="194" customWidth="1"/>
    <col min="9220" max="9220" width="40.140625" style="194" customWidth="1"/>
    <col min="9221" max="9221" width="4.7109375" style="194" customWidth="1"/>
    <col min="9222" max="9222" width="9.5703125" style="194" customWidth="1"/>
    <col min="9223" max="9223" width="11.42578125" style="194" customWidth="1"/>
    <col min="9224" max="9224" width="18.140625" style="194" customWidth="1"/>
    <col min="9225" max="9472" width="9" style="194"/>
    <col min="9473" max="9473" width="6" style="194" customWidth="1"/>
    <col min="9474" max="9474" width="7.42578125" style="194" customWidth="1"/>
    <col min="9475" max="9475" width="10" style="194" customWidth="1"/>
    <col min="9476" max="9476" width="40.140625" style="194" customWidth="1"/>
    <col min="9477" max="9477" width="4.7109375" style="194" customWidth="1"/>
    <col min="9478" max="9478" width="9.5703125" style="194" customWidth="1"/>
    <col min="9479" max="9479" width="11.42578125" style="194" customWidth="1"/>
    <col min="9480" max="9480" width="18.140625" style="194" customWidth="1"/>
    <col min="9481" max="9728" width="9" style="194"/>
    <col min="9729" max="9729" width="6" style="194" customWidth="1"/>
    <col min="9730" max="9730" width="7.42578125" style="194" customWidth="1"/>
    <col min="9731" max="9731" width="10" style="194" customWidth="1"/>
    <col min="9732" max="9732" width="40.140625" style="194" customWidth="1"/>
    <col min="9733" max="9733" width="4.7109375" style="194" customWidth="1"/>
    <col min="9734" max="9734" width="9.5703125" style="194" customWidth="1"/>
    <col min="9735" max="9735" width="11.42578125" style="194" customWidth="1"/>
    <col min="9736" max="9736" width="18.140625" style="194" customWidth="1"/>
    <col min="9737" max="9984" width="9" style="194"/>
    <col min="9985" max="9985" width="6" style="194" customWidth="1"/>
    <col min="9986" max="9986" width="7.42578125" style="194" customWidth="1"/>
    <col min="9987" max="9987" width="10" style="194" customWidth="1"/>
    <col min="9988" max="9988" width="40.140625" style="194" customWidth="1"/>
    <col min="9989" max="9989" width="4.7109375" style="194" customWidth="1"/>
    <col min="9990" max="9990" width="9.5703125" style="194" customWidth="1"/>
    <col min="9991" max="9991" width="11.42578125" style="194" customWidth="1"/>
    <col min="9992" max="9992" width="18.140625" style="194" customWidth="1"/>
    <col min="9993" max="10240" width="9" style="194"/>
    <col min="10241" max="10241" width="6" style="194" customWidth="1"/>
    <col min="10242" max="10242" width="7.42578125" style="194" customWidth="1"/>
    <col min="10243" max="10243" width="10" style="194" customWidth="1"/>
    <col min="10244" max="10244" width="40.140625" style="194" customWidth="1"/>
    <col min="10245" max="10245" width="4.7109375" style="194" customWidth="1"/>
    <col min="10246" max="10246" width="9.5703125" style="194" customWidth="1"/>
    <col min="10247" max="10247" width="11.42578125" style="194" customWidth="1"/>
    <col min="10248" max="10248" width="18.140625" style="194" customWidth="1"/>
    <col min="10249" max="10496" width="9" style="194"/>
    <col min="10497" max="10497" width="6" style="194" customWidth="1"/>
    <col min="10498" max="10498" width="7.42578125" style="194" customWidth="1"/>
    <col min="10499" max="10499" width="10" style="194" customWidth="1"/>
    <col min="10500" max="10500" width="40.140625" style="194" customWidth="1"/>
    <col min="10501" max="10501" width="4.7109375" style="194" customWidth="1"/>
    <col min="10502" max="10502" width="9.5703125" style="194" customWidth="1"/>
    <col min="10503" max="10503" width="11.42578125" style="194" customWidth="1"/>
    <col min="10504" max="10504" width="18.140625" style="194" customWidth="1"/>
    <col min="10505" max="10752" width="9" style="194"/>
    <col min="10753" max="10753" width="6" style="194" customWidth="1"/>
    <col min="10754" max="10754" width="7.42578125" style="194" customWidth="1"/>
    <col min="10755" max="10755" width="10" style="194" customWidth="1"/>
    <col min="10756" max="10756" width="40.140625" style="194" customWidth="1"/>
    <col min="10757" max="10757" width="4.7109375" style="194" customWidth="1"/>
    <col min="10758" max="10758" width="9.5703125" style="194" customWidth="1"/>
    <col min="10759" max="10759" width="11.42578125" style="194" customWidth="1"/>
    <col min="10760" max="10760" width="18.140625" style="194" customWidth="1"/>
    <col min="10761" max="11008" width="9" style="194"/>
    <col min="11009" max="11009" width="6" style="194" customWidth="1"/>
    <col min="11010" max="11010" width="7.42578125" style="194" customWidth="1"/>
    <col min="11011" max="11011" width="10" style="194" customWidth="1"/>
    <col min="11012" max="11012" width="40.140625" style="194" customWidth="1"/>
    <col min="11013" max="11013" width="4.7109375" style="194" customWidth="1"/>
    <col min="11014" max="11014" width="9.5703125" style="194" customWidth="1"/>
    <col min="11015" max="11015" width="11.42578125" style="194" customWidth="1"/>
    <col min="11016" max="11016" width="18.140625" style="194" customWidth="1"/>
    <col min="11017" max="11264" width="9" style="194"/>
    <col min="11265" max="11265" width="6" style="194" customWidth="1"/>
    <col min="11266" max="11266" width="7.42578125" style="194" customWidth="1"/>
    <col min="11267" max="11267" width="10" style="194" customWidth="1"/>
    <col min="11268" max="11268" width="40.140625" style="194" customWidth="1"/>
    <col min="11269" max="11269" width="4.7109375" style="194" customWidth="1"/>
    <col min="11270" max="11270" width="9.5703125" style="194" customWidth="1"/>
    <col min="11271" max="11271" width="11.42578125" style="194" customWidth="1"/>
    <col min="11272" max="11272" width="18.140625" style="194" customWidth="1"/>
    <col min="11273" max="11520" width="9" style="194"/>
    <col min="11521" max="11521" width="6" style="194" customWidth="1"/>
    <col min="11522" max="11522" width="7.42578125" style="194" customWidth="1"/>
    <col min="11523" max="11523" width="10" style="194" customWidth="1"/>
    <col min="11524" max="11524" width="40.140625" style="194" customWidth="1"/>
    <col min="11525" max="11525" width="4.7109375" style="194" customWidth="1"/>
    <col min="11526" max="11526" width="9.5703125" style="194" customWidth="1"/>
    <col min="11527" max="11527" width="11.42578125" style="194" customWidth="1"/>
    <col min="11528" max="11528" width="18.140625" style="194" customWidth="1"/>
    <col min="11529" max="11776" width="9" style="194"/>
    <col min="11777" max="11777" width="6" style="194" customWidth="1"/>
    <col min="11778" max="11778" width="7.42578125" style="194" customWidth="1"/>
    <col min="11779" max="11779" width="10" style="194" customWidth="1"/>
    <col min="11780" max="11780" width="40.140625" style="194" customWidth="1"/>
    <col min="11781" max="11781" width="4.7109375" style="194" customWidth="1"/>
    <col min="11782" max="11782" width="9.5703125" style="194" customWidth="1"/>
    <col min="11783" max="11783" width="11.42578125" style="194" customWidth="1"/>
    <col min="11784" max="11784" width="18.140625" style="194" customWidth="1"/>
    <col min="11785" max="12032" width="9" style="194"/>
    <col min="12033" max="12033" width="6" style="194" customWidth="1"/>
    <col min="12034" max="12034" width="7.42578125" style="194" customWidth="1"/>
    <col min="12035" max="12035" width="10" style="194" customWidth="1"/>
    <col min="12036" max="12036" width="40.140625" style="194" customWidth="1"/>
    <col min="12037" max="12037" width="4.7109375" style="194" customWidth="1"/>
    <col min="12038" max="12038" width="9.5703125" style="194" customWidth="1"/>
    <col min="12039" max="12039" width="11.42578125" style="194" customWidth="1"/>
    <col min="12040" max="12040" width="18.140625" style="194" customWidth="1"/>
    <col min="12041" max="12288" width="9" style="194"/>
    <col min="12289" max="12289" width="6" style="194" customWidth="1"/>
    <col min="12290" max="12290" width="7.42578125" style="194" customWidth="1"/>
    <col min="12291" max="12291" width="10" style="194" customWidth="1"/>
    <col min="12292" max="12292" width="40.140625" style="194" customWidth="1"/>
    <col min="12293" max="12293" width="4.7109375" style="194" customWidth="1"/>
    <col min="12294" max="12294" width="9.5703125" style="194" customWidth="1"/>
    <col min="12295" max="12295" width="11.42578125" style="194" customWidth="1"/>
    <col min="12296" max="12296" width="18.140625" style="194" customWidth="1"/>
    <col min="12297" max="12544" width="9" style="194"/>
    <col min="12545" max="12545" width="6" style="194" customWidth="1"/>
    <col min="12546" max="12546" width="7.42578125" style="194" customWidth="1"/>
    <col min="12547" max="12547" width="10" style="194" customWidth="1"/>
    <col min="12548" max="12548" width="40.140625" style="194" customWidth="1"/>
    <col min="12549" max="12549" width="4.7109375" style="194" customWidth="1"/>
    <col min="12550" max="12550" width="9.5703125" style="194" customWidth="1"/>
    <col min="12551" max="12551" width="11.42578125" style="194" customWidth="1"/>
    <col min="12552" max="12552" width="18.140625" style="194" customWidth="1"/>
    <col min="12553" max="12800" width="9" style="194"/>
    <col min="12801" max="12801" width="6" style="194" customWidth="1"/>
    <col min="12802" max="12802" width="7.42578125" style="194" customWidth="1"/>
    <col min="12803" max="12803" width="10" style="194" customWidth="1"/>
    <col min="12804" max="12804" width="40.140625" style="194" customWidth="1"/>
    <col min="12805" max="12805" width="4.7109375" style="194" customWidth="1"/>
    <col min="12806" max="12806" width="9.5703125" style="194" customWidth="1"/>
    <col min="12807" max="12807" width="11.42578125" style="194" customWidth="1"/>
    <col min="12808" max="12808" width="18.140625" style="194" customWidth="1"/>
    <col min="12809" max="13056" width="9" style="194"/>
    <col min="13057" max="13057" width="6" style="194" customWidth="1"/>
    <col min="13058" max="13058" width="7.42578125" style="194" customWidth="1"/>
    <col min="13059" max="13059" width="10" style="194" customWidth="1"/>
    <col min="13060" max="13060" width="40.140625" style="194" customWidth="1"/>
    <col min="13061" max="13061" width="4.7109375" style="194" customWidth="1"/>
    <col min="13062" max="13062" width="9.5703125" style="194" customWidth="1"/>
    <col min="13063" max="13063" width="11.42578125" style="194" customWidth="1"/>
    <col min="13064" max="13064" width="18.140625" style="194" customWidth="1"/>
    <col min="13065" max="13312" width="9" style="194"/>
    <col min="13313" max="13313" width="6" style="194" customWidth="1"/>
    <col min="13314" max="13314" width="7.42578125" style="194" customWidth="1"/>
    <col min="13315" max="13315" width="10" style="194" customWidth="1"/>
    <col min="13316" max="13316" width="40.140625" style="194" customWidth="1"/>
    <col min="13317" max="13317" width="4.7109375" style="194" customWidth="1"/>
    <col min="13318" max="13318" width="9.5703125" style="194" customWidth="1"/>
    <col min="13319" max="13319" width="11.42578125" style="194" customWidth="1"/>
    <col min="13320" max="13320" width="18.140625" style="194" customWidth="1"/>
    <col min="13321" max="13568" width="9" style="194"/>
    <col min="13569" max="13569" width="6" style="194" customWidth="1"/>
    <col min="13570" max="13570" width="7.42578125" style="194" customWidth="1"/>
    <col min="13571" max="13571" width="10" style="194" customWidth="1"/>
    <col min="13572" max="13572" width="40.140625" style="194" customWidth="1"/>
    <col min="13573" max="13573" width="4.7109375" style="194" customWidth="1"/>
    <col min="13574" max="13574" width="9.5703125" style="194" customWidth="1"/>
    <col min="13575" max="13575" width="11.42578125" style="194" customWidth="1"/>
    <col min="13576" max="13576" width="18.140625" style="194" customWidth="1"/>
    <col min="13577" max="13824" width="9" style="194"/>
    <col min="13825" max="13825" width="6" style="194" customWidth="1"/>
    <col min="13826" max="13826" width="7.42578125" style="194" customWidth="1"/>
    <col min="13827" max="13827" width="10" style="194" customWidth="1"/>
    <col min="13828" max="13828" width="40.140625" style="194" customWidth="1"/>
    <col min="13829" max="13829" width="4.7109375" style="194" customWidth="1"/>
    <col min="13830" max="13830" width="9.5703125" style="194" customWidth="1"/>
    <col min="13831" max="13831" width="11.42578125" style="194" customWidth="1"/>
    <col min="13832" max="13832" width="18.140625" style="194" customWidth="1"/>
    <col min="13833" max="14080" width="9" style="194"/>
    <col min="14081" max="14081" width="6" style="194" customWidth="1"/>
    <col min="14082" max="14082" width="7.42578125" style="194" customWidth="1"/>
    <col min="14083" max="14083" width="10" style="194" customWidth="1"/>
    <col min="14084" max="14084" width="40.140625" style="194" customWidth="1"/>
    <col min="14085" max="14085" width="4.7109375" style="194" customWidth="1"/>
    <col min="14086" max="14086" width="9.5703125" style="194" customWidth="1"/>
    <col min="14087" max="14087" width="11.42578125" style="194" customWidth="1"/>
    <col min="14088" max="14088" width="18.140625" style="194" customWidth="1"/>
    <col min="14089" max="14336" width="9" style="194"/>
    <col min="14337" max="14337" width="6" style="194" customWidth="1"/>
    <col min="14338" max="14338" width="7.42578125" style="194" customWidth="1"/>
    <col min="14339" max="14339" width="10" style="194" customWidth="1"/>
    <col min="14340" max="14340" width="40.140625" style="194" customWidth="1"/>
    <col min="14341" max="14341" width="4.7109375" style="194" customWidth="1"/>
    <col min="14342" max="14342" width="9.5703125" style="194" customWidth="1"/>
    <col min="14343" max="14343" width="11.42578125" style="194" customWidth="1"/>
    <col min="14344" max="14344" width="18.140625" style="194" customWidth="1"/>
    <col min="14345" max="14592" width="9" style="194"/>
    <col min="14593" max="14593" width="6" style="194" customWidth="1"/>
    <col min="14594" max="14594" width="7.42578125" style="194" customWidth="1"/>
    <col min="14595" max="14595" width="10" style="194" customWidth="1"/>
    <col min="14596" max="14596" width="40.140625" style="194" customWidth="1"/>
    <col min="14597" max="14597" width="4.7109375" style="194" customWidth="1"/>
    <col min="14598" max="14598" width="9.5703125" style="194" customWidth="1"/>
    <col min="14599" max="14599" width="11.42578125" style="194" customWidth="1"/>
    <col min="14600" max="14600" width="18.140625" style="194" customWidth="1"/>
    <col min="14601" max="14848" width="9" style="194"/>
    <col min="14849" max="14849" width="6" style="194" customWidth="1"/>
    <col min="14850" max="14850" width="7.42578125" style="194" customWidth="1"/>
    <col min="14851" max="14851" width="10" style="194" customWidth="1"/>
    <col min="14852" max="14852" width="40.140625" style="194" customWidth="1"/>
    <col min="14853" max="14853" width="4.7109375" style="194" customWidth="1"/>
    <col min="14854" max="14854" width="9.5703125" style="194" customWidth="1"/>
    <col min="14855" max="14855" width="11.42578125" style="194" customWidth="1"/>
    <col min="14856" max="14856" width="18.140625" style="194" customWidth="1"/>
    <col min="14857" max="15104" width="9" style="194"/>
    <col min="15105" max="15105" width="6" style="194" customWidth="1"/>
    <col min="15106" max="15106" width="7.42578125" style="194" customWidth="1"/>
    <col min="15107" max="15107" width="10" style="194" customWidth="1"/>
    <col min="15108" max="15108" width="40.140625" style="194" customWidth="1"/>
    <col min="15109" max="15109" width="4.7109375" style="194" customWidth="1"/>
    <col min="15110" max="15110" width="9.5703125" style="194" customWidth="1"/>
    <col min="15111" max="15111" width="11.42578125" style="194" customWidth="1"/>
    <col min="15112" max="15112" width="18.140625" style="194" customWidth="1"/>
    <col min="15113" max="15360" width="9" style="194"/>
    <col min="15361" max="15361" width="6" style="194" customWidth="1"/>
    <col min="15362" max="15362" width="7.42578125" style="194" customWidth="1"/>
    <col min="15363" max="15363" width="10" style="194" customWidth="1"/>
    <col min="15364" max="15364" width="40.140625" style="194" customWidth="1"/>
    <col min="15365" max="15365" width="4.7109375" style="194" customWidth="1"/>
    <col min="15366" max="15366" width="9.5703125" style="194" customWidth="1"/>
    <col min="15367" max="15367" width="11.42578125" style="194" customWidth="1"/>
    <col min="15368" max="15368" width="18.140625" style="194" customWidth="1"/>
    <col min="15369" max="15616" width="9" style="194"/>
    <col min="15617" max="15617" width="6" style="194" customWidth="1"/>
    <col min="15618" max="15618" width="7.42578125" style="194" customWidth="1"/>
    <col min="15619" max="15619" width="10" style="194" customWidth="1"/>
    <col min="15620" max="15620" width="40.140625" style="194" customWidth="1"/>
    <col min="15621" max="15621" width="4.7109375" style="194" customWidth="1"/>
    <col min="15622" max="15622" width="9.5703125" style="194" customWidth="1"/>
    <col min="15623" max="15623" width="11.42578125" style="194" customWidth="1"/>
    <col min="15624" max="15624" width="18.140625" style="194" customWidth="1"/>
    <col min="15625" max="15872" width="9" style="194"/>
    <col min="15873" max="15873" width="6" style="194" customWidth="1"/>
    <col min="15874" max="15874" width="7.42578125" style="194" customWidth="1"/>
    <col min="15875" max="15875" width="10" style="194" customWidth="1"/>
    <col min="15876" max="15876" width="40.140625" style="194" customWidth="1"/>
    <col min="15877" max="15877" width="4.7109375" style="194" customWidth="1"/>
    <col min="15878" max="15878" width="9.5703125" style="194" customWidth="1"/>
    <col min="15879" max="15879" width="11.42578125" style="194" customWidth="1"/>
    <col min="15880" max="15880" width="18.140625" style="194" customWidth="1"/>
    <col min="15881" max="16128" width="9" style="194"/>
    <col min="16129" max="16129" width="6" style="194" customWidth="1"/>
    <col min="16130" max="16130" width="7.42578125" style="194" customWidth="1"/>
    <col min="16131" max="16131" width="10" style="194" customWidth="1"/>
    <col min="16132" max="16132" width="40.140625" style="194" customWidth="1"/>
    <col min="16133" max="16133" width="4.7109375" style="194" customWidth="1"/>
    <col min="16134" max="16134" width="9.5703125" style="194" customWidth="1"/>
    <col min="16135" max="16135" width="11.42578125" style="194" customWidth="1"/>
    <col min="16136" max="16136" width="18.140625" style="194" customWidth="1"/>
    <col min="16137" max="16384" width="9" style="194"/>
  </cols>
  <sheetData>
    <row r="1" spans="1:8" s="148" customFormat="1" ht="27.75" customHeight="1" x14ac:dyDescent="0.25">
      <c r="A1" s="421" t="s">
        <v>1045</v>
      </c>
      <c r="B1" s="421"/>
      <c r="C1" s="421"/>
      <c r="D1" s="421"/>
      <c r="E1" s="421"/>
      <c r="F1" s="421"/>
      <c r="G1" s="421"/>
      <c r="H1" s="421"/>
    </row>
    <row r="2" spans="1:8" s="148" customFormat="1" ht="12.75" customHeight="1" x14ac:dyDescent="0.2">
      <c r="A2" s="149" t="s">
        <v>1046</v>
      </c>
      <c r="B2" s="149"/>
      <c r="C2" s="149"/>
      <c r="D2" s="149"/>
      <c r="E2" s="149"/>
      <c r="F2" s="149"/>
      <c r="G2" s="149"/>
      <c r="H2" s="149"/>
    </row>
    <row r="3" spans="1:8" s="148" customFormat="1" ht="12.75" customHeight="1" x14ac:dyDescent="0.2">
      <c r="A3" s="149" t="s">
        <v>1211</v>
      </c>
      <c r="B3" s="149"/>
      <c r="C3" s="149"/>
      <c r="D3" s="149"/>
      <c r="E3" s="149"/>
      <c r="F3" s="149"/>
      <c r="G3" s="149"/>
      <c r="H3" s="149"/>
    </row>
    <row r="4" spans="1:8" s="148" customFormat="1" ht="13.5" customHeight="1" x14ac:dyDescent="0.2">
      <c r="A4" s="150"/>
      <c r="B4" s="149"/>
      <c r="C4" s="150"/>
      <c r="D4" s="149"/>
      <c r="E4" s="149"/>
      <c r="F4" s="149"/>
      <c r="G4" s="149"/>
      <c r="H4" s="149"/>
    </row>
    <row r="5" spans="1:8" s="148" customFormat="1" ht="6.75" customHeight="1" x14ac:dyDescent="0.25">
      <c r="A5" s="151"/>
      <c r="B5" s="152"/>
      <c r="C5" s="153"/>
      <c r="D5" s="152"/>
      <c r="E5" s="152"/>
      <c r="F5" s="154"/>
      <c r="G5" s="155"/>
      <c r="H5" s="155"/>
    </row>
    <row r="6" spans="1:8" s="148" customFormat="1" ht="12.75" customHeight="1" x14ac:dyDescent="0.2">
      <c r="A6" s="156" t="s">
        <v>1048</v>
      </c>
      <c r="B6" s="156"/>
      <c r="C6" s="156"/>
      <c r="D6" s="156"/>
      <c r="E6" s="156"/>
      <c r="F6" s="156"/>
      <c r="G6" s="156"/>
      <c r="H6" s="156"/>
    </row>
    <row r="7" spans="1:8" s="148" customFormat="1" ht="13.5" customHeight="1" x14ac:dyDescent="0.2">
      <c r="A7" s="156" t="s">
        <v>1049</v>
      </c>
      <c r="B7" s="156"/>
      <c r="C7" s="156"/>
      <c r="D7" s="156"/>
      <c r="E7" s="156"/>
      <c r="F7" s="156"/>
      <c r="G7" s="156" t="s">
        <v>1050</v>
      </c>
      <c r="H7" s="156"/>
    </row>
    <row r="8" spans="1:8" s="148" customFormat="1" ht="13.5" customHeight="1" x14ac:dyDescent="0.2">
      <c r="A8" s="156" t="s">
        <v>1051</v>
      </c>
      <c r="B8" s="157"/>
      <c r="C8" s="157"/>
      <c r="D8" s="157"/>
      <c r="E8" s="157"/>
      <c r="F8" s="158"/>
      <c r="G8" s="156" t="s">
        <v>1052</v>
      </c>
      <c r="H8" s="159"/>
    </row>
    <row r="9" spans="1:8" s="148" customFormat="1" ht="6" customHeight="1" thickBot="1" x14ac:dyDescent="0.25">
      <c r="A9" s="160"/>
      <c r="B9" s="160"/>
      <c r="C9" s="160"/>
      <c r="D9" s="160"/>
      <c r="E9" s="160"/>
      <c r="F9" s="160"/>
      <c r="G9" s="160"/>
      <c r="H9" s="160"/>
    </row>
    <row r="10" spans="1:8" s="148" customFormat="1" ht="25.5" customHeight="1" thickBot="1" x14ac:dyDescent="0.3">
      <c r="A10" s="161" t="s">
        <v>1053</v>
      </c>
      <c r="B10" s="161" t="s">
        <v>1054</v>
      </c>
      <c r="C10" s="161" t="s">
        <v>1055</v>
      </c>
      <c r="D10" s="161" t="s">
        <v>76</v>
      </c>
      <c r="E10" s="161" t="s">
        <v>77</v>
      </c>
      <c r="F10" s="161" t="s">
        <v>1056</v>
      </c>
      <c r="G10" s="161" t="s">
        <v>1057</v>
      </c>
      <c r="H10" s="161" t="s">
        <v>1058</v>
      </c>
    </row>
    <row r="11" spans="1:8" s="148" customFormat="1" ht="12.75" hidden="1" customHeight="1" x14ac:dyDescent="0.25">
      <c r="A11" s="161" t="s">
        <v>91</v>
      </c>
      <c r="B11" s="161" t="s">
        <v>4</v>
      </c>
      <c r="C11" s="161" t="s">
        <v>115</v>
      </c>
      <c r="D11" s="161" t="s">
        <v>100</v>
      </c>
      <c r="E11" s="161" t="s">
        <v>128</v>
      </c>
      <c r="F11" s="161" t="s">
        <v>134</v>
      </c>
      <c r="G11" s="161" t="s">
        <v>143</v>
      </c>
      <c r="H11" s="161" t="s">
        <v>148</v>
      </c>
    </row>
    <row r="12" spans="1:8" s="148" customFormat="1" ht="4.5" customHeight="1" x14ac:dyDescent="0.2">
      <c r="A12" s="160"/>
      <c r="B12" s="160"/>
      <c r="C12" s="160"/>
      <c r="D12" s="160"/>
      <c r="E12" s="160"/>
      <c r="F12" s="160"/>
      <c r="G12" s="160"/>
      <c r="H12" s="160"/>
    </row>
    <row r="13" spans="1:8" s="148" customFormat="1" ht="30.75" customHeight="1" x14ac:dyDescent="0.25">
      <c r="A13" s="162"/>
      <c r="B13" s="163"/>
      <c r="C13" s="163" t="s">
        <v>89</v>
      </c>
      <c r="D13" s="163" t="s">
        <v>1059</v>
      </c>
      <c r="E13" s="163"/>
      <c r="F13" s="164"/>
      <c r="G13" s="165"/>
      <c r="H13" s="165"/>
    </row>
    <row r="14" spans="1:8" s="148" customFormat="1" ht="28.5" customHeight="1" x14ac:dyDescent="0.2">
      <c r="A14" s="166"/>
      <c r="B14" s="167"/>
      <c r="C14" s="167" t="s">
        <v>91</v>
      </c>
      <c r="D14" s="167" t="s">
        <v>1060</v>
      </c>
      <c r="E14" s="167"/>
      <c r="F14" s="168"/>
      <c r="G14" s="169"/>
      <c r="H14" s="169"/>
    </row>
    <row r="15" spans="1:8" s="148" customFormat="1" ht="24" customHeight="1" x14ac:dyDescent="0.2">
      <c r="A15" s="170">
        <v>1</v>
      </c>
      <c r="B15" s="171" t="s">
        <v>1073</v>
      </c>
      <c r="C15" s="171" t="s">
        <v>1078</v>
      </c>
      <c r="D15" s="171" t="s">
        <v>1079</v>
      </c>
      <c r="E15" s="171" t="s">
        <v>137</v>
      </c>
      <c r="F15" s="172">
        <v>2.7</v>
      </c>
      <c r="G15" s="173"/>
      <c r="H15" s="173"/>
    </row>
    <row r="16" spans="1:8" s="148" customFormat="1" ht="13.5" customHeight="1" x14ac:dyDescent="0.2">
      <c r="A16" s="174"/>
      <c r="B16" s="175"/>
      <c r="C16" s="175"/>
      <c r="D16" s="175" t="s">
        <v>1212</v>
      </c>
      <c r="E16" s="175"/>
      <c r="F16" s="176">
        <v>2.7</v>
      </c>
      <c r="G16" s="177"/>
      <c r="H16" s="177"/>
    </row>
    <row r="17" spans="1:8" s="148" customFormat="1" ht="24" customHeight="1" x14ac:dyDescent="0.2">
      <c r="A17" s="170">
        <v>2</v>
      </c>
      <c r="B17" s="171" t="s">
        <v>1073</v>
      </c>
      <c r="C17" s="171" t="s">
        <v>1081</v>
      </c>
      <c r="D17" s="171" t="s">
        <v>1082</v>
      </c>
      <c r="E17" s="171" t="s">
        <v>137</v>
      </c>
      <c r="F17" s="172">
        <v>2.7</v>
      </c>
      <c r="G17" s="173"/>
      <c r="H17" s="173"/>
    </row>
    <row r="18" spans="1:8" s="148" customFormat="1" ht="24" customHeight="1" x14ac:dyDescent="0.2">
      <c r="A18" s="170">
        <v>3</v>
      </c>
      <c r="B18" s="171" t="s">
        <v>1073</v>
      </c>
      <c r="C18" s="171" t="s">
        <v>1083</v>
      </c>
      <c r="D18" s="171" t="s">
        <v>1084</v>
      </c>
      <c r="E18" s="171" t="s">
        <v>137</v>
      </c>
      <c r="F18" s="172">
        <v>2.7</v>
      </c>
      <c r="G18" s="173"/>
      <c r="H18" s="173"/>
    </row>
    <row r="19" spans="1:8" s="148" customFormat="1" ht="13.5" customHeight="1" x14ac:dyDescent="0.2">
      <c r="A19" s="174"/>
      <c r="B19" s="175"/>
      <c r="C19" s="175"/>
      <c r="D19" s="175" t="s">
        <v>1213</v>
      </c>
      <c r="E19" s="175"/>
      <c r="F19" s="176">
        <v>2.7</v>
      </c>
      <c r="G19" s="177"/>
      <c r="H19" s="177"/>
    </row>
    <row r="20" spans="1:8" s="148" customFormat="1" ht="13.5" customHeight="1" x14ac:dyDescent="0.2">
      <c r="A20" s="170">
        <v>4</v>
      </c>
      <c r="B20" s="171" t="s">
        <v>1073</v>
      </c>
      <c r="C20" s="171" t="s">
        <v>197</v>
      </c>
      <c r="D20" s="171" t="s">
        <v>1086</v>
      </c>
      <c r="E20" s="171" t="s">
        <v>137</v>
      </c>
      <c r="F20" s="172">
        <v>2.7</v>
      </c>
      <c r="G20" s="173"/>
      <c r="H20" s="173"/>
    </row>
    <row r="21" spans="1:8" s="148" customFormat="1" ht="24" customHeight="1" x14ac:dyDescent="0.2">
      <c r="A21" s="170">
        <v>5</v>
      </c>
      <c r="B21" s="171" t="s">
        <v>1073</v>
      </c>
      <c r="C21" s="171" t="s">
        <v>202</v>
      </c>
      <c r="D21" s="171" t="s">
        <v>1087</v>
      </c>
      <c r="E21" s="171" t="s">
        <v>204</v>
      </c>
      <c r="F21" s="172">
        <v>4.8600000000000003</v>
      </c>
      <c r="G21" s="173"/>
      <c r="H21" s="173"/>
    </row>
    <row r="22" spans="1:8" s="148" customFormat="1" ht="13.5" customHeight="1" x14ac:dyDescent="0.2">
      <c r="A22" s="174"/>
      <c r="B22" s="175"/>
      <c r="C22" s="175"/>
      <c r="D22" s="175" t="s">
        <v>1214</v>
      </c>
      <c r="E22" s="175"/>
      <c r="F22" s="176">
        <v>4.8600000000000003</v>
      </c>
      <c r="G22" s="177"/>
      <c r="H22" s="177"/>
    </row>
    <row r="23" spans="1:8" s="148" customFormat="1" ht="28.5" customHeight="1" x14ac:dyDescent="0.2">
      <c r="A23" s="166"/>
      <c r="B23" s="167"/>
      <c r="C23" s="167" t="s">
        <v>4</v>
      </c>
      <c r="D23" s="167" t="s">
        <v>1215</v>
      </c>
      <c r="E23" s="167"/>
      <c r="F23" s="168"/>
      <c r="G23" s="169"/>
      <c r="H23" s="169"/>
    </row>
    <row r="24" spans="1:8" s="148" customFormat="1" ht="13.5" customHeight="1" x14ac:dyDescent="0.2">
      <c r="A24" s="170">
        <v>6</v>
      </c>
      <c r="B24" s="171" t="s">
        <v>1216</v>
      </c>
      <c r="C24" s="171" t="s">
        <v>1217</v>
      </c>
      <c r="D24" s="171" t="s">
        <v>1218</v>
      </c>
      <c r="E24" s="171" t="s">
        <v>137</v>
      </c>
      <c r="F24" s="172">
        <v>1.8089999999999999</v>
      </c>
      <c r="G24" s="173"/>
      <c r="H24" s="173"/>
    </row>
    <row r="25" spans="1:8" s="148" customFormat="1" ht="13.5" customHeight="1" x14ac:dyDescent="0.2">
      <c r="A25" s="174"/>
      <c r="B25" s="175"/>
      <c r="C25" s="175"/>
      <c r="D25" s="175" t="s">
        <v>1219</v>
      </c>
      <c r="E25" s="175"/>
      <c r="F25" s="176">
        <v>1.8089999999999999</v>
      </c>
      <c r="G25" s="177"/>
      <c r="H25" s="177"/>
    </row>
    <row r="26" spans="1:8" s="148" customFormat="1" ht="28.5" customHeight="1" x14ac:dyDescent="0.2">
      <c r="A26" s="166"/>
      <c r="B26" s="167"/>
      <c r="C26" s="167" t="s">
        <v>100</v>
      </c>
      <c r="D26" s="167" t="s">
        <v>1220</v>
      </c>
      <c r="E26" s="167"/>
      <c r="F26" s="168"/>
      <c r="G26" s="169"/>
      <c r="H26" s="169"/>
    </row>
    <row r="27" spans="1:8" s="148" customFormat="1" ht="24" customHeight="1" x14ac:dyDescent="0.2">
      <c r="A27" s="170">
        <v>7</v>
      </c>
      <c r="B27" s="171" t="s">
        <v>1061</v>
      </c>
      <c r="C27" s="171" t="s">
        <v>1221</v>
      </c>
      <c r="D27" s="171" t="s">
        <v>1222</v>
      </c>
      <c r="E27" s="171" t="s">
        <v>98</v>
      </c>
      <c r="F27" s="172">
        <v>4.8600000000000003</v>
      </c>
      <c r="G27" s="173"/>
      <c r="H27" s="173"/>
    </row>
    <row r="28" spans="1:8" s="148" customFormat="1" ht="13.5" customHeight="1" x14ac:dyDescent="0.2">
      <c r="A28" s="174"/>
      <c r="B28" s="175"/>
      <c r="C28" s="175"/>
      <c r="D28" s="175" t="s">
        <v>1223</v>
      </c>
      <c r="E28" s="175"/>
      <c r="F28" s="176">
        <v>4.8600000000000003</v>
      </c>
      <c r="G28" s="177"/>
      <c r="H28" s="177"/>
    </row>
    <row r="29" spans="1:8" s="148" customFormat="1" ht="28.5" customHeight="1" x14ac:dyDescent="0.2">
      <c r="A29" s="166"/>
      <c r="B29" s="167"/>
      <c r="C29" s="167" t="s">
        <v>154</v>
      </c>
      <c r="D29" s="167" t="s">
        <v>1144</v>
      </c>
      <c r="E29" s="167"/>
      <c r="F29" s="168"/>
      <c r="G29" s="169"/>
      <c r="H29" s="169"/>
    </row>
    <row r="30" spans="1:8" s="148" customFormat="1" ht="24" customHeight="1" x14ac:dyDescent="0.2">
      <c r="A30" s="170">
        <v>8</v>
      </c>
      <c r="B30" s="171" t="s">
        <v>1061</v>
      </c>
      <c r="C30" s="171" t="s">
        <v>1224</v>
      </c>
      <c r="D30" s="171" t="s">
        <v>1225</v>
      </c>
      <c r="E30" s="171" t="s">
        <v>98</v>
      </c>
      <c r="F30" s="172">
        <v>4.5</v>
      </c>
      <c r="G30" s="173"/>
      <c r="H30" s="173"/>
    </row>
    <row r="31" spans="1:8" s="148" customFormat="1" ht="13.5" customHeight="1" x14ac:dyDescent="0.2">
      <c r="A31" s="170">
        <v>9</v>
      </c>
      <c r="B31" s="171" t="s">
        <v>1061</v>
      </c>
      <c r="C31" s="171" t="s">
        <v>1226</v>
      </c>
      <c r="D31" s="171" t="s">
        <v>1227</v>
      </c>
      <c r="E31" s="171" t="s">
        <v>98</v>
      </c>
      <c r="F31" s="172">
        <v>4.5</v>
      </c>
      <c r="G31" s="173"/>
      <c r="H31" s="173"/>
    </row>
    <row r="32" spans="1:8" s="148" customFormat="1" ht="24" customHeight="1" x14ac:dyDescent="0.2">
      <c r="A32" s="170">
        <v>10</v>
      </c>
      <c r="B32" s="171" t="s">
        <v>1173</v>
      </c>
      <c r="C32" s="171" t="s">
        <v>1228</v>
      </c>
      <c r="D32" s="171" t="s">
        <v>1229</v>
      </c>
      <c r="E32" s="171" t="s">
        <v>118</v>
      </c>
      <c r="F32" s="172">
        <v>10.8</v>
      </c>
      <c r="G32" s="173"/>
      <c r="H32" s="173"/>
    </row>
    <row r="33" spans="1:8" s="148" customFormat="1" ht="13.5" customHeight="1" x14ac:dyDescent="0.2">
      <c r="A33" s="174"/>
      <c r="B33" s="175"/>
      <c r="C33" s="175"/>
      <c r="D33" s="175" t="s">
        <v>1230</v>
      </c>
      <c r="E33" s="175"/>
      <c r="F33" s="176">
        <v>10.8</v>
      </c>
      <c r="G33" s="177"/>
      <c r="H33" s="177"/>
    </row>
    <row r="34" spans="1:8" s="148" customFormat="1" ht="13.5" customHeight="1" x14ac:dyDescent="0.2">
      <c r="A34" s="170">
        <v>11</v>
      </c>
      <c r="B34" s="171" t="s">
        <v>1231</v>
      </c>
      <c r="C34" s="171" t="s">
        <v>1232</v>
      </c>
      <c r="D34" s="171" t="s">
        <v>1233</v>
      </c>
      <c r="E34" s="171" t="s">
        <v>278</v>
      </c>
      <c r="F34" s="172">
        <v>2</v>
      </c>
      <c r="G34" s="173"/>
      <c r="H34" s="173"/>
    </row>
    <row r="35" spans="1:8" s="148" customFormat="1" ht="24" customHeight="1" x14ac:dyDescent="0.2">
      <c r="A35" s="178">
        <v>12</v>
      </c>
      <c r="B35" s="179" t="s">
        <v>1234</v>
      </c>
      <c r="C35" s="179" t="s">
        <v>1235</v>
      </c>
      <c r="D35" s="179" t="s">
        <v>1236</v>
      </c>
      <c r="E35" s="179" t="s">
        <v>118</v>
      </c>
      <c r="F35" s="180">
        <v>6.36</v>
      </c>
      <c r="G35" s="181"/>
      <c r="H35" s="181"/>
    </row>
    <row r="36" spans="1:8" s="148" customFormat="1" ht="28.5" customHeight="1" x14ac:dyDescent="0.2">
      <c r="A36" s="166"/>
      <c r="B36" s="167"/>
      <c r="C36" s="167" t="s">
        <v>911</v>
      </c>
      <c r="D36" s="167" t="s">
        <v>1196</v>
      </c>
      <c r="E36" s="167"/>
      <c r="F36" s="168"/>
      <c r="G36" s="169"/>
      <c r="H36" s="169"/>
    </row>
    <row r="37" spans="1:8" s="148" customFormat="1" ht="13.5" customHeight="1" x14ac:dyDescent="0.2">
      <c r="A37" s="170">
        <v>13</v>
      </c>
      <c r="B37" s="171" t="s">
        <v>1173</v>
      </c>
      <c r="C37" s="171" t="s">
        <v>1237</v>
      </c>
      <c r="D37" s="171" t="s">
        <v>1238</v>
      </c>
      <c r="E37" s="171" t="s">
        <v>204</v>
      </c>
      <c r="F37" s="172">
        <v>9.9030000000000005</v>
      </c>
      <c r="G37" s="173"/>
      <c r="H37" s="173"/>
    </row>
    <row r="38" spans="1:8" s="148" customFormat="1" ht="30.75" customHeight="1" x14ac:dyDescent="0.25">
      <c r="A38" s="186"/>
      <c r="B38" s="187"/>
      <c r="C38" s="187"/>
      <c r="D38" s="187" t="s">
        <v>1210</v>
      </c>
      <c r="E38" s="187"/>
      <c r="F38" s="188"/>
      <c r="G38" s="189"/>
      <c r="H38" s="189"/>
    </row>
  </sheetData>
  <mergeCells count="1">
    <mergeCell ref="A1:H1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9CA2-1B87-464B-9768-593F83F01B7E}">
  <sheetPr>
    <pageSetUpPr fitToPage="1"/>
  </sheetPr>
  <dimension ref="A1:H28"/>
  <sheetViews>
    <sheetView zoomScaleNormal="100" workbookViewId="0">
      <pane ySplit="3" topLeftCell="A4" activePane="bottomLeft" state="frozen"/>
      <selection activeCell="C10" sqref="C10"/>
      <selection pane="bottomLeft" activeCell="C16" sqref="C16"/>
    </sheetView>
  </sheetViews>
  <sheetFormatPr defaultRowHeight="15.75" x14ac:dyDescent="0.25"/>
  <cols>
    <col min="1" max="1" width="8.5703125" style="235" bestFit="1" customWidth="1"/>
    <col min="2" max="2" width="11.28515625" style="235" bestFit="1" customWidth="1"/>
    <col min="3" max="3" width="90.5703125" style="235" bestFit="1" customWidth="1"/>
    <col min="4" max="4" width="9" style="235" customWidth="1"/>
    <col min="5" max="5" width="11.85546875" style="236" bestFit="1" customWidth="1"/>
    <col min="6" max="6" width="9" style="237" bestFit="1" customWidth="1"/>
    <col min="7" max="7" width="13.42578125" style="238" bestFit="1" customWidth="1"/>
    <col min="8" max="8" width="9.140625" style="201"/>
    <col min="9" max="16384" width="9.140625" style="235"/>
  </cols>
  <sheetData>
    <row r="1" spans="1:7" ht="33" thickTop="1" thickBot="1" x14ac:dyDescent="0.3">
      <c r="A1" s="195" t="s">
        <v>1239</v>
      </c>
      <c r="B1" s="196" t="s">
        <v>1240</v>
      </c>
      <c r="C1" s="197" t="s">
        <v>1241</v>
      </c>
      <c r="D1" s="196" t="s">
        <v>1242</v>
      </c>
      <c r="E1" s="198" t="s">
        <v>1243</v>
      </c>
      <c r="F1" s="199" t="s">
        <v>1244</v>
      </c>
      <c r="G1" s="200" t="s">
        <v>1245</v>
      </c>
    </row>
    <row r="2" spans="1:7" ht="18.600000000000001" customHeight="1" thickTop="1" thickBot="1" x14ac:dyDescent="0.3">
      <c r="A2" s="202"/>
      <c r="B2" s="203"/>
      <c r="C2" s="204"/>
      <c r="D2" s="203"/>
      <c r="E2" s="205"/>
      <c r="F2" s="206"/>
      <c r="G2" s="207"/>
    </row>
    <row r="3" spans="1:7" s="214" customFormat="1" ht="16.5" thickBot="1" x14ac:dyDescent="0.3">
      <c r="A3" s="208" t="s">
        <v>1246</v>
      </c>
      <c r="B3" s="209"/>
      <c r="C3" s="210" t="s">
        <v>1247</v>
      </c>
      <c r="D3" s="209"/>
      <c r="E3" s="211"/>
      <c r="F3" s="212"/>
      <c r="G3" s="213">
        <f>SUM(G4:G27)</f>
        <v>0</v>
      </c>
    </row>
    <row r="4" spans="1:7" s="214" customFormat="1" x14ac:dyDescent="0.25">
      <c r="A4" s="215" t="s">
        <v>1248</v>
      </c>
      <c r="B4" s="216" t="s">
        <v>1248</v>
      </c>
      <c r="C4" s="217" t="s">
        <v>1249</v>
      </c>
      <c r="D4" s="218" t="s">
        <v>1250</v>
      </c>
      <c r="E4" s="219">
        <v>1100</v>
      </c>
      <c r="F4" s="220">
        <v>1</v>
      </c>
      <c r="G4" s="221"/>
    </row>
    <row r="5" spans="1:7" s="214" customFormat="1" x14ac:dyDescent="0.25">
      <c r="A5" s="215" t="s">
        <v>1251</v>
      </c>
      <c r="B5" s="216" t="s">
        <v>1251</v>
      </c>
      <c r="C5" s="264" t="s">
        <v>1718</v>
      </c>
      <c r="D5" s="218" t="s">
        <v>118</v>
      </c>
      <c r="E5" s="219">
        <v>32</v>
      </c>
      <c r="F5" s="220">
        <v>70</v>
      </c>
      <c r="G5" s="221"/>
    </row>
    <row r="6" spans="1:7" s="214" customFormat="1" x14ac:dyDescent="0.25">
      <c r="A6" s="215" t="s">
        <v>1252</v>
      </c>
      <c r="B6" s="216" t="s">
        <v>1252</v>
      </c>
      <c r="C6" s="423" t="s">
        <v>1719</v>
      </c>
      <c r="D6" s="218" t="s">
        <v>118</v>
      </c>
      <c r="E6" s="219">
        <v>42</v>
      </c>
      <c r="F6" s="220">
        <v>70</v>
      </c>
      <c r="G6" s="221"/>
    </row>
    <row r="7" spans="1:7" s="214" customFormat="1" ht="31.5" x14ac:dyDescent="0.25">
      <c r="A7" s="215" t="s">
        <v>1253</v>
      </c>
      <c r="B7" s="216" t="s">
        <v>1253</v>
      </c>
      <c r="C7" s="423" t="s">
        <v>1720</v>
      </c>
      <c r="D7" s="218" t="s">
        <v>702</v>
      </c>
      <c r="E7" s="219">
        <v>21000</v>
      </c>
      <c r="F7" s="220">
        <v>1</v>
      </c>
      <c r="G7" s="221"/>
    </row>
    <row r="8" spans="1:7" s="214" customFormat="1" x14ac:dyDescent="0.25">
      <c r="A8" s="215" t="s">
        <v>1254</v>
      </c>
      <c r="B8" s="216" t="s">
        <v>1254</v>
      </c>
      <c r="C8" s="423" t="s">
        <v>1721</v>
      </c>
      <c r="D8" s="218" t="s">
        <v>702</v>
      </c>
      <c r="E8" s="219">
        <v>3950</v>
      </c>
      <c r="F8" s="220">
        <v>2</v>
      </c>
      <c r="G8" s="221"/>
    </row>
    <row r="9" spans="1:7" s="214" customFormat="1" x14ac:dyDescent="0.25">
      <c r="A9" s="215" t="s">
        <v>1255</v>
      </c>
      <c r="B9" s="216" t="s">
        <v>1255</v>
      </c>
      <c r="C9" s="217" t="s">
        <v>1256</v>
      </c>
      <c r="D9" s="218" t="s">
        <v>702</v>
      </c>
      <c r="E9" s="219">
        <v>1250</v>
      </c>
      <c r="F9" s="220">
        <v>2</v>
      </c>
      <c r="G9" s="221"/>
    </row>
    <row r="10" spans="1:7" s="214" customFormat="1" x14ac:dyDescent="0.25">
      <c r="A10" s="215" t="s">
        <v>1257</v>
      </c>
      <c r="B10" s="216" t="s">
        <v>1257</v>
      </c>
      <c r="C10" s="217"/>
      <c r="D10" s="218"/>
      <c r="E10" s="219"/>
      <c r="F10" s="220"/>
      <c r="G10" s="221"/>
    </row>
    <row r="11" spans="1:7" s="214" customFormat="1" x14ac:dyDescent="0.25">
      <c r="A11" s="215" t="s">
        <v>1258</v>
      </c>
      <c r="B11" s="216" t="s">
        <v>1258</v>
      </c>
      <c r="C11" s="217" t="s">
        <v>1259</v>
      </c>
      <c r="D11" s="218" t="s">
        <v>702</v>
      </c>
      <c r="E11" s="219">
        <v>10000</v>
      </c>
      <c r="F11" s="220">
        <v>1</v>
      </c>
      <c r="G11" s="221"/>
    </row>
    <row r="12" spans="1:7" s="214" customFormat="1" x14ac:dyDescent="0.25">
      <c r="A12" s="215" t="s">
        <v>1260</v>
      </c>
      <c r="B12" s="216" t="s">
        <v>1260</v>
      </c>
      <c r="C12" s="217" t="s">
        <v>1261</v>
      </c>
      <c r="D12" s="218" t="s">
        <v>118</v>
      </c>
      <c r="E12" s="219">
        <v>50</v>
      </c>
      <c r="F12" s="220">
        <v>168</v>
      </c>
      <c r="G12" s="221"/>
    </row>
    <row r="13" spans="1:7" s="214" customFormat="1" x14ac:dyDescent="0.25">
      <c r="A13" s="215" t="s">
        <v>1262</v>
      </c>
      <c r="B13" s="216" t="s">
        <v>1262</v>
      </c>
      <c r="C13" s="217" t="s">
        <v>1263</v>
      </c>
      <c r="D13" s="218" t="s">
        <v>118</v>
      </c>
      <c r="E13" s="219">
        <v>50</v>
      </c>
      <c r="F13" s="220">
        <v>40</v>
      </c>
      <c r="G13" s="221"/>
    </row>
    <row r="14" spans="1:7" s="214" customFormat="1" x14ac:dyDescent="0.25">
      <c r="A14" s="215" t="s">
        <v>1264</v>
      </c>
      <c r="B14" s="216" t="s">
        <v>1264</v>
      </c>
      <c r="C14" s="217" t="s">
        <v>1265</v>
      </c>
      <c r="D14" s="218" t="s">
        <v>118</v>
      </c>
      <c r="E14" s="219">
        <v>25</v>
      </c>
      <c r="F14" s="220">
        <v>600</v>
      </c>
      <c r="G14" s="221"/>
    </row>
    <row r="15" spans="1:7" s="214" customFormat="1" x14ac:dyDescent="0.25">
      <c r="A15" s="215" t="s">
        <v>1266</v>
      </c>
      <c r="B15" s="216" t="s">
        <v>1266</v>
      </c>
      <c r="C15" s="217" t="s">
        <v>1267</v>
      </c>
      <c r="D15" s="218" t="s">
        <v>118</v>
      </c>
      <c r="E15" s="219">
        <v>50</v>
      </c>
      <c r="F15" s="220">
        <f>F5</f>
        <v>70</v>
      </c>
      <c r="G15" s="221"/>
    </row>
    <row r="16" spans="1:7" s="214" customFormat="1" x14ac:dyDescent="0.25">
      <c r="A16" s="215" t="s">
        <v>1268</v>
      </c>
      <c r="B16" s="216" t="s">
        <v>1268</v>
      </c>
      <c r="C16" s="217" t="s">
        <v>1269</v>
      </c>
      <c r="D16" s="218" t="s">
        <v>118</v>
      </c>
      <c r="E16" s="219">
        <v>25</v>
      </c>
      <c r="F16" s="220">
        <f>F6</f>
        <v>70</v>
      </c>
      <c r="G16" s="221"/>
    </row>
    <row r="17" spans="1:7" s="214" customFormat="1" x14ac:dyDescent="0.25">
      <c r="A17" s="215" t="s">
        <v>1270</v>
      </c>
      <c r="B17" s="216" t="s">
        <v>1270</v>
      </c>
      <c r="C17" s="217" t="s">
        <v>1271</v>
      </c>
      <c r="D17" s="218" t="s">
        <v>118</v>
      </c>
      <c r="E17" s="219">
        <v>50</v>
      </c>
      <c r="F17" s="220">
        <f>F12+F13+F5</f>
        <v>278</v>
      </c>
      <c r="G17" s="221"/>
    </row>
    <row r="18" spans="1:7" s="214" customFormat="1" x14ac:dyDescent="0.25">
      <c r="A18" s="215" t="s">
        <v>1272</v>
      </c>
      <c r="B18" s="216" t="s">
        <v>1272</v>
      </c>
      <c r="C18" s="217" t="s">
        <v>1273</v>
      </c>
      <c r="D18" s="218" t="s">
        <v>1274</v>
      </c>
      <c r="E18" s="219">
        <v>650</v>
      </c>
      <c r="F18" s="220">
        <v>96</v>
      </c>
      <c r="G18" s="221"/>
    </row>
    <row r="19" spans="1:7" s="214" customFormat="1" x14ac:dyDescent="0.25">
      <c r="A19" s="215" t="s">
        <v>1275</v>
      </c>
      <c r="B19" s="216" t="s">
        <v>1275</v>
      </c>
      <c r="C19" s="217" t="s">
        <v>1008</v>
      </c>
      <c r="D19" s="218" t="s">
        <v>1276</v>
      </c>
      <c r="E19" s="219">
        <v>20000</v>
      </c>
      <c r="F19" s="220">
        <v>1</v>
      </c>
      <c r="G19" s="221"/>
    </row>
    <row r="20" spans="1:7" s="214" customFormat="1" x14ac:dyDescent="0.25">
      <c r="A20" s="215" t="s">
        <v>1277</v>
      </c>
      <c r="B20" s="216" t="s">
        <v>1277</v>
      </c>
      <c r="C20" s="217" t="s">
        <v>1278</v>
      </c>
      <c r="D20" s="218" t="s">
        <v>1279</v>
      </c>
      <c r="E20" s="219">
        <v>400</v>
      </c>
      <c r="F20" s="220">
        <v>8</v>
      </c>
      <c r="G20" s="221"/>
    </row>
    <row r="21" spans="1:7" s="214" customFormat="1" x14ac:dyDescent="0.25">
      <c r="A21" s="215" t="s">
        <v>1280</v>
      </c>
      <c r="B21" s="216" t="s">
        <v>1280</v>
      </c>
      <c r="C21" s="217" t="s">
        <v>1281</v>
      </c>
      <c r="D21" s="218" t="s">
        <v>702</v>
      </c>
      <c r="E21" s="219">
        <v>1500</v>
      </c>
      <c r="F21" s="220">
        <f>F9</f>
        <v>2</v>
      </c>
      <c r="G21" s="221"/>
    </row>
    <row r="22" spans="1:7" s="214" customFormat="1" x14ac:dyDescent="0.25">
      <c r="A22" s="215" t="s">
        <v>1282</v>
      </c>
      <c r="B22" s="216" t="s">
        <v>1282</v>
      </c>
      <c r="C22" s="217" t="s">
        <v>1283</v>
      </c>
      <c r="D22" s="218" t="s">
        <v>702</v>
      </c>
      <c r="E22" s="219">
        <v>1500</v>
      </c>
      <c r="F22" s="220">
        <f>F9</f>
        <v>2</v>
      </c>
      <c r="G22" s="221"/>
    </row>
    <row r="23" spans="1:7" s="214" customFormat="1" x14ac:dyDescent="0.25">
      <c r="A23" s="215" t="s">
        <v>1284</v>
      </c>
      <c r="B23" s="216" t="s">
        <v>1284</v>
      </c>
      <c r="C23" s="217" t="s">
        <v>1285</v>
      </c>
      <c r="D23" s="218" t="s">
        <v>131</v>
      </c>
      <c r="E23" s="219">
        <v>2500</v>
      </c>
      <c r="F23" s="220">
        <v>4</v>
      </c>
      <c r="G23" s="221"/>
    </row>
    <row r="24" spans="1:7" s="214" customFormat="1" x14ac:dyDescent="0.25">
      <c r="A24" s="215" t="s">
        <v>1286</v>
      </c>
      <c r="B24" s="216" t="s">
        <v>1286</v>
      </c>
      <c r="C24" s="217" t="s">
        <v>1287</v>
      </c>
      <c r="D24" s="218" t="s">
        <v>1274</v>
      </c>
      <c r="E24" s="219">
        <v>550</v>
      </c>
      <c r="F24" s="220">
        <v>192</v>
      </c>
      <c r="G24" s="221"/>
    </row>
    <row r="25" spans="1:7" s="214" customFormat="1" x14ac:dyDescent="0.25">
      <c r="A25" s="215" t="s">
        <v>1288</v>
      </c>
      <c r="B25" s="216" t="s">
        <v>1288</v>
      </c>
      <c r="C25" s="217" t="s">
        <v>1289</v>
      </c>
      <c r="D25" s="218" t="s">
        <v>1276</v>
      </c>
      <c r="E25" s="219">
        <f>SUM(G4:G9)*0.036</f>
        <v>0</v>
      </c>
      <c r="F25" s="220">
        <v>1</v>
      </c>
      <c r="G25" s="221"/>
    </row>
    <row r="26" spans="1:7" s="214" customFormat="1" x14ac:dyDescent="0.25">
      <c r="A26" s="215" t="s">
        <v>1290</v>
      </c>
      <c r="B26" s="216" t="s">
        <v>1290</v>
      </c>
      <c r="C26" s="217" t="s">
        <v>1291</v>
      </c>
      <c r="D26" s="218" t="s">
        <v>1276</v>
      </c>
      <c r="E26" s="219">
        <f>SUM(G11:G24)*0.01</f>
        <v>0</v>
      </c>
      <c r="F26" s="220">
        <v>1</v>
      </c>
      <c r="G26" s="221"/>
    </row>
    <row r="27" spans="1:7" s="214" customFormat="1" ht="16.5" thickBot="1" x14ac:dyDescent="0.3">
      <c r="A27" s="222"/>
      <c r="B27" s="223"/>
      <c r="C27" s="224"/>
      <c r="D27" s="225"/>
      <c r="E27" s="226"/>
      <c r="F27" s="227"/>
      <c r="G27" s="228"/>
    </row>
    <row r="28" spans="1:7" s="214" customFormat="1" ht="16.5" thickTop="1" x14ac:dyDescent="0.25">
      <c r="A28" s="229"/>
      <c r="B28" s="229"/>
      <c r="C28" s="230"/>
      <c r="D28" s="231"/>
      <c r="E28" s="232"/>
      <c r="F28" s="233"/>
      <c r="G28" s="234"/>
    </row>
  </sheetData>
  <pageMargins left="0.78740157480314965" right="0.78740157480314965" top="0.98425196850393704" bottom="0.98425196850393704" header="0.51181102362204722" footer="0.51181102362204722"/>
  <pageSetup paperSize="9" scale="9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7991A-F446-4987-8933-405477ED1D15}">
  <dimension ref="A1:G50"/>
  <sheetViews>
    <sheetView workbookViewId="0">
      <selection activeCell="H46" sqref="H46"/>
    </sheetView>
  </sheetViews>
  <sheetFormatPr defaultRowHeight="15" x14ac:dyDescent="0.25"/>
  <cols>
    <col min="1" max="1" width="7.5703125" customWidth="1"/>
    <col min="2" max="2" width="11.7109375" customWidth="1"/>
    <col min="3" max="3" width="77.140625" customWidth="1"/>
    <col min="4" max="4" width="10.28515625" customWidth="1"/>
    <col min="5" max="5" width="11.28515625" customWidth="1"/>
    <col min="6" max="7" width="10.28515625" customWidth="1"/>
  </cols>
  <sheetData>
    <row r="1" spans="1:7" ht="48.75" thickTop="1" thickBot="1" x14ac:dyDescent="0.3">
      <c r="A1" s="272" t="s">
        <v>1239</v>
      </c>
      <c r="B1" s="239" t="s">
        <v>1240</v>
      </c>
      <c r="C1" s="240" t="s">
        <v>1241</v>
      </c>
      <c r="D1" s="241" t="s">
        <v>1242</v>
      </c>
      <c r="E1" s="242" t="s">
        <v>1243</v>
      </c>
      <c r="F1" s="243" t="s">
        <v>1244</v>
      </c>
      <c r="G1" s="244" t="s">
        <v>1245</v>
      </c>
    </row>
    <row r="2" spans="1:7" ht="17.25" thickTop="1" thickBot="1" x14ac:dyDescent="0.3">
      <c r="A2" s="273" t="s">
        <v>1246</v>
      </c>
      <c r="B2" s="245"/>
      <c r="C2" s="246" t="s">
        <v>94</v>
      </c>
      <c r="D2" s="247"/>
      <c r="E2" s="247"/>
      <c r="F2" s="247"/>
      <c r="G2" s="248"/>
    </row>
    <row r="3" spans="1:7" ht="16.5" thickBot="1" x14ac:dyDescent="0.3">
      <c r="A3" s="274"/>
      <c r="B3" s="249"/>
      <c r="C3" s="250" t="s">
        <v>1292</v>
      </c>
      <c r="D3" s="251"/>
      <c r="E3" s="251"/>
      <c r="F3" s="251"/>
      <c r="G3" s="252">
        <f>+SUM(G4:G22)</f>
        <v>0</v>
      </c>
    </row>
    <row r="4" spans="1:7" ht="42.75" customHeight="1" thickTop="1" x14ac:dyDescent="0.25">
      <c r="A4" s="275" t="s">
        <v>1248</v>
      </c>
      <c r="B4" s="253" t="s">
        <v>1293</v>
      </c>
      <c r="C4" s="254" t="s">
        <v>1294</v>
      </c>
      <c r="D4" s="255" t="s">
        <v>1250</v>
      </c>
      <c r="E4" s="256">
        <v>1100</v>
      </c>
      <c r="F4" s="257">
        <v>0.2</v>
      </c>
      <c r="G4" s="258"/>
    </row>
    <row r="5" spans="1:7" ht="42.75" customHeight="1" x14ac:dyDescent="0.25">
      <c r="A5" s="276" t="s">
        <v>1251</v>
      </c>
      <c r="B5" s="259" t="s">
        <v>1295</v>
      </c>
      <c r="C5" s="260" t="s">
        <v>1296</v>
      </c>
      <c r="D5" s="261" t="s">
        <v>137</v>
      </c>
      <c r="E5" s="262">
        <v>420</v>
      </c>
      <c r="F5" s="257">
        <v>54</v>
      </c>
      <c r="G5" s="263"/>
    </row>
    <row r="6" spans="1:7" ht="42.75" customHeight="1" x14ac:dyDescent="0.25">
      <c r="A6" s="275" t="s">
        <v>1252</v>
      </c>
      <c r="B6" s="259" t="s">
        <v>1297</v>
      </c>
      <c r="C6" s="260" t="s">
        <v>1298</v>
      </c>
      <c r="D6" s="261" t="s">
        <v>137</v>
      </c>
      <c r="E6" s="262">
        <v>890</v>
      </c>
      <c r="F6" s="257">
        <v>36</v>
      </c>
      <c r="G6" s="263"/>
    </row>
    <row r="7" spans="1:7" ht="42.75" customHeight="1" x14ac:dyDescent="0.25">
      <c r="A7" s="276" t="s">
        <v>1255</v>
      </c>
      <c r="B7" s="259" t="s">
        <v>1299</v>
      </c>
      <c r="C7" s="260" t="s">
        <v>1300</v>
      </c>
      <c r="D7" s="261" t="s">
        <v>118</v>
      </c>
      <c r="E7" s="262">
        <v>40.4</v>
      </c>
      <c r="F7" s="257">
        <v>240</v>
      </c>
      <c r="G7" s="263"/>
    </row>
    <row r="8" spans="1:7" ht="42.75" customHeight="1" x14ac:dyDescent="0.25">
      <c r="A8" s="276" t="s">
        <v>1328</v>
      </c>
      <c r="B8" s="259" t="s">
        <v>1301</v>
      </c>
      <c r="C8" s="260" t="s">
        <v>1302</v>
      </c>
      <c r="D8" s="261" t="s">
        <v>137</v>
      </c>
      <c r="E8" s="262">
        <v>2280</v>
      </c>
      <c r="F8" s="257">
        <v>3.1680000000000001</v>
      </c>
      <c r="G8" s="263"/>
    </row>
    <row r="9" spans="1:7" ht="42.75" customHeight="1" x14ac:dyDescent="0.25">
      <c r="A9" s="275" t="s">
        <v>1257</v>
      </c>
      <c r="B9" s="259" t="s">
        <v>183</v>
      </c>
      <c r="C9" s="260" t="s">
        <v>1303</v>
      </c>
      <c r="D9" s="261" t="s">
        <v>137</v>
      </c>
      <c r="E9" s="262">
        <v>50.7</v>
      </c>
      <c r="F9" s="257">
        <v>31.967999999999996</v>
      </c>
      <c r="G9" s="263"/>
    </row>
    <row r="10" spans="1:7" ht="42.75" customHeight="1" x14ac:dyDescent="0.25">
      <c r="A10" s="276" t="s">
        <v>1258</v>
      </c>
      <c r="B10" s="259" t="s">
        <v>1304</v>
      </c>
      <c r="C10" s="264" t="s">
        <v>1305</v>
      </c>
      <c r="D10" s="261" t="s">
        <v>118</v>
      </c>
      <c r="E10" s="262">
        <v>35.4</v>
      </c>
      <c r="F10" s="257">
        <v>37.799999999999997</v>
      </c>
      <c r="G10" s="263"/>
    </row>
    <row r="11" spans="1:7" ht="42.75" customHeight="1" x14ac:dyDescent="0.25">
      <c r="A11" s="275" t="s">
        <v>1260</v>
      </c>
      <c r="B11" s="259" t="s">
        <v>1306</v>
      </c>
      <c r="C11" s="264" t="s">
        <v>1307</v>
      </c>
      <c r="D11" s="261" t="s">
        <v>118</v>
      </c>
      <c r="E11" s="262">
        <v>41.3</v>
      </c>
      <c r="F11" s="257">
        <v>25.2</v>
      </c>
      <c r="G11" s="263"/>
    </row>
    <row r="12" spans="1:7" ht="42.75" customHeight="1" x14ac:dyDescent="0.25">
      <c r="A12" s="276" t="s">
        <v>1266</v>
      </c>
      <c r="B12" s="259" t="s">
        <v>1308</v>
      </c>
      <c r="C12" s="260" t="s">
        <v>1309</v>
      </c>
      <c r="D12" s="261" t="s">
        <v>204</v>
      </c>
      <c r="E12" s="262">
        <v>230</v>
      </c>
      <c r="F12" s="257">
        <v>63.548799999999993</v>
      </c>
      <c r="G12" s="263"/>
    </row>
    <row r="13" spans="1:7" ht="42.75" customHeight="1" x14ac:dyDescent="0.25">
      <c r="A13" s="275" t="s">
        <v>1268</v>
      </c>
      <c r="B13" s="259" t="s">
        <v>1310</v>
      </c>
      <c r="C13" s="260" t="s">
        <v>1311</v>
      </c>
      <c r="D13" s="261" t="s">
        <v>204</v>
      </c>
      <c r="E13" s="262">
        <v>9.9700000000000006</v>
      </c>
      <c r="F13" s="257">
        <v>759.48799999999994</v>
      </c>
      <c r="G13" s="263"/>
    </row>
    <row r="14" spans="1:7" ht="42.75" customHeight="1" x14ac:dyDescent="0.25">
      <c r="A14" s="276" t="s">
        <v>1270</v>
      </c>
      <c r="B14" s="259" t="s">
        <v>197</v>
      </c>
      <c r="C14" s="260" t="s">
        <v>1312</v>
      </c>
      <c r="D14" s="261" t="s">
        <v>137</v>
      </c>
      <c r="E14" s="262">
        <v>14.3</v>
      </c>
      <c r="F14" s="257">
        <v>31.967999999999996</v>
      </c>
      <c r="G14" s="263"/>
    </row>
    <row r="15" spans="1:7" ht="42.75" customHeight="1" x14ac:dyDescent="0.25">
      <c r="A15" s="275" t="s">
        <v>1272</v>
      </c>
      <c r="B15" s="259" t="s">
        <v>202</v>
      </c>
      <c r="C15" s="260" t="s">
        <v>1313</v>
      </c>
      <c r="D15" s="261" t="s">
        <v>204</v>
      </c>
      <c r="E15" s="265">
        <v>150</v>
      </c>
      <c r="F15" s="257">
        <v>51.148799999999994</v>
      </c>
      <c r="G15" s="263"/>
    </row>
    <row r="16" spans="1:7" ht="42.75" customHeight="1" x14ac:dyDescent="0.25">
      <c r="A16" s="276" t="s">
        <v>1275</v>
      </c>
      <c r="B16" s="259" t="s">
        <v>1314</v>
      </c>
      <c r="C16" s="260" t="s">
        <v>1315</v>
      </c>
      <c r="D16" s="261" t="s">
        <v>204</v>
      </c>
      <c r="E16" s="265">
        <v>150</v>
      </c>
      <c r="F16" s="257">
        <v>5.4</v>
      </c>
      <c r="G16" s="263"/>
    </row>
    <row r="17" spans="1:7" ht="42.75" customHeight="1" x14ac:dyDescent="0.25">
      <c r="A17" s="275" t="s">
        <v>1277</v>
      </c>
      <c r="B17" s="259" t="s">
        <v>1316</v>
      </c>
      <c r="C17" s="260" t="s">
        <v>1317</v>
      </c>
      <c r="D17" s="261" t="s">
        <v>204</v>
      </c>
      <c r="E17" s="265">
        <v>1300</v>
      </c>
      <c r="F17" s="257">
        <v>6</v>
      </c>
      <c r="G17" s="263"/>
    </row>
    <row r="18" spans="1:7" ht="42.75" customHeight="1" x14ac:dyDescent="0.25">
      <c r="A18" s="276" t="s">
        <v>1280</v>
      </c>
      <c r="B18" s="259" t="s">
        <v>1318</v>
      </c>
      <c r="C18" s="260" t="s">
        <v>1319</v>
      </c>
      <c r="D18" s="261" t="s">
        <v>204</v>
      </c>
      <c r="E18" s="265">
        <v>1190</v>
      </c>
      <c r="F18" s="257">
        <v>0.5</v>
      </c>
      <c r="G18" s="263"/>
    </row>
    <row r="19" spans="1:7" ht="42.75" customHeight="1" x14ac:dyDescent="0.25">
      <c r="A19" s="275" t="s">
        <v>1282</v>
      </c>
      <c r="B19" s="259" t="s">
        <v>1320</v>
      </c>
      <c r="C19" s="260" t="s">
        <v>1321</v>
      </c>
      <c r="D19" s="261" t="s">
        <v>204</v>
      </c>
      <c r="E19" s="265">
        <v>960</v>
      </c>
      <c r="F19" s="257">
        <v>0.5</v>
      </c>
      <c r="G19" s="263"/>
    </row>
    <row r="20" spans="1:7" ht="42.75" customHeight="1" x14ac:dyDescent="0.25">
      <c r="A20" s="276" t="s">
        <v>1284</v>
      </c>
      <c r="B20" s="259" t="s">
        <v>1322</v>
      </c>
      <c r="C20" s="260" t="s">
        <v>1323</v>
      </c>
      <c r="D20" s="261" t="s">
        <v>137</v>
      </c>
      <c r="E20" s="265">
        <v>2290</v>
      </c>
      <c r="F20" s="257">
        <v>3</v>
      </c>
      <c r="G20" s="263"/>
    </row>
    <row r="21" spans="1:7" ht="42.75" customHeight="1" x14ac:dyDescent="0.25">
      <c r="A21" s="277" t="s">
        <v>1329</v>
      </c>
      <c r="B21" s="266" t="s">
        <v>1324</v>
      </c>
      <c r="C21" s="264" t="s">
        <v>1325</v>
      </c>
      <c r="D21" s="267" t="s">
        <v>98</v>
      </c>
      <c r="E21" s="268">
        <v>80</v>
      </c>
      <c r="F21" s="269">
        <v>30</v>
      </c>
      <c r="G21" s="263"/>
    </row>
    <row r="22" spans="1:7" ht="42.75" customHeight="1" thickBot="1" x14ac:dyDescent="0.3">
      <c r="A22" s="277" t="s">
        <v>1330</v>
      </c>
      <c r="B22" s="270" t="s">
        <v>1326</v>
      </c>
      <c r="C22" s="264" t="s">
        <v>1327</v>
      </c>
      <c r="D22" s="267" t="s">
        <v>98</v>
      </c>
      <c r="E22" s="268">
        <v>320</v>
      </c>
      <c r="F22" s="269">
        <v>30</v>
      </c>
      <c r="G22" s="271"/>
    </row>
    <row r="23" spans="1:7" ht="16.5" thickBot="1" x14ac:dyDescent="0.3">
      <c r="A23" s="273" t="s">
        <v>1338</v>
      </c>
      <c r="B23" s="245"/>
      <c r="C23" s="246" t="s">
        <v>1331</v>
      </c>
      <c r="D23" s="247"/>
      <c r="E23" s="247"/>
      <c r="F23" s="247"/>
      <c r="G23" s="248"/>
    </row>
    <row r="24" spans="1:7" ht="16.5" thickBot="1" x14ac:dyDescent="0.3">
      <c r="A24" s="274"/>
      <c r="B24" s="249"/>
      <c r="C24" s="250" t="s">
        <v>1292</v>
      </c>
      <c r="D24" s="251"/>
      <c r="E24" s="251"/>
      <c r="F24" s="251"/>
      <c r="G24" s="252">
        <f>+SUM(G25:G30)</f>
        <v>0</v>
      </c>
    </row>
    <row r="25" spans="1:7" ht="16.5" thickTop="1" x14ac:dyDescent="0.25">
      <c r="A25" s="276"/>
      <c r="B25" s="259"/>
      <c r="C25" s="260"/>
      <c r="D25" s="261"/>
      <c r="E25" s="262"/>
      <c r="F25" s="278"/>
      <c r="G25" s="263"/>
    </row>
    <row r="26" spans="1:7" ht="31.5" x14ac:dyDescent="0.25">
      <c r="A26" s="276" t="s">
        <v>1339</v>
      </c>
      <c r="B26" s="259" t="s">
        <v>1340</v>
      </c>
      <c r="C26" s="260" t="s">
        <v>1332</v>
      </c>
      <c r="D26" s="261" t="s">
        <v>118</v>
      </c>
      <c r="E26" s="262">
        <v>40.9</v>
      </c>
      <c r="F26" s="278">
        <v>1200</v>
      </c>
      <c r="G26" s="263"/>
    </row>
    <row r="27" spans="1:7" ht="31.5" x14ac:dyDescent="0.25">
      <c r="A27" s="276" t="s">
        <v>1341</v>
      </c>
      <c r="B27" s="259" t="s">
        <v>1342</v>
      </c>
      <c r="C27" s="279" t="s">
        <v>1333</v>
      </c>
      <c r="D27" s="261" t="s">
        <v>118</v>
      </c>
      <c r="E27" s="262">
        <v>14.1</v>
      </c>
      <c r="F27" s="278">
        <v>1100</v>
      </c>
      <c r="G27" s="263"/>
    </row>
    <row r="28" spans="1:7" ht="47.25" x14ac:dyDescent="0.25">
      <c r="A28" s="276" t="s">
        <v>1343</v>
      </c>
      <c r="B28" s="259" t="s">
        <v>1344</v>
      </c>
      <c r="C28" s="260" t="s">
        <v>1334</v>
      </c>
      <c r="D28" s="261" t="s">
        <v>702</v>
      </c>
      <c r="E28" s="262">
        <v>7.1</v>
      </c>
      <c r="F28" s="278">
        <v>30</v>
      </c>
      <c r="G28" s="263"/>
    </row>
    <row r="29" spans="1:7" ht="31.5" x14ac:dyDescent="0.25">
      <c r="A29" s="276" t="s">
        <v>1345</v>
      </c>
      <c r="B29" s="259" t="s">
        <v>1346</v>
      </c>
      <c r="C29" s="279" t="s">
        <v>1335</v>
      </c>
      <c r="D29" s="261" t="s">
        <v>118</v>
      </c>
      <c r="E29" s="262">
        <v>7</v>
      </c>
      <c r="F29" s="278">
        <v>1100</v>
      </c>
      <c r="G29" s="263"/>
    </row>
    <row r="30" spans="1:7" ht="16.5" thickBot="1" x14ac:dyDescent="0.3">
      <c r="A30" s="276" t="s">
        <v>1347</v>
      </c>
      <c r="B30" s="259" t="s">
        <v>1348</v>
      </c>
      <c r="C30" s="260" t="s">
        <v>1336</v>
      </c>
      <c r="D30" s="261" t="s">
        <v>1337</v>
      </c>
      <c r="E30" s="262">
        <v>1950</v>
      </c>
      <c r="F30" s="278">
        <v>7</v>
      </c>
      <c r="G30" s="263"/>
    </row>
    <row r="31" spans="1:7" ht="16.5" thickBot="1" x14ac:dyDescent="0.3">
      <c r="A31" s="273" t="s">
        <v>1349</v>
      </c>
      <c r="B31" s="245"/>
      <c r="C31" s="246" t="s">
        <v>1350</v>
      </c>
      <c r="D31" s="247"/>
      <c r="E31" s="247"/>
      <c r="F31" s="247"/>
      <c r="G31" s="248"/>
    </row>
    <row r="32" spans="1:7" ht="16.5" thickBot="1" x14ac:dyDescent="0.3">
      <c r="A32" s="274"/>
      <c r="B32" s="249"/>
      <c r="C32" s="250" t="s">
        <v>1292</v>
      </c>
      <c r="D32" s="251"/>
      <c r="E32" s="251"/>
      <c r="F32" s="251"/>
      <c r="G32" s="252">
        <f>+SUM(G33:G37)</f>
        <v>0</v>
      </c>
    </row>
    <row r="33" spans="1:7" ht="16.5" thickTop="1" x14ac:dyDescent="0.25">
      <c r="A33" s="276"/>
      <c r="B33" s="259"/>
      <c r="C33" s="260"/>
      <c r="D33" s="261"/>
      <c r="E33" s="262"/>
      <c r="F33" s="280"/>
      <c r="G33" s="263"/>
    </row>
    <row r="34" spans="1:7" ht="31.5" x14ac:dyDescent="0.25">
      <c r="A34" s="276" t="s">
        <v>1351</v>
      </c>
      <c r="B34" s="259" t="s">
        <v>1352</v>
      </c>
      <c r="C34" s="260" t="s">
        <v>1353</v>
      </c>
      <c r="D34" s="261" t="s">
        <v>118</v>
      </c>
      <c r="E34" s="262">
        <v>65</v>
      </c>
      <c r="F34" s="278">
        <v>1260</v>
      </c>
      <c r="G34" s="263"/>
    </row>
    <row r="35" spans="1:7" ht="47.25" x14ac:dyDescent="0.25">
      <c r="A35" s="276" t="s">
        <v>1341</v>
      </c>
      <c r="B35" s="259" t="s">
        <v>1354</v>
      </c>
      <c r="C35" s="279" t="s">
        <v>1355</v>
      </c>
      <c r="D35" s="261" t="s">
        <v>118</v>
      </c>
      <c r="E35" s="262">
        <v>319</v>
      </c>
      <c r="F35" s="278">
        <v>1155</v>
      </c>
      <c r="G35" s="263"/>
    </row>
    <row r="36" spans="1:7" ht="31.5" x14ac:dyDescent="0.25">
      <c r="A36" s="276" t="s">
        <v>1343</v>
      </c>
      <c r="B36" s="259" t="s">
        <v>1356</v>
      </c>
      <c r="C36" s="260" t="s">
        <v>1357</v>
      </c>
      <c r="D36" s="261" t="s">
        <v>702</v>
      </c>
      <c r="E36" s="262">
        <v>10.5</v>
      </c>
      <c r="F36" s="278">
        <v>30</v>
      </c>
      <c r="G36" s="263"/>
    </row>
    <row r="37" spans="1:7" ht="16.5" thickBot="1" x14ac:dyDescent="0.3">
      <c r="A37" s="276" t="s">
        <v>1347</v>
      </c>
      <c r="B37" s="259" t="s">
        <v>1358</v>
      </c>
      <c r="C37" s="260" t="s">
        <v>1359</v>
      </c>
      <c r="D37" s="261" t="s">
        <v>1337</v>
      </c>
      <c r="E37" s="262">
        <v>10200</v>
      </c>
      <c r="F37" s="278">
        <v>7</v>
      </c>
      <c r="G37" s="263"/>
    </row>
    <row r="38" spans="1:7" ht="16.5" thickBot="1" x14ac:dyDescent="0.3">
      <c r="A38" s="273" t="s">
        <v>1360</v>
      </c>
      <c r="B38" s="245"/>
      <c r="C38" s="246" t="s">
        <v>1361</v>
      </c>
      <c r="D38" s="247"/>
      <c r="E38" s="247"/>
      <c r="F38" s="247"/>
      <c r="G38" s="248"/>
    </row>
    <row r="39" spans="1:7" ht="16.5" thickBot="1" x14ac:dyDescent="0.3">
      <c r="A39" s="281"/>
      <c r="B39" s="282"/>
      <c r="C39" s="283" t="s">
        <v>1292</v>
      </c>
      <c r="D39" s="284"/>
      <c r="E39" s="284"/>
      <c r="F39" s="284"/>
      <c r="G39" s="285">
        <f>+SUM(G40:G48)</f>
        <v>0</v>
      </c>
    </row>
    <row r="40" spans="1:7" ht="15.75" x14ac:dyDescent="0.25">
      <c r="A40" s="286"/>
      <c r="B40" s="287"/>
      <c r="C40" s="288"/>
      <c r="D40" s="289"/>
      <c r="E40" s="290"/>
      <c r="F40" s="291"/>
      <c r="G40" s="292"/>
    </row>
    <row r="41" spans="1:7" ht="31.5" x14ac:dyDescent="0.25">
      <c r="A41" s="293" t="s">
        <v>1362</v>
      </c>
      <c r="B41" s="259" t="s">
        <v>1363</v>
      </c>
      <c r="C41" s="260" t="s">
        <v>1364</v>
      </c>
      <c r="D41" s="261" t="s">
        <v>125</v>
      </c>
      <c r="E41" s="265">
        <v>300</v>
      </c>
      <c r="F41" s="278">
        <v>32</v>
      </c>
      <c r="G41" s="294"/>
    </row>
    <row r="42" spans="1:7" ht="47.25" x14ac:dyDescent="0.25">
      <c r="A42" s="293" t="s">
        <v>1365</v>
      </c>
      <c r="B42" s="259" t="s">
        <v>1007</v>
      </c>
      <c r="C42" s="260" t="s">
        <v>1366</v>
      </c>
      <c r="D42" s="261" t="s">
        <v>1367</v>
      </c>
      <c r="E42" s="265">
        <v>20000</v>
      </c>
      <c r="F42" s="278">
        <v>1</v>
      </c>
      <c r="G42" s="294"/>
    </row>
    <row r="43" spans="1:7" ht="15.75" x14ac:dyDescent="0.25">
      <c r="A43" s="293" t="s">
        <v>1368</v>
      </c>
      <c r="B43" s="259" t="s">
        <v>1369</v>
      </c>
      <c r="C43" s="260" t="s">
        <v>1370</v>
      </c>
      <c r="D43" s="261"/>
      <c r="E43" s="265"/>
      <c r="F43" s="278"/>
      <c r="G43" s="294"/>
    </row>
    <row r="44" spans="1:7" ht="31.5" x14ac:dyDescent="0.25">
      <c r="A44" s="293" t="s">
        <v>1371</v>
      </c>
      <c r="B44" s="259" t="s">
        <v>1372</v>
      </c>
      <c r="C44" s="260" t="s">
        <v>1373</v>
      </c>
      <c r="D44" s="261" t="s">
        <v>702</v>
      </c>
      <c r="E44" s="265">
        <v>10200</v>
      </c>
      <c r="F44" s="278">
        <v>1</v>
      </c>
      <c r="G44" s="294"/>
    </row>
    <row r="45" spans="1:7" ht="31.5" x14ac:dyDescent="0.25">
      <c r="A45" s="293" t="s">
        <v>1374</v>
      </c>
      <c r="B45" s="259" t="s">
        <v>1375</v>
      </c>
      <c r="C45" s="260" t="s">
        <v>1376</v>
      </c>
      <c r="D45" s="261" t="s">
        <v>125</v>
      </c>
      <c r="E45" s="265">
        <v>400</v>
      </c>
      <c r="F45" s="278">
        <v>16</v>
      </c>
      <c r="G45" s="294"/>
    </row>
    <row r="46" spans="1:7" ht="15.75" x14ac:dyDescent="0.25">
      <c r="A46" s="293" t="s">
        <v>1377</v>
      </c>
      <c r="B46" s="259" t="s">
        <v>1378</v>
      </c>
      <c r="C46" s="260" t="s">
        <v>1379</v>
      </c>
      <c r="D46" s="261"/>
      <c r="E46" s="265"/>
      <c r="F46" s="278"/>
      <c r="G46" s="294"/>
    </row>
    <row r="47" spans="1:7" ht="47.25" x14ac:dyDescent="0.25">
      <c r="A47" s="293" t="s">
        <v>1380</v>
      </c>
      <c r="B47" s="259" t="s">
        <v>1381</v>
      </c>
      <c r="C47" s="260" t="s">
        <v>1382</v>
      </c>
      <c r="D47" s="261" t="s">
        <v>1367</v>
      </c>
      <c r="E47" s="265">
        <v>20000</v>
      </c>
      <c r="F47" s="278">
        <v>1</v>
      </c>
      <c r="G47" s="294"/>
    </row>
    <row r="48" spans="1:7" ht="32.25" thickBot="1" x14ac:dyDescent="0.3">
      <c r="A48" s="295" t="s">
        <v>1383</v>
      </c>
      <c r="B48" s="296" t="s">
        <v>1384</v>
      </c>
      <c r="C48" s="297" t="s">
        <v>1385</v>
      </c>
      <c r="D48" s="298" t="s">
        <v>1367</v>
      </c>
      <c r="E48" s="299">
        <v>5000</v>
      </c>
      <c r="F48" s="300">
        <v>10</v>
      </c>
      <c r="G48" s="301"/>
    </row>
    <row r="50" spans="2:7" ht="15.75" x14ac:dyDescent="0.25">
      <c r="B50" s="302" t="s">
        <v>1386</v>
      </c>
      <c r="C50" s="303"/>
      <c r="D50" s="303"/>
      <c r="E50" s="303"/>
      <c r="F50" s="303"/>
      <c r="G50" s="304">
        <f>+G39+G32+G24+G3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56218-645B-4E45-A0D0-03F157DA3D4F}">
  <sheetPr>
    <pageSetUpPr fitToPage="1"/>
  </sheetPr>
  <dimension ref="A1:H111"/>
  <sheetViews>
    <sheetView showGridLines="0" workbookViewId="0">
      <pane ySplit="12" topLeftCell="A37" activePane="bottomLeft" state="frozenSplit"/>
      <selection pane="bottomLeft" activeCell="J40" sqref="J40"/>
    </sheetView>
  </sheetViews>
  <sheetFormatPr defaultColWidth="9" defaultRowHeight="12" customHeight="1" x14ac:dyDescent="0.25"/>
  <cols>
    <col min="1" max="1" width="6" style="190" customWidth="1"/>
    <col min="2" max="2" width="7.42578125" style="191" customWidth="1"/>
    <col min="3" max="3" width="10" style="191" customWidth="1"/>
    <col min="4" max="4" width="40.140625" style="191" customWidth="1"/>
    <col min="5" max="5" width="4.7109375" style="191" customWidth="1"/>
    <col min="6" max="6" width="9.5703125" style="192" customWidth="1"/>
    <col min="7" max="7" width="11.42578125" style="193" customWidth="1"/>
    <col min="8" max="8" width="18.140625" style="193" customWidth="1"/>
    <col min="9" max="256" width="9" style="194"/>
    <col min="257" max="257" width="6" style="194" customWidth="1"/>
    <col min="258" max="258" width="7.42578125" style="194" customWidth="1"/>
    <col min="259" max="259" width="10" style="194" customWidth="1"/>
    <col min="260" max="260" width="40.140625" style="194" customWidth="1"/>
    <col min="261" max="261" width="4.7109375" style="194" customWidth="1"/>
    <col min="262" max="262" width="9.5703125" style="194" customWidth="1"/>
    <col min="263" max="263" width="11.42578125" style="194" customWidth="1"/>
    <col min="264" max="264" width="18.140625" style="194" customWidth="1"/>
    <col min="265" max="512" width="9" style="194"/>
    <col min="513" max="513" width="6" style="194" customWidth="1"/>
    <col min="514" max="514" width="7.42578125" style="194" customWidth="1"/>
    <col min="515" max="515" width="10" style="194" customWidth="1"/>
    <col min="516" max="516" width="40.140625" style="194" customWidth="1"/>
    <col min="517" max="517" width="4.7109375" style="194" customWidth="1"/>
    <col min="518" max="518" width="9.5703125" style="194" customWidth="1"/>
    <col min="519" max="519" width="11.42578125" style="194" customWidth="1"/>
    <col min="520" max="520" width="18.140625" style="194" customWidth="1"/>
    <col min="521" max="768" width="9" style="194"/>
    <col min="769" max="769" width="6" style="194" customWidth="1"/>
    <col min="770" max="770" width="7.42578125" style="194" customWidth="1"/>
    <col min="771" max="771" width="10" style="194" customWidth="1"/>
    <col min="772" max="772" width="40.140625" style="194" customWidth="1"/>
    <col min="773" max="773" width="4.7109375" style="194" customWidth="1"/>
    <col min="774" max="774" width="9.5703125" style="194" customWidth="1"/>
    <col min="775" max="775" width="11.42578125" style="194" customWidth="1"/>
    <col min="776" max="776" width="18.140625" style="194" customWidth="1"/>
    <col min="777" max="1024" width="9" style="194"/>
    <col min="1025" max="1025" width="6" style="194" customWidth="1"/>
    <col min="1026" max="1026" width="7.42578125" style="194" customWidth="1"/>
    <col min="1027" max="1027" width="10" style="194" customWidth="1"/>
    <col min="1028" max="1028" width="40.140625" style="194" customWidth="1"/>
    <col min="1029" max="1029" width="4.7109375" style="194" customWidth="1"/>
    <col min="1030" max="1030" width="9.5703125" style="194" customWidth="1"/>
    <col min="1031" max="1031" width="11.42578125" style="194" customWidth="1"/>
    <col min="1032" max="1032" width="18.140625" style="194" customWidth="1"/>
    <col min="1033" max="1280" width="9" style="194"/>
    <col min="1281" max="1281" width="6" style="194" customWidth="1"/>
    <col min="1282" max="1282" width="7.42578125" style="194" customWidth="1"/>
    <col min="1283" max="1283" width="10" style="194" customWidth="1"/>
    <col min="1284" max="1284" width="40.140625" style="194" customWidth="1"/>
    <col min="1285" max="1285" width="4.7109375" style="194" customWidth="1"/>
    <col min="1286" max="1286" width="9.5703125" style="194" customWidth="1"/>
    <col min="1287" max="1287" width="11.42578125" style="194" customWidth="1"/>
    <col min="1288" max="1288" width="18.140625" style="194" customWidth="1"/>
    <col min="1289" max="1536" width="9" style="194"/>
    <col min="1537" max="1537" width="6" style="194" customWidth="1"/>
    <col min="1538" max="1538" width="7.42578125" style="194" customWidth="1"/>
    <col min="1539" max="1539" width="10" style="194" customWidth="1"/>
    <col min="1540" max="1540" width="40.140625" style="194" customWidth="1"/>
    <col min="1541" max="1541" width="4.7109375" style="194" customWidth="1"/>
    <col min="1542" max="1542" width="9.5703125" style="194" customWidth="1"/>
    <col min="1543" max="1543" width="11.42578125" style="194" customWidth="1"/>
    <col min="1544" max="1544" width="18.140625" style="194" customWidth="1"/>
    <col min="1545" max="1792" width="9" style="194"/>
    <col min="1793" max="1793" width="6" style="194" customWidth="1"/>
    <col min="1794" max="1794" width="7.42578125" style="194" customWidth="1"/>
    <col min="1795" max="1795" width="10" style="194" customWidth="1"/>
    <col min="1796" max="1796" width="40.140625" style="194" customWidth="1"/>
    <col min="1797" max="1797" width="4.7109375" style="194" customWidth="1"/>
    <col min="1798" max="1798" width="9.5703125" style="194" customWidth="1"/>
    <col min="1799" max="1799" width="11.42578125" style="194" customWidth="1"/>
    <col min="1800" max="1800" width="18.140625" style="194" customWidth="1"/>
    <col min="1801" max="2048" width="9" style="194"/>
    <col min="2049" max="2049" width="6" style="194" customWidth="1"/>
    <col min="2050" max="2050" width="7.42578125" style="194" customWidth="1"/>
    <col min="2051" max="2051" width="10" style="194" customWidth="1"/>
    <col min="2052" max="2052" width="40.140625" style="194" customWidth="1"/>
    <col min="2053" max="2053" width="4.7109375" style="194" customWidth="1"/>
    <col min="2054" max="2054" width="9.5703125" style="194" customWidth="1"/>
    <col min="2055" max="2055" width="11.42578125" style="194" customWidth="1"/>
    <col min="2056" max="2056" width="18.140625" style="194" customWidth="1"/>
    <col min="2057" max="2304" width="9" style="194"/>
    <col min="2305" max="2305" width="6" style="194" customWidth="1"/>
    <col min="2306" max="2306" width="7.42578125" style="194" customWidth="1"/>
    <col min="2307" max="2307" width="10" style="194" customWidth="1"/>
    <col min="2308" max="2308" width="40.140625" style="194" customWidth="1"/>
    <col min="2309" max="2309" width="4.7109375" style="194" customWidth="1"/>
    <col min="2310" max="2310" width="9.5703125" style="194" customWidth="1"/>
    <col min="2311" max="2311" width="11.42578125" style="194" customWidth="1"/>
    <col min="2312" max="2312" width="18.140625" style="194" customWidth="1"/>
    <col min="2313" max="2560" width="9" style="194"/>
    <col min="2561" max="2561" width="6" style="194" customWidth="1"/>
    <col min="2562" max="2562" width="7.42578125" style="194" customWidth="1"/>
    <col min="2563" max="2563" width="10" style="194" customWidth="1"/>
    <col min="2564" max="2564" width="40.140625" style="194" customWidth="1"/>
    <col min="2565" max="2565" width="4.7109375" style="194" customWidth="1"/>
    <col min="2566" max="2566" width="9.5703125" style="194" customWidth="1"/>
    <col min="2567" max="2567" width="11.42578125" style="194" customWidth="1"/>
    <col min="2568" max="2568" width="18.140625" style="194" customWidth="1"/>
    <col min="2569" max="2816" width="9" style="194"/>
    <col min="2817" max="2817" width="6" style="194" customWidth="1"/>
    <col min="2818" max="2818" width="7.42578125" style="194" customWidth="1"/>
    <col min="2819" max="2819" width="10" style="194" customWidth="1"/>
    <col min="2820" max="2820" width="40.140625" style="194" customWidth="1"/>
    <col min="2821" max="2821" width="4.7109375" style="194" customWidth="1"/>
    <col min="2822" max="2822" width="9.5703125" style="194" customWidth="1"/>
    <col min="2823" max="2823" width="11.42578125" style="194" customWidth="1"/>
    <col min="2824" max="2824" width="18.140625" style="194" customWidth="1"/>
    <col min="2825" max="3072" width="9" style="194"/>
    <col min="3073" max="3073" width="6" style="194" customWidth="1"/>
    <col min="3074" max="3074" width="7.42578125" style="194" customWidth="1"/>
    <col min="3075" max="3075" width="10" style="194" customWidth="1"/>
    <col min="3076" max="3076" width="40.140625" style="194" customWidth="1"/>
    <col min="3077" max="3077" width="4.7109375" style="194" customWidth="1"/>
    <col min="3078" max="3078" width="9.5703125" style="194" customWidth="1"/>
    <col min="3079" max="3079" width="11.42578125" style="194" customWidth="1"/>
    <col min="3080" max="3080" width="18.140625" style="194" customWidth="1"/>
    <col min="3081" max="3328" width="9" style="194"/>
    <col min="3329" max="3329" width="6" style="194" customWidth="1"/>
    <col min="3330" max="3330" width="7.42578125" style="194" customWidth="1"/>
    <col min="3331" max="3331" width="10" style="194" customWidth="1"/>
    <col min="3332" max="3332" width="40.140625" style="194" customWidth="1"/>
    <col min="3333" max="3333" width="4.7109375" style="194" customWidth="1"/>
    <col min="3334" max="3334" width="9.5703125" style="194" customWidth="1"/>
    <col min="3335" max="3335" width="11.42578125" style="194" customWidth="1"/>
    <col min="3336" max="3336" width="18.140625" style="194" customWidth="1"/>
    <col min="3337" max="3584" width="9" style="194"/>
    <col min="3585" max="3585" width="6" style="194" customWidth="1"/>
    <col min="3586" max="3586" width="7.42578125" style="194" customWidth="1"/>
    <col min="3587" max="3587" width="10" style="194" customWidth="1"/>
    <col min="3588" max="3588" width="40.140625" style="194" customWidth="1"/>
    <col min="3589" max="3589" width="4.7109375" style="194" customWidth="1"/>
    <col min="3590" max="3590" width="9.5703125" style="194" customWidth="1"/>
    <col min="3591" max="3591" width="11.42578125" style="194" customWidth="1"/>
    <col min="3592" max="3592" width="18.140625" style="194" customWidth="1"/>
    <col min="3593" max="3840" width="9" style="194"/>
    <col min="3841" max="3841" width="6" style="194" customWidth="1"/>
    <col min="3842" max="3842" width="7.42578125" style="194" customWidth="1"/>
    <col min="3843" max="3843" width="10" style="194" customWidth="1"/>
    <col min="3844" max="3844" width="40.140625" style="194" customWidth="1"/>
    <col min="3845" max="3845" width="4.7109375" style="194" customWidth="1"/>
    <col min="3846" max="3846" width="9.5703125" style="194" customWidth="1"/>
    <col min="3847" max="3847" width="11.42578125" style="194" customWidth="1"/>
    <col min="3848" max="3848" width="18.140625" style="194" customWidth="1"/>
    <col min="3849" max="4096" width="9" style="194"/>
    <col min="4097" max="4097" width="6" style="194" customWidth="1"/>
    <col min="4098" max="4098" width="7.42578125" style="194" customWidth="1"/>
    <col min="4099" max="4099" width="10" style="194" customWidth="1"/>
    <col min="4100" max="4100" width="40.140625" style="194" customWidth="1"/>
    <col min="4101" max="4101" width="4.7109375" style="194" customWidth="1"/>
    <col min="4102" max="4102" width="9.5703125" style="194" customWidth="1"/>
    <col min="4103" max="4103" width="11.42578125" style="194" customWidth="1"/>
    <col min="4104" max="4104" width="18.140625" style="194" customWidth="1"/>
    <col min="4105" max="4352" width="9" style="194"/>
    <col min="4353" max="4353" width="6" style="194" customWidth="1"/>
    <col min="4354" max="4354" width="7.42578125" style="194" customWidth="1"/>
    <col min="4355" max="4355" width="10" style="194" customWidth="1"/>
    <col min="4356" max="4356" width="40.140625" style="194" customWidth="1"/>
    <col min="4357" max="4357" width="4.7109375" style="194" customWidth="1"/>
    <col min="4358" max="4358" width="9.5703125" style="194" customWidth="1"/>
    <col min="4359" max="4359" width="11.42578125" style="194" customWidth="1"/>
    <col min="4360" max="4360" width="18.140625" style="194" customWidth="1"/>
    <col min="4361" max="4608" width="9" style="194"/>
    <col min="4609" max="4609" width="6" style="194" customWidth="1"/>
    <col min="4610" max="4610" width="7.42578125" style="194" customWidth="1"/>
    <col min="4611" max="4611" width="10" style="194" customWidth="1"/>
    <col min="4612" max="4612" width="40.140625" style="194" customWidth="1"/>
    <col min="4613" max="4613" width="4.7109375" style="194" customWidth="1"/>
    <col min="4614" max="4614" width="9.5703125" style="194" customWidth="1"/>
    <col min="4615" max="4615" width="11.42578125" style="194" customWidth="1"/>
    <col min="4616" max="4616" width="18.140625" style="194" customWidth="1"/>
    <col min="4617" max="4864" width="9" style="194"/>
    <col min="4865" max="4865" width="6" style="194" customWidth="1"/>
    <col min="4866" max="4866" width="7.42578125" style="194" customWidth="1"/>
    <col min="4867" max="4867" width="10" style="194" customWidth="1"/>
    <col min="4868" max="4868" width="40.140625" style="194" customWidth="1"/>
    <col min="4869" max="4869" width="4.7109375" style="194" customWidth="1"/>
    <col min="4870" max="4870" width="9.5703125" style="194" customWidth="1"/>
    <col min="4871" max="4871" width="11.42578125" style="194" customWidth="1"/>
    <col min="4872" max="4872" width="18.140625" style="194" customWidth="1"/>
    <col min="4873" max="5120" width="9" style="194"/>
    <col min="5121" max="5121" width="6" style="194" customWidth="1"/>
    <col min="5122" max="5122" width="7.42578125" style="194" customWidth="1"/>
    <col min="5123" max="5123" width="10" style="194" customWidth="1"/>
    <col min="5124" max="5124" width="40.140625" style="194" customWidth="1"/>
    <col min="5125" max="5125" width="4.7109375" style="194" customWidth="1"/>
    <col min="5126" max="5126" width="9.5703125" style="194" customWidth="1"/>
    <col min="5127" max="5127" width="11.42578125" style="194" customWidth="1"/>
    <col min="5128" max="5128" width="18.140625" style="194" customWidth="1"/>
    <col min="5129" max="5376" width="9" style="194"/>
    <col min="5377" max="5377" width="6" style="194" customWidth="1"/>
    <col min="5378" max="5378" width="7.42578125" style="194" customWidth="1"/>
    <col min="5379" max="5379" width="10" style="194" customWidth="1"/>
    <col min="5380" max="5380" width="40.140625" style="194" customWidth="1"/>
    <col min="5381" max="5381" width="4.7109375" style="194" customWidth="1"/>
    <col min="5382" max="5382" width="9.5703125" style="194" customWidth="1"/>
    <col min="5383" max="5383" width="11.42578125" style="194" customWidth="1"/>
    <col min="5384" max="5384" width="18.140625" style="194" customWidth="1"/>
    <col min="5385" max="5632" width="9" style="194"/>
    <col min="5633" max="5633" width="6" style="194" customWidth="1"/>
    <col min="5634" max="5634" width="7.42578125" style="194" customWidth="1"/>
    <col min="5635" max="5635" width="10" style="194" customWidth="1"/>
    <col min="5636" max="5636" width="40.140625" style="194" customWidth="1"/>
    <col min="5637" max="5637" width="4.7109375" style="194" customWidth="1"/>
    <col min="5638" max="5638" width="9.5703125" style="194" customWidth="1"/>
    <col min="5639" max="5639" width="11.42578125" style="194" customWidth="1"/>
    <col min="5640" max="5640" width="18.140625" style="194" customWidth="1"/>
    <col min="5641" max="5888" width="9" style="194"/>
    <col min="5889" max="5889" width="6" style="194" customWidth="1"/>
    <col min="5890" max="5890" width="7.42578125" style="194" customWidth="1"/>
    <col min="5891" max="5891" width="10" style="194" customWidth="1"/>
    <col min="5892" max="5892" width="40.140625" style="194" customWidth="1"/>
    <col min="5893" max="5893" width="4.7109375" style="194" customWidth="1"/>
    <col min="5894" max="5894" width="9.5703125" style="194" customWidth="1"/>
    <col min="5895" max="5895" width="11.42578125" style="194" customWidth="1"/>
    <col min="5896" max="5896" width="18.140625" style="194" customWidth="1"/>
    <col min="5897" max="6144" width="9" style="194"/>
    <col min="6145" max="6145" width="6" style="194" customWidth="1"/>
    <col min="6146" max="6146" width="7.42578125" style="194" customWidth="1"/>
    <col min="6147" max="6147" width="10" style="194" customWidth="1"/>
    <col min="6148" max="6148" width="40.140625" style="194" customWidth="1"/>
    <col min="6149" max="6149" width="4.7109375" style="194" customWidth="1"/>
    <col min="6150" max="6150" width="9.5703125" style="194" customWidth="1"/>
    <col min="6151" max="6151" width="11.42578125" style="194" customWidth="1"/>
    <col min="6152" max="6152" width="18.140625" style="194" customWidth="1"/>
    <col min="6153" max="6400" width="9" style="194"/>
    <col min="6401" max="6401" width="6" style="194" customWidth="1"/>
    <col min="6402" max="6402" width="7.42578125" style="194" customWidth="1"/>
    <col min="6403" max="6403" width="10" style="194" customWidth="1"/>
    <col min="6404" max="6404" width="40.140625" style="194" customWidth="1"/>
    <col min="6405" max="6405" width="4.7109375" style="194" customWidth="1"/>
    <col min="6406" max="6406" width="9.5703125" style="194" customWidth="1"/>
    <col min="6407" max="6407" width="11.42578125" style="194" customWidth="1"/>
    <col min="6408" max="6408" width="18.140625" style="194" customWidth="1"/>
    <col min="6409" max="6656" width="9" style="194"/>
    <col min="6657" max="6657" width="6" style="194" customWidth="1"/>
    <col min="6658" max="6658" width="7.42578125" style="194" customWidth="1"/>
    <col min="6659" max="6659" width="10" style="194" customWidth="1"/>
    <col min="6660" max="6660" width="40.140625" style="194" customWidth="1"/>
    <col min="6661" max="6661" width="4.7109375" style="194" customWidth="1"/>
    <col min="6662" max="6662" width="9.5703125" style="194" customWidth="1"/>
    <col min="6663" max="6663" width="11.42578125" style="194" customWidth="1"/>
    <col min="6664" max="6664" width="18.140625" style="194" customWidth="1"/>
    <col min="6665" max="6912" width="9" style="194"/>
    <col min="6913" max="6913" width="6" style="194" customWidth="1"/>
    <col min="6914" max="6914" width="7.42578125" style="194" customWidth="1"/>
    <col min="6915" max="6915" width="10" style="194" customWidth="1"/>
    <col min="6916" max="6916" width="40.140625" style="194" customWidth="1"/>
    <col min="6917" max="6917" width="4.7109375" style="194" customWidth="1"/>
    <col min="6918" max="6918" width="9.5703125" style="194" customWidth="1"/>
    <col min="6919" max="6919" width="11.42578125" style="194" customWidth="1"/>
    <col min="6920" max="6920" width="18.140625" style="194" customWidth="1"/>
    <col min="6921" max="7168" width="9" style="194"/>
    <col min="7169" max="7169" width="6" style="194" customWidth="1"/>
    <col min="7170" max="7170" width="7.42578125" style="194" customWidth="1"/>
    <col min="7171" max="7171" width="10" style="194" customWidth="1"/>
    <col min="7172" max="7172" width="40.140625" style="194" customWidth="1"/>
    <col min="7173" max="7173" width="4.7109375" style="194" customWidth="1"/>
    <col min="7174" max="7174" width="9.5703125" style="194" customWidth="1"/>
    <col min="7175" max="7175" width="11.42578125" style="194" customWidth="1"/>
    <col min="7176" max="7176" width="18.140625" style="194" customWidth="1"/>
    <col min="7177" max="7424" width="9" style="194"/>
    <col min="7425" max="7425" width="6" style="194" customWidth="1"/>
    <col min="7426" max="7426" width="7.42578125" style="194" customWidth="1"/>
    <col min="7427" max="7427" width="10" style="194" customWidth="1"/>
    <col min="7428" max="7428" width="40.140625" style="194" customWidth="1"/>
    <col min="7429" max="7429" width="4.7109375" style="194" customWidth="1"/>
    <col min="7430" max="7430" width="9.5703125" style="194" customWidth="1"/>
    <col min="7431" max="7431" width="11.42578125" style="194" customWidth="1"/>
    <col min="7432" max="7432" width="18.140625" style="194" customWidth="1"/>
    <col min="7433" max="7680" width="9" style="194"/>
    <col min="7681" max="7681" width="6" style="194" customWidth="1"/>
    <col min="7682" max="7682" width="7.42578125" style="194" customWidth="1"/>
    <col min="7683" max="7683" width="10" style="194" customWidth="1"/>
    <col min="7684" max="7684" width="40.140625" style="194" customWidth="1"/>
    <col min="7685" max="7685" width="4.7109375" style="194" customWidth="1"/>
    <col min="7686" max="7686" width="9.5703125" style="194" customWidth="1"/>
    <col min="7687" max="7687" width="11.42578125" style="194" customWidth="1"/>
    <col min="7688" max="7688" width="18.140625" style="194" customWidth="1"/>
    <col min="7689" max="7936" width="9" style="194"/>
    <col min="7937" max="7937" width="6" style="194" customWidth="1"/>
    <col min="7938" max="7938" width="7.42578125" style="194" customWidth="1"/>
    <col min="7939" max="7939" width="10" style="194" customWidth="1"/>
    <col min="7940" max="7940" width="40.140625" style="194" customWidth="1"/>
    <col min="7941" max="7941" width="4.7109375" style="194" customWidth="1"/>
    <col min="7942" max="7942" width="9.5703125" style="194" customWidth="1"/>
    <col min="7943" max="7943" width="11.42578125" style="194" customWidth="1"/>
    <col min="7944" max="7944" width="18.140625" style="194" customWidth="1"/>
    <col min="7945" max="8192" width="9" style="194"/>
    <col min="8193" max="8193" width="6" style="194" customWidth="1"/>
    <col min="8194" max="8194" width="7.42578125" style="194" customWidth="1"/>
    <col min="8195" max="8195" width="10" style="194" customWidth="1"/>
    <col min="8196" max="8196" width="40.140625" style="194" customWidth="1"/>
    <col min="8197" max="8197" width="4.7109375" style="194" customWidth="1"/>
    <col min="8198" max="8198" width="9.5703125" style="194" customWidth="1"/>
    <col min="8199" max="8199" width="11.42578125" style="194" customWidth="1"/>
    <col min="8200" max="8200" width="18.140625" style="194" customWidth="1"/>
    <col min="8201" max="8448" width="9" style="194"/>
    <col min="8449" max="8449" width="6" style="194" customWidth="1"/>
    <col min="8450" max="8450" width="7.42578125" style="194" customWidth="1"/>
    <col min="8451" max="8451" width="10" style="194" customWidth="1"/>
    <col min="8452" max="8452" width="40.140625" style="194" customWidth="1"/>
    <col min="8453" max="8453" width="4.7109375" style="194" customWidth="1"/>
    <col min="8454" max="8454" width="9.5703125" style="194" customWidth="1"/>
    <col min="8455" max="8455" width="11.42578125" style="194" customWidth="1"/>
    <col min="8456" max="8456" width="18.140625" style="194" customWidth="1"/>
    <col min="8457" max="8704" width="9" style="194"/>
    <col min="8705" max="8705" width="6" style="194" customWidth="1"/>
    <col min="8706" max="8706" width="7.42578125" style="194" customWidth="1"/>
    <col min="8707" max="8707" width="10" style="194" customWidth="1"/>
    <col min="8708" max="8708" width="40.140625" style="194" customWidth="1"/>
    <col min="8709" max="8709" width="4.7109375" style="194" customWidth="1"/>
    <col min="8710" max="8710" width="9.5703125" style="194" customWidth="1"/>
    <col min="8711" max="8711" width="11.42578125" style="194" customWidth="1"/>
    <col min="8712" max="8712" width="18.140625" style="194" customWidth="1"/>
    <col min="8713" max="8960" width="9" style="194"/>
    <col min="8961" max="8961" width="6" style="194" customWidth="1"/>
    <col min="8962" max="8962" width="7.42578125" style="194" customWidth="1"/>
    <col min="8963" max="8963" width="10" style="194" customWidth="1"/>
    <col min="8964" max="8964" width="40.140625" style="194" customWidth="1"/>
    <col min="8965" max="8965" width="4.7109375" style="194" customWidth="1"/>
    <col min="8966" max="8966" width="9.5703125" style="194" customWidth="1"/>
    <col min="8967" max="8967" width="11.42578125" style="194" customWidth="1"/>
    <col min="8968" max="8968" width="18.140625" style="194" customWidth="1"/>
    <col min="8969" max="9216" width="9" style="194"/>
    <col min="9217" max="9217" width="6" style="194" customWidth="1"/>
    <col min="9218" max="9218" width="7.42578125" style="194" customWidth="1"/>
    <col min="9219" max="9219" width="10" style="194" customWidth="1"/>
    <col min="9220" max="9220" width="40.140625" style="194" customWidth="1"/>
    <col min="9221" max="9221" width="4.7109375" style="194" customWidth="1"/>
    <col min="9222" max="9222" width="9.5703125" style="194" customWidth="1"/>
    <col min="9223" max="9223" width="11.42578125" style="194" customWidth="1"/>
    <col min="9224" max="9224" width="18.140625" style="194" customWidth="1"/>
    <col min="9225" max="9472" width="9" style="194"/>
    <col min="9473" max="9473" width="6" style="194" customWidth="1"/>
    <col min="9474" max="9474" width="7.42578125" style="194" customWidth="1"/>
    <col min="9475" max="9475" width="10" style="194" customWidth="1"/>
    <col min="9476" max="9476" width="40.140625" style="194" customWidth="1"/>
    <col min="9477" max="9477" width="4.7109375" style="194" customWidth="1"/>
    <col min="9478" max="9478" width="9.5703125" style="194" customWidth="1"/>
    <col min="9479" max="9479" width="11.42578125" style="194" customWidth="1"/>
    <col min="9480" max="9480" width="18.140625" style="194" customWidth="1"/>
    <col min="9481" max="9728" width="9" style="194"/>
    <col min="9729" max="9729" width="6" style="194" customWidth="1"/>
    <col min="9730" max="9730" width="7.42578125" style="194" customWidth="1"/>
    <col min="9731" max="9731" width="10" style="194" customWidth="1"/>
    <col min="9732" max="9732" width="40.140625" style="194" customWidth="1"/>
    <col min="9733" max="9733" width="4.7109375" style="194" customWidth="1"/>
    <col min="9734" max="9734" width="9.5703125" style="194" customWidth="1"/>
    <col min="9735" max="9735" width="11.42578125" style="194" customWidth="1"/>
    <col min="9736" max="9736" width="18.140625" style="194" customWidth="1"/>
    <col min="9737" max="9984" width="9" style="194"/>
    <col min="9985" max="9985" width="6" style="194" customWidth="1"/>
    <col min="9986" max="9986" width="7.42578125" style="194" customWidth="1"/>
    <col min="9987" max="9987" width="10" style="194" customWidth="1"/>
    <col min="9988" max="9988" width="40.140625" style="194" customWidth="1"/>
    <col min="9989" max="9989" width="4.7109375" style="194" customWidth="1"/>
    <col min="9990" max="9990" width="9.5703125" style="194" customWidth="1"/>
    <col min="9991" max="9991" width="11.42578125" style="194" customWidth="1"/>
    <col min="9992" max="9992" width="18.140625" style="194" customWidth="1"/>
    <col min="9993" max="10240" width="9" style="194"/>
    <col min="10241" max="10241" width="6" style="194" customWidth="1"/>
    <col min="10242" max="10242" width="7.42578125" style="194" customWidth="1"/>
    <col min="10243" max="10243" width="10" style="194" customWidth="1"/>
    <col min="10244" max="10244" width="40.140625" style="194" customWidth="1"/>
    <col min="10245" max="10245" width="4.7109375" style="194" customWidth="1"/>
    <col min="10246" max="10246" width="9.5703125" style="194" customWidth="1"/>
    <col min="10247" max="10247" width="11.42578125" style="194" customWidth="1"/>
    <col min="10248" max="10248" width="18.140625" style="194" customWidth="1"/>
    <col min="10249" max="10496" width="9" style="194"/>
    <col min="10497" max="10497" width="6" style="194" customWidth="1"/>
    <col min="10498" max="10498" width="7.42578125" style="194" customWidth="1"/>
    <col min="10499" max="10499" width="10" style="194" customWidth="1"/>
    <col min="10500" max="10500" width="40.140625" style="194" customWidth="1"/>
    <col min="10501" max="10501" width="4.7109375" style="194" customWidth="1"/>
    <col min="10502" max="10502" width="9.5703125" style="194" customWidth="1"/>
    <col min="10503" max="10503" width="11.42578125" style="194" customWidth="1"/>
    <col min="10504" max="10504" width="18.140625" style="194" customWidth="1"/>
    <col min="10505" max="10752" width="9" style="194"/>
    <col min="10753" max="10753" width="6" style="194" customWidth="1"/>
    <col min="10754" max="10754" width="7.42578125" style="194" customWidth="1"/>
    <col min="10755" max="10755" width="10" style="194" customWidth="1"/>
    <col min="10756" max="10756" width="40.140625" style="194" customWidth="1"/>
    <col min="10757" max="10757" width="4.7109375" style="194" customWidth="1"/>
    <col min="10758" max="10758" width="9.5703125" style="194" customWidth="1"/>
    <col min="10759" max="10759" width="11.42578125" style="194" customWidth="1"/>
    <col min="10760" max="10760" width="18.140625" style="194" customWidth="1"/>
    <col min="10761" max="11008" width="9" style="194"/>
    <col min="11009" max="11009" width="6" style="194" customWidth="1"/>
    <col min="11010" max="11010" width="7.42578125" style="194" customWidth="1"/>
    <col min="11011" max="11011" width="10" style="194" customWidth="1"/>
    <col min="11012" max="11012" width="40.140625" style="194" customWidth="1"/>
    <col min="11013" max="11013" width="4.7109375" style="194" customWidth="1"/>
    <col min="11014" max="11014" width="9.5703125" style="194" customWidth="1"/>
    <col min="11015" max="11015" width="11.42578125" style="194" customWidth="1"/>
    <col min="11016" max="11016" width="18.140625" style="194" customWidth="1"/>
    <col min="11017" max="11264" width="9" style="194"/>
    <col min="11265" max="11265" width="6" style="194" customWidth="1"/>
    <col min="11266" max="11266" width="7.42578125" style="194" customWidth="1"/>
    <col min="11267" max="11267" width="10" style="194" customWidth="1"/>
    <col min="11268" max="11268" width="40.140625" style="194" customWidth="1"/>
    <col min="11269" max="11269" width="4.7109375" style="194" customWidth="1"/>
    <col min="11270" max="11270" width="9.5703125" style="194" customWidth="1"/>
    <col min="11271" max="11271" width="11.42578125" style="194" customWidth="1"/>
    <col min="11272" max="11272" width="18.140625" style="194" customWidth="1"/>
    <col min="11273" max="11520" width="9" style="194"/>
    <col min="11521" max="11521" width="6" style="194" customWidth="1"/>
    <col min="11522" max="11522" width="7.42578125" style="194" customWidth="1"/>
    <col min="11523" max="11523" width="10" style="194" customWidth="1"/>
    <col min="11524" max="11524" width="40.140625" style="194" customWidth="1"/>
    <col min="11525" max="11525" width="4.7109375" style="194" customWidth="1"/>
    <col min="11526" max="11526" width="9.5703125" style="194" customWidth="1"/>
    <col min="11527" max="11527" width="11.42578125" style="194" customWidth="1"/>
    <col min="11528" max="11528" width="18.140625" style="194" customWidth="1"/>
    <col min="11529" max="11776" width="9" style="194"/>
    <col min="11777" max="11777" width="6" style="194" customWidth="1"/>
    <col min="11778" max="11778" width="7.42578125" style="194" customWidth="1"/>
    <col min="11779" max="11779" width="10" style="194" customWidth="1"/>
    <col min="11780" max="11780" width="40.140625" style="194" customWidth="1"/>
    <col min="11781" max="11781" width="4.7109375" style="194" customWidth="1"/>
    <col min="11782" max="11782" width="9.5703125" style="194" customWidth="1"/>
    <col min="11783" max="11783" width="11.42578125" style="194" customWidth="1"/>
    <col min="11784" max="11784" width="18.140625" style="194" customWidth="1"/>
    <col min="11785" max="12032" width="9" style="194"/>
    <col min="12033" max="12033" width="6" style="194" customWidth="1"/>
    <col min="12034" max="12034" width="7.42578125" style="194" customWidth="1"/>
    <col min="12035" max="12035" width="10" style="194" customWidth="1"/>
    <col min="12036" max="12036" width="40.140625" style="194" customWidth="1"/>
    <col min="12037" max="12037" width="4.7109375" style="194" customWidth="1"/>
    <col min="12038" max="12038" width="9.5703125" style="194" customWidth="1"/>
    <col min="12039" max="12039" width="11.42578125" style="194" customWidth="1"/>
    <col min="12040" max="12040" width="18.140625" style="194" customWidth="1"/>
    <col min="12041" max="12288" width="9" style="194"/>
    <col min="12289" max="12289" width="6" style="194" customWidth="1"/>
    <col min="12290" max="12290" width="7.42578125" style="194" customWidth="1"/>
    <col min="12291" max="12291" width="10" style="194" customWidth="1"/>
    <col min="12292" max="12292" width="40.140625" style="194" customWidth="1"/>
    <col min="12293" max="12293" width="4.7109375" style="194" customWidth="1"/>
    <col min="12294" max="12294" width="9.5703125" style="194" customWidth="1"/>
    <col min="12295" max="12295" width="11.42578125" style="194" customWidth="1"/>
    <col min="12296" max="12296" width="18.140625" style="194" customWidth="1"/>
    <col min="12297" max="12544" width="9" style="194"/>
    <col min="12545" max="12545" width="6" style="194" customWidth="1"/>
    <col min="12546" max="12546" width="7.42578125" style="194" customWidth="1"/>
    <col min="12547" max="12547" width="10" style="194" customWidth="1"/>
    <col min="12548" max="12548" width="40.140625" style="194" customWidth="1"/>
    <col min="12549" max="12549" width="4.7109375" style="194" customWidth="1"/>
    <col min="12550" max="12550" width="9.5703125" style="194" customWidth="1"/>
    <col min="12551" max="12551" width="11.42578125" style="194" customWidth="1"/>
    <col min="12552" max="12552" width="18.140625" style="194" customWidth="1"/>
    <col min="12553" max="12800" width="9" style="194"/>
    <col min="12801" max="12801" width="6" style="194" customWidth="1"/>
    <col min="12802" max="12802" width="7.42578125" style="194" customWidth="1"/>
    <col min="12803" max="12803" width="10" style="194" customWidth="1"/>
    <col min="12804" max="12804" width="40.140625" style="194" customWidth="1"/>
    <col min="12805" max="12805" width="4.7109375" style="194" customWidth="1"/>
    <col min="12806" max="12806" width="9.5703125" style="194" customWidth="1"/>
    <col min="12807" max="12807" width="11.42578125" style="194" customWidth="1"/>
    <col min="12808" max="12808" width="18.140625" style="194" customWidth="1"/>
    <col min="12809" max="13056" width="9" style="194"/>
    <col min="13057" max="13057" width="6" style="194" customWidth="1"/>
    <col min="13058" max="13058" width="7.42578125" style="194" customWidth="1"/>
    <col min="13059" max="13059" width="10" style="194" customWidth="1"/>
    <col min="13060" max="13060" width="40.140625" style="194" customWidth="1"/>
    <col min="13061" max="13061" width="4.7109375" style="194" customWidth="1"/>
    <col min="13062" max="13062" width="9.5703125" style="194" customWidth="1"/>
    <col min="13063" max="13063" width="11.42578125" style="194" customWidth="1"/>
    <col min="13064" max="13064" width="18.140625" style="194" customWidth="1"/>
    <col min="13065" max="13312" width="9" style="194"/>
    <col min="13313" max="13313" width="6" style="194" customWidth="1"/>
    <col min="13314" max="13314" width="7.42578125" style="194" customWidth="1"/>
    <col min="13315" max="13315" width="10" style="194" customWidth="1"/>
    <col min="13316" max="13316" width="40.140625" style="194" customWidth="1"/>
    <col min="13317" max="13317" width="4.7109375" style="194" customWidth="1"/>
    <col min="13318" max="13318" width="9.5703125" style="194" customWidth="1"/>
    <col min="13319" max="13319" width="11.42578125" style="194" customWidth="1"/>
    <col min="13320" max="13320" width="18.140625" style="194" customWidth="1"/>
    <col min="13321" max="13568" width="9" style="194"/>
    <col min="13569" max="13569" width="6" style="194" customWidth="1"/>
    <col min="13570" max="13570" width="7.42578125" style="194" customWidth="1"/>
    <col min="13571" max="13571" width="10" style="194" customWidth="1"/>
    <col min="13572" max="13572" width="40.140625" style="194" customWidth="1"/>
    <col min="13573" max="13573" width="4.7109375" style="194" customWidth="1"/>
    <col min="13574" max="13574" width="9.5703125" style="194" customWidth="1"/>
    <col min="13575" max="13575" width="11.42578125" style="194" customWidth="1"/>
    <col min="13576" max="13576" width="18.140625" style="194" customWidth="1"/>
    <col min="13577" max="13824" width="9" style="194"/>
    <col min="13825" max="13825" width="6" style="194" customWidth="1"/>
    <col min="13826" max="13826" width="7.42578125" style="194" customWidth="1"/>
    <col min="13827" max="13827" width="10" style="194" customWidth="1"/>
    <col min="13828" max="13828" width="40.140625" style="194" customWidth="1"/>
    <col min="13829" max="13829" width="4.7109375" style="194" customWidth="1"/>
    <col min="13830" max="13830" width="9.5703125" style="194" customWidth="1"/>
    <col min="13831" max="13831" width="11.42578125" style="194" customWidth="1"/>
    <col min="13832" max="13832" width="18.140625" style="194" customWidth="1"/>
    <col min="13833" max="14080" width="9" style="194"/>
    <col min="14081" max="14081" width="6" style="194" customWidth="1"/>
    <col min="14082" max="14082" width="7.42578125" style="194" customWidth="1"/>
    <col min="14083" max="14083" width="10" style="194" customWidth="1"/>
    <col min="14084" max="14084" width="40.140625" style="194" customWidth="1"/>
    <col min="14085" max="14085" width="4.7109375" style="194" customWidth="1"/>
    <col min="14086" max="14086" width="9.5703125" style="194" customWidth="1"/>
    <col min="14087" max="14087" width="11.42578125" style="194" customWidth="1"/>
    <col min="14088" max="14088" width="18.140625" style="194" customWidth="1"/>
    <col min="14089" max="14336" width="9" style="194"/>
    <col min="14337" max="14337" width="6" style="194" customWidth="1"/>
    <col min="14338" max="14338" width="7.42578125" style="194" customWidth="1"/>
    <col min="14339" max="14339" width="10" style="194" customWidth="1"/>
    <col min="14340" max="14340" width="40.140625" style="194" customWidth="1"/>
    <col min="14341" max="14341" width="4.7109375" style="194" customWidth="1"/>
    <col min="14342" max="14342" width="9.5703125" style="194" customWidth="1"/>
    <col min="14343" max="14343" width="11.42578125" style="194" customWidth="1"/>
    <col min="14344" max="14344" width="18.140625" style="194" customWidth="1"/>
    <col min="14345" max="14592" width="9" style="194"/>
    <col min="14593" max="14593" width="6" style="194" customWidth="1"/>
    <col min="14594" max="14594" width="7.42578125" style="194" customWidth="1"/>
    <col min="14595" max="14595" width="10" style="194" customWidth="1"/>
    <col min="14596" max="14596" width="40.140625" style="194" customWidth="1"/>
    <col min="14597" max="14597" width="4.7109375" style="194" customWidth="1"/>
    <col min="14598" max="14598" width="9.5703125" style="194" customWidth="1"/>
    <col min="14599" max="14599" width="11.42578125" style="194" customWidth="1"/>
    <col min="14600" max="14600" width="18.140625" style="194" customWidth="1"/>
    <col min="14601" max="14848" width="9" style="194"/>
    <col min="14849" max="14849" width="6" style="194" customWidth="1"/>
    <col min="14850" max="14850" width="7.42578125" style="194" customWidth="1"/>
    <col min="14851" max="14851" width="10" style="194" customWidth="1"/>
    <col min="14852" max="14852" width="40.140625" style="194" customWidth="1"/>
    <col min="14853" max="14853" width="4.7109375" style="194" customWidth="1"/>
    <col min="14854" max="14854" width="9.5703125" style="194" customWidth="1"/>
    <col min="14855" max="14855" width="11.42578125" style="194" customWidth="1"/>
    <col min="14856" max="14856" width="18.140625" style="194" customWidth="1"/>
    <col min="14857" max="15104" width="9" style="194"/>
    <col min="15105" max="15105" width="6" style="194" customWidth="1"/>
    <col min="15106" max="15106" width="7.42578125" style="194" customWidth="1"/>
    <col min="15107" max="15107" width="10" style="194" customWidth="1"/>
    <col min="15108" max="15108" width="40.140625" style="194" customWidth="1"/>
    <col min="15109" max="15109" width="4.7109375" style="194" customWidth="1"/>
    <col min="15110" max="15110" width="9.5703125" style="194" customWidth="1"/>
    <col min="15111" max="15111" width="11.42578125" style="194" customWidth="1"/>
    <col min="15112" max="15112" width="18.140625" style="194" customWidth="1"/>
    <col min="15113" max="15360" width="9" style="194"/>
    <col min="15361" max="15361" width="6" style="194" customWidth="1"/>
    <col min="15362" max="15362" width="7.42578125" style="194" customWidth="1"/>
    <col min="15363" max="15363" width="10" style="194" customWidth="1"/>
    <col min="15364" max="15364" width="40.140625" style="194" customWidth="1"/>
    <col min="15365" max="15365" width="4.7109375" style="194" customWidth="1"/>
    <col min="15366" max="15366" width="9.5703125" style="194" customWidth="1"/>
    <col min="15367" max="15367" width="11.42578125" style="194" customWidth="1"/>
    <col min="15368" max="15368" width="18.140625" style="194" customWidth="1"/>
    <col min="15369" max="15616" width="9" style="194"/>
    <col min="15617" max="15617" width="6" style="194" customWidth="1"/>
    <col min="15618" max="15618" width="7.42578125" style="194" customWidth="1"/>
    <col min="15619" max="15619" width="10" style="194" customWidth="1"/>
    <col min="15620" max="15620" width="40.140625" style="194" customWidth="1"/>
    <col min="15621" max="15621" width="4.7109375" style="194" customWidth="1"/>
    <col min="15622" max="15622" width="9.5703125" style="194" customWidth="1"/>
    <col min="15623" max="15623" width="11.42578125" style="194" customWidth="1"/>
    <col min="15624" max="15624" width="18.140625" style="194" customWidth="1"/>
    <col min="15625" max="15872" width="9" style="194"/>
    <col min="15873" max="15873" width="6" style="194" customWidth="1"/>
    <col min="15874" max="15874" width="7.42578125" style="194" customWidth="1"/>
    <col min="15875" max="15875" width="10" style="194" customWidth="1"/>
    <col min="15876" max="15876" width="40.140625" style="194" customWidth="1"/>
    <col min="15877" max="15877" width="4.7109375" style="194" customWidth="1"/>
    <col min="15878" max="15878" width="9.5703125" style="194" customWidth="1"/>
    <col min="15879" max="15879" width="11.42578125" style="194" customWidth="1"/>
    <col min="15880" max="15880" width="18.140625" style="194" customWidth="1"/>
    <col min="15881" max="16128" width="9" style="194"/>
    <col min="16129" max="16129" width="6" style="194" customWidth="1"/>
    <col min="16130" max="16130" width="7.42578125" style="194" customWidth="1"/>
    <col min="16131" max="16131" width="10" style="194" customWidth="1"/>
    <col min="16132" max="16132" width="40.140625" style="194" customWidth="1"/>
    <col min="16133" max="16133" width="4.7109375" style="194" customWidth="1"/>
    <col min="16134" max="16134" width="9.5703125" style="194" customWidth="1"/>
    <col min="16135" max="16135" width="11.42578125" style="194" customWidth="1"/>
    <col min="16136" max="16136" width="18.140625" style="194" customWidth="1"/>
    <col min="16137" max="16384" width="9" style="194"/>
  </cols>
  <sheetData>
    <row r="1" spans="1:8" s="148" customFormat="1" ht="27.75" customHeight="1" x14ac:dyDescent="0.25">
      <c r="A1" s="422" t="s">
        <v>1045</v>
      </c>
      <c r="B1" s="422"/>
      <c r="C1" s="422"/>
      <c r="D1" s="422"/>
      <c r="E1" s="422"/>
      <c r="F1" s="422"/>
      <c r="G1" s="422"/>
      <c r="H1" s="422"/>
    </row>
    <row r="2" spans="1:8" s="148" customFormat="1" ht="12.75" customHeight="1" x14ac:dyDescent="0.2">
      <c r="A2" s="305" t="s">
        <v>1046</v>
      </c>
      <c r="B2" s="305"/>
      <c r="C2" s="305"/>
      <c r="D2" s="305"/>
      <c r="E2" s="305"/>
      <c r="F2" s="305"/>
      <c r="G2" s="305"/>
      <c r="H2" s="305"/>
    </row>
    <row r="3" spans="1:8" s="148" customFormat="1" ht="12.75" customHeight="1" x14ac:dyDescent="0.2">
      <c r="A3" s="305" t="s">
        <v>1387</v>
      </c>
      <c r="B3" s="305"/>
      <c r="C3" s="305"/>
      <c r="D3" s="305"/>
      <c r="E3" s="305"/>
      <c r="F3" s="305"/>
      <c r="G3" s="305"/>
      <c r="H3" s="305"/>
    </row>
    <row r="4" spans="1:8" s="148" customFormat="1" ht="13.5" customHeight="1" x14ac:dyDescent="0.2">
      <c r="A4" s="306"/>
      <c r="B4" s="305"/>
      <c r="C4" s="306"/>
      <c r="D4" s="305"/>
      <c r="E4" s="305"/>
      <c r="F4" s="305"/>
      <c r="G4" s="305"/>
      <c r="H4" s="305"/>
    </row>
    <row r="5" spans="1:8" s="148" customFormat="1" ht="6.75" customHeight="1" x14ac:dyDescent="0.25">
      <c r="A5" s="307"/>
      <c r="B5" s="308"/>
      <c r="C5" s="309"/>
      <c r="D5" s="308"/>
      <c r="E5" s="308"/>
      <c r="F5" s="310"/>
      <c r="G5" s="311"/>
      <c r="H5" s="311"/>
    </row>
    <row r="6" spans="1:8" s="148" customFormat="1" ht="12.75" customHeight="1" x14ac:dyDescent="0.2">
      <c r="A6" s="312" t="s">
        <v>1048</v>
      </c>
      <c r="B6" s="312"/>
      <c r="C6" s="312"/>
      <c r="D6" s="312"/>
      <c r="E6" s="312"/>
      <c r="F6" s="312"/>
      <c r="G6" s="312"/>
      <c r="H6" s="312"/>
    </row>
    <row r="7" spans="1:8" s="148" customFormat="1" ht="13.5" customHeight="1" x14ac:dyDescent="0.2">
      <c r="A7" s="312" t="s">
        <v>1049</v>
      </c>
      <c r="B7" s="312"/>
      <c r="C7" s="312"/>
      <c r="D7" s="312"/>
      <c r="E7" s="312"/>
      <c r="F7" s="312"/>
      <c r="G7" s="312" t="s">
        <v>1050</v>
      </c>
      <c r="H7" s="312"/>
    </row>
    <row r="8" spans="1:8" s="148" customFormat="1" ht="13.5" customHeight="1" x14ac:dyDescent="0.2">
      <c r="A8" s="312" t="s">
        <v>1051</v>
      </c>
      <c r="B8" s="313"/>
      <c r="C8" s="313"/>
      <c r="D8" s="313"/>
      <c r="E8" s="313"/>
      <c r="F8" s="314"/>
      <c r="G8" s="312" t="s">
        <v>1388</v>
      </c>
      <c r="H8" s="315"/>
    </row>
    <row r="9" spans="1:8" s="148" customFormat="1" ht="6" customHeight="1" thickBot="1" x14ac:dyDescent="0.25">
      <c r="A9" s="316"/>
      <c r="B9" s="316"/>
      <c r="C9" s="316"/>
      <c r="D9" s="316"/>
      <c r="E9" s="316"/>
      <c r="F9" s="316"/>
      <c r="G9" s="316"/>
      <c r="H9" s="316"/>
    </row>
    <row r="10" spans="1:8" s="148" customFormat="1" ht="25.5" customHeight="1" thickBot="1" x14ac:dyDescent="0.3">
      <c r="A10" s="317" t="s">
        <v>1053</v>
      </c>
      <c r="B10" s="317" t="s">
        <v>1054</v>
      </c>
      <c r="C10" s="317" t="s">
        <v>1055</v>
      </c>
      <c r="D10" s="317" t="s">
        <v>76</v>
      </c>
      <c r="E10" s="317" t="s">
        <v>77</v>
      </c>
      <c r="F10" s="317" t="s">
        <v>1056</v>
      </c>
      <c r="G10" s="317" t="s">
        <v>1057</v>
      </c>
      <c r="H10" s="317" t="s">
        <v>1058</v>
      </c>
    </row>
    <row r="11" spans="1:8" s="148" customFormat="1" ht="12.75" hidden="1" customHeight="1" x14ac:dyDescent="0.25">
      <c r="A11" s="317" t="s">
        <v>91</v>
      </c>
      <c r="B11" s="317" t="s">
        <v>4</v>
      </c>
      <c r="C11" s="317" t="s">
        <v>115</v>
      </c>
      <c r="D11" s="317" t="s">
        <v>100</v>
      </c>
      <c r="E11" s="317" t="s">
        <v>128</v>
      </c>
      <c r="F11" s="317" t="s">
        <v>134</v>
      </c>
      <c r="G11" s="317" t="s">
        <v>143</v>
      </c>
      <c r="H11" s="317" t="s">
        <v>148</v>
      </c>
    </row>
    <row r="12" spans="1:8" s="148" customFormat="1" ht="4.5" customHeight="1" x14ac:dyDescent="0.2">
      <c r="A12" s="316"/>
      <c r="B12" s="316"/>
      <c r="C12" s="316"/>
      <c r="D12" s="316"/>
      <c r="E12" s="316"/>
      <c r="F12" s="316"/>
      <c r="G12" s="316"/>
      <c r="H12" s="316"/>
    </row>
    <row r="13" spans="1:8" s="148" customFormat="1" ht="30.75" customHeight="1" x14ac:dyDescent="0.25">
      <c r="A13" s="318"/>
      <c r="B13" s="319"/>
      <c r="C13" s="319" t="s">
        <v>89</v>
      </c>
      <c r="D13" s="319" t="s">
        <v>1059</v>
      </c>
      <c r="E13" s="319"/>
      <c r="F13" s="320"/>
      <c r="G13" s="321"/>
      <c r="H13" s="321"/>
    </row>
    <row r="14" spans="1:8" s="148" customFormat="1" ht="28.5" customHeight="1" x14ac:dyDescent="0.2">
      <c r="A14" s="322"/>
      <c r="B14" s="323"/>
      <c r="C14" s="323" t="s">
        <v>91</v>
      </c>
      <c r="D14" s="323" t="s">
        <v>1060</v>
      </c>
      <c r="E14" s="323"/>
      <c r="F14" s="324"/>
      <c r="G14" s="325"/>
      <c r="H14" s="325"/>
    </row>
    <row r="15" spans="1:8" s="148" customFormat="1" ht="13.5" customHeight="1" x14ac:dyDescent="0.2">
      <c r="A15" s="326">
        <v>1</v>
      </c>
      <c r="B15" s="327" t="s">
        <v>1061</v>
      </c>
      <c r="C15" s="327" t="s">
        <v>116</v>
      </c>
      <c r="D15" s="327" t="s">
        <v>1068</v>
      </c>
      <c r="E15" s="327" t="s">
        <v>118</v>
      </c>
      <c r="F15" s="328">
        <v>72.44</v>
      </c>
      <c r="G15" s="329"/>
      <c r="H15" s="329"/>
    </row>
    <row r="16" spans="1:8" s="148" customFormat="1" ht="13.5" customHeight="1" x14ac:dyDescent="0.2">
      <c r="A16" s="330"/>
      <c r="B16" s="331"/>
      <c r="C16" s="331"/>
      <c r="D16" s="331" t="s">
        <v>1389</v>
      </c>
      <c r="E16" s="331"/>
      <c r="F16" s="332">
        <v>36.64</v>
      </c>
      <c r="G16" s="333"/>
      <c r="H16" s="333"/>
    </row>
    <row r="17" spans="1:8" s="148" customFormat="1" ht="13.5" customHeight="1" x14ac:dyDescent="0.2">
      <c r="A17" s="330"/>
      <c r="B17" s="331"/>
      <c r="C17" s="331"/>
      <c r="D17" s="331" t="s">
        <v>1390</v>
      </c>
      <c r="E17" s="331"/>
      <c r="F17" s="332">
        <v>35.799999999999997</v>
      </c>
      <c r="G17" s="333"/>
      <c r="H17" s="333"/>
    </row>
    <row r="18" spans="1:8" s="148" customFormat="1" ht="13.5" customHeight="1" x14ac:dyDescent="0.2">
      <c r="A18" s="334"/>
      <c r="B18" s="335"/>
      <c r="C18" s="335"/>
      <c r="D18" s="335" t="s">
        <v>1150</v>
      </c>
      <c r="E18" s="335"/>
      <c r="F18" s="336">
        <v>72.44</v>
      </c>
      <c r="G18" s="337"/>
      <c r="H18" s="337"/>
    </row>
    <row r="19" spans="1:8" s="148" customFormat="1" ht="13.5" customHeight="1" x14ac:dyDescent="0.2">
      <c r="A19" s="326">
        <v>2</v>
      </c>
      <c r="B19" s="327" t="s">
        <v>1073</v>
      </c>
      <c r="C19" s="327" t="s">
        <v>1098</v>
      </c>
      <c r="D19" s="327" t="s">
        <v>1099</v>
      </c>
      <c r="E19" s="327" t="s">
        <v>98</v>
      </c>
      <c r="F19" s="328">
        <v>685.11</v>
      </c>
      <c r="G19" s="329"/>
      <c r="H19" s="329"/>
    </row>
    <row r="20" spans="1:8" s="148" customFormat="1" ht="28.5" customHeight="1" x14ac:dyDescent="0.2">
      <c r="A20" s="322"/>
      <c r="B20" s="323"/>
      <c r="C20" s="323" t="s">
        <v>4</v>
      </c>
      <c r="D20" s="323" t="s">
        <v>1215</v>
      </c>
      <c r="E20" s="323"/>
      <c r="F20" s="324"/>
      <c r="G20" s="325"/>
      <c r="H20" s="325"/>
    </row>
    <row r="21" spans="1:8" s="148" customFormat="1" ht="13.5" customHeight="1" x14ac:dyDescent="0.2">
      <c r="A21" s="326">
        <v>3</v>
      </c>
      <c r="B21" s="327" t="s">
        <v>1101</v>
      </c>
      <c r="C21" s="327" t="s">
        <v>1391</v>
      </c>
      <c r="D21" s="327" t="s">
        <v>1392</v>
      </c>
      <c r="E21" s="327" t="s">
        <v>137</v>
      </c>
      <c r="F21" s="328">
        <v>0.30099999999999999</v>
      </c>
      <c r="G21" s="329"/>
      <c r="H21" s="329"/>
    </row>
    <row r="22" spans="1:8" s="148" customFormat="1" ht="13.5" customHeight="1" x14ac:dyDescent="0.2">
      <c r="A22" s="330"/>
      <c r="B22" s="331"/>
      <c r="C22" s="331"/>
      <c r="D22" s="331" t="s">
        <v>1393</v>
      </c>
      <c r="E22" s="331"/>
      <c r="F22" s="332">
        <v>0.30099999999999999</v>
      </c>
      <c r="G22" s="333"/>
      <c r="H22" s="333"/>
    </row>
    <row r="23" spans="1:8" s="148" customFormat="1" ht="13.5" customHeight="1" x14ac:dyDescent="0.2">
      <c r="A23" s="326">
        <v>4</v>
      </c>
      <c r="B23" s="327" t="s">
        <v>1101</v>
      </c>
      <c r="C23" s="327" t="s">
        <v>1394</v>
      </c>
      <c r="D23" s="327" t="s">
        <v>1395</v>
      </c>
      <c r="E23" s="327" t="s">
        <v>98</v>
      </c>
      <c r="F23" s="328">
        <v>2.5</v>
      </c>
      <c r="G23" s="329"/>
      <c r="H23" s="329"/>
    </row>
    <row r="24" spans="1:8" s="148" customFormat="1" ht="13.5" customHeight="1" x14ac:dyDescent="0.2">
      <c r="A24" s="330"/>
      <c r="B24" s="331"/>
      <c r="C24" s="331"/>
      <c r="D24" s="331" t="s">
        <v>1396</v>
      </c>
      <c r="E24" s="331"/>
      <c r="F24" s="332">
        <v>2.5</v>
      </c>
      <c r="G24" s="333"/>
      <c r="H24" s="333"/>
    </row>
    <row r="25" spans="1:8" s="148" customFormat="1" ht="24" customHeight="1" x14ac:dyDescent="0.2">
      <c r="A25" s="326">
        <v>5</v>
      </c>
      <c r="B25" s="327" t="s">
        <v>1101</v>
      </c>
      <c r="C25" s="327" t="s">
        <v>1397</v>
      </c>
      <c r="D25" s="327" t="s">
        <v>1398</v>
      </c>
      <c r="E25" s="327" t="s">
        <v>98</v>
      </c>
      <c r="F25" s="328">
        <v>2.5</v>
      </c>
      <c r="G25" s="329"/>
      <c r="H25" s="329"/>
    </row>
    <row r="26" spans="1:8" s="148" customFormat="1" ht="13.5" customHeight="1" x14ac:dyDescent="0.2">
      <c r="A26" s="326">
        <v>6</v>
      </c>
      <c r="B26" s="327" t="s">
        <v>1101</v>
      </c>
      <c r="C26" s="327" t="s">
        <v>1399</v>
      </c>
      <c r="D26" s="327" t="s">
        <v>1400</v>
      </c>
      <c r="E26" s="327" t="s">
        <v>98</v>
      </c>
      <c r="F26" s="328">
        <v>2.5</v>
      </c>
      <c r="G26" s="329"/>
      <c r="H26" s="329"/>
    </row>
    <row r="27" spans="1:8" s="148" customFormat="1" ht="28.5" customHeight="1" x14ac:dyDescent="0.2">
      <c r="A27" s="322"/>
      <c r="B27" s="323"/>
      <c r="C27" s="323" t="s">
        <v>128</v>
      </c>
      <c r="D27" s="323" t="s">
        <v>1113</v>
      </c>
      <c r="E27" s="323"/>
      <c r="F27" s="324"/>
      <c r="G27" s="325"/>
      <c r="H27" s="325"/>
    </row>
    <row r="28" spans="1:8" s="148" customFormat="1" ht="13.5" customHeight="1" x14ac:dyDescent="0.2">
      <c r="A28" s="326">
        <v>7</v>
      </c>
      <c r="B28" s="327" t="s">
        <v>1231</v>
      </c>
      <c r="C28" s="327" t="s">
        <v>1401</v>
      </c>
      <c r="D28" s="327" t="s">
        <v>1402</v>
      </c>
      <c r="E28" s="327" t="s">
        <v>137</v>
      </c>
      <c r="F28" s="328">
        <v>170.6</v>
      </c>
      <c r="G28" s="329"/>
      <c r="H28" s="329"/>
    </row>
    <row r="29" spans="1:8" s="148" customFormat="1" ht="24" customHeight="1" x14ac:dyDescent="0.2">
      <c r="A29" s="326">
        <v>8</v>
      </c>
      <c r="B29" s="327" t="s">
        <v>1173</v>
      </c>
      <c r="C29" s="327" t="s">
        <v>1403</v>
      </c>
      <c r="D29" s="327" t="s">
        <v>1404</v>
      </c>
      <c r="E29" s="327" t="s">
        <v>137</v>
      </c>
      <c r="F29" s="328">
        <v>125.9</v>
      </c>
      <c r="G29" s="329"/>
      <c r="H29" s="329"/>
    </row>
    <row r="30" spans="1:8" s="148" customFormat="1" ht="24" customHeight="1" x14ac:dyDescent="0.2">
      <c r="A30" s="326">
        <v>9</v>
      </c>
      <c r="B30" s="327" t="s">
        <v>1231</v>
      </c>
      <c r="C30" s="327" t="s">
        <v>1405</v>
      </c>
      <c r="D30" s="327" t="s">
        <v>1406</v>
      </c>
      <c r="E30" s="327" t="s">
        <v>137</v>
      </c>
      <c r="F30" s="328">
        <v>170.6</v>
      </c>
      <c r="G30" s="329"/>
      <c r="H30" s="329"/>
    </row>
    <row r="31" spans="1:8" s="148" customFormat="1" ht="24" customHeight="1" x14ac:dyDescent="0.2">
      <c r="A31" s="326">
        <v>10</v>
      </c>
      <c r="B31" s="327" t="s">
        <v>1231</v>
      </c>
      <c r="C31" s="327" t="s">
        <v>1407</v>
      </c>
      <c r="D31" s="327" t="s">
        <v>1408</v>
      </c>
      <c r="E31" s="327" t="s">
        <v>137</v>
      </c>
      <c r="F31" s="328">
        <v>309.70499999999998</v>
      </c>
      <c r="G31" s="329"/>
      <c r="H31" s="329"/>
    </row>
    <row r="32" spans="1:8" s="148" customFormat="1" ht="13.5" customHeight="1" x14ac:dyDescent="0.2">
      <c r="A32" s="330"/>
      <c r="B32" s="331"/>
      <c r="C32" s="331"/>
      <c r="D32" s="331" t="s">
        <v>1409</v>
      </c>
      <c r="E32" s="331"/>
      <c r="F32" s="332">
        <v>309.70499999999998</v>
      </c>
      <c r="G32" s="333"/>
      <c r="H32" s="333"/>
    </row>
    <row r="33" spans="1:8" s="148" customFormat="1" ht="24" customHeight="1" x14ac:dyDescent="0.2">
      <c r="A33" s="326">
        <v>11</v>
      </c>
      <c r="B33" s="327" t="s">
        <v>1231</v>
      </c>
      <c r="C33" s="327" t="s">
        <v>1410</v>
      </c>
      <c r="D33" s="327" t="s">
        <v>1411</v>
      </c>
      <c r="E33" s="327" t="s">
        <v>137</v>
      </c>
      <c r="F33" s="328">
        <v>309.70499999999998</v>
      </c>
      <c r="G33" s="329"/>
      <c r="H33" s="329"/>
    </row>
    <row r="34" spans="1:8" s="148" customFormat="1" ht="24" customHeight="1" x14ac:dyDescent="0.2">
      <c r="A34" s="326">
        <v>12</v>
      </c>
      <c r="B34" s="327" t="s">
        <v>1231</v>
      </c>
      <c r="C34" s="327" t="s">
        <v>1412</v>
      </c>
      <c r="D34" s="327" t="s">
        <v>1413</v>
      </c>
      <c r="E34" s="327" t="s">
        <v>118</v>
      </c>
      <c r="F34" s="328">
        <v>187.7</v>
      </c>
      <c r="G34" s="329"/>
      <c r="H34" s="329"/>
    </row>
    <row r="35" spans="1:8" s="148" customFormat="1" ht="13.5" customHeight="1" x14ac:dyDescent="0.2">
      <c r="A35" s="330"/>
      <c r="B35" s="331"/>
      <c r="C35" s="331"/>
      <c r="D35" s="331" t="s">
        <v>1414</v>
      </c>
      <c r="E35" s="331"/>
      <c r="F35" s="332">
        <v>93.8</v>
      </c>
      <c r="G35" s="333"/>
      <c r="H35" s="333"/>
    </row>
    <row r="36" spans="1:8" s="148" customFormat="1" ht="13.5" customHeight="1" x14ac:dyDescent="0.2">
      <c r="A36" s="330"/>
      <c r="B36" s="331"/>
      <c r="C36" s="331"/>
      <c r="D36" s="331" t="s">
        <v>1415</v>
      </c>
      <c r="E36" s="331"/>
      <c r="F36" s="332">
        <v>93.9</v>
      </c>
      <c r="G36" s="333"/>
      <c r="H36" s="333"/>
    </row>
    <row r="37" spans="1:8" s="148" customFormat="1" ht="13.5" customHeight="1" x14ac:dyDescent="0.2">
      <c r="A37" s="334"/>
      <c r="B37" s="335"/>
      <c r="C37" s="335"/>
      <c r="D37" s="335" t="s">
        <v>1150</v>
      </c>
      <c r="E37" s="335"/>
      <c r="F37" s="336">
        <v>187.7</v>
      </c>
      <c r="G37" s="337"/>
      <c r="H37" s="337"/>
    </row>
    <row r="38" spans="1:8" s="148" customFormat="1" ht="13.5" customHeight="1" x14ac:dyDescent="0.2">
      <c r="A38" s="338">
        <v>13</v>
      </c>
      <c r="B38" s="339" t="s">
        <v>1234</v>
      </c>
      <c r="C38" s="339" t="s">
        <v>1416</v>
      </c>
      <c r="D38" s="339" t="s">
        <v>1417</v>
      </c>
      <c r="E38" s="339" t="s">
        <v>204</v>
      </c>
      <c r="F38" s="340">
        <v>18.649999999999999</v>
      </c>
      <c r="G38" s="341"/>
      <c r="H38" s="341"/>
    </row>
    <row r="39" spans="1:8" s="148" customFormat="1" ht="24" customHeight="1" x14ac:dyDescent="0.2">
      <c r="A39" s="338">
        <v>14</v>
      </c>
      <c r="B39" s="339" t="s">
        <v>1123</v>
      </c>
      <c r="C39" s="339" t="s">
        <v>1418</v>
      </c>
      <c r="D39" s="339" t="s">
        <v>1715</v>
      </c>
      <c r="E39" s="339" t="s">
        <v>278</v>
      </c>
      <c r="F39" s="340">
        <v>286</v>
      </c>
      <c r="G39" s="341"/>
      <c r="H39" s="341"/>
    </row>
    <row r="40" spans="1:8" s="148" customFormat="1" ht="13.5" customHeight="1" x14ac:dyDescent="0.2">
      <c r="A40" s="326">
        <v>15</v>
      </c>
      <c r="B40" s="327" t="s">
        <v>1231</v>
      </c>
      <c r="C40" s="327" t="s">
        <v>1419</v>
      </c>
      <c r="D40" s="327" t="s">
        <v>1420</v>
      </c>
      <c r="E40" s="327" t="s">
        <v>118</v>
      </c>
      <c r="F40" s="328">
        <v>285.39999999999998</v>
      </c>
      <c r="G40" s="329"/>
      <c r="H40" s="329"/>
    </row>
    <row r="41" spans="1:8" s="148" customFormat="1" ht="13.5" customHeight="1" x14ac:dyDescent="0.2">
      <c r="A41" s="330"/>
      <c r="B41" s="331"/>
      <c r="C41" s="331"/>
      <c r="D41" s="331" t="s">
        <v>1421</v>
      </c>
      <c r="E41" s="331"/>
      <c r="F41" s="332">
        <v>142.80000000000001</v>
      </c>
      <c r="G41" s="333"/>
      <c r="H41" s="333"/>
    </row>
    <row r="42" spans="1:8" s="148" customFormat="1" ht="13.5" customHeight="1" x14ac:dyDescent="0.2">
      <c r="A42" s="330"/>
      <c r="B42" s="331"/>
      <c r="C42" s="331"/>
      <c r="D42" s="331" t="s">
        <v>1422</v>
      </c>
      <c r="E42" s="331"/>
      <c r="F42" s="332">
        <v>142.6</v>
      </c>
      <c r="G42" s="333"/>
      <c r="H42" s="333"/>
    </row>
    <row r="43" spans="1:8" s="148" customFormat="1" ht="13.5" customHeight="1" x14ac:dyDescent="0.2">
      <c r="A43" s="334"/>
      <c r="B43" s="335"/>
      <c r="C43" s="335"/>
      <c r="D43" s="335" t="s">
        <v>1150</v>
      </c>
      <c r="E43" s="335"/>
      <c r="F43" s="336">
        <v>285.39999999999998</v>
      </c>
      <c r="G43" s="337"/>
      <c r="H43" s="337"/>
    </row>
    <row r="44" spans="1:8" s="148" customFormat="1" ht="13.5" customHeight="1" x14ac:dyDescent="0.2">
      <c r="A44" s="338">
        <v>16</v>
      </c>
      <c r="B44" s="339" t="s">
        <v>1234</v>
      </c>
      <c r="C44" s="339" t="s">
        <v>1416</v>
      </c>
      <c r="D44" s="339" t="s">
        <v>1417</v>
      </c>
      <c r="E44" s="339" t="s">
        <v>204</v>
      </c>
      <c r="F44" s="340">
        <v>14.179</v>
      </c>
      <c r="G44" s="341"/>
      <c r="H44" s="341"/>
    </row>
    <row r="45" spans="1:8" s="148" customFormat="1" ht="13.5" customHeight="1" x14ac:dyDescent="0.2">
      <c r="A45" s="330"/>
      <c r="B45" s="331"/>
      <c r="C45" s="331"/>
      <c r="D45" s="331" t="s">
        <v>1423</v>
      </c>
      <c r="E45" s="331"/>
      <c r="F45" s="332">
        <v>14.179</v>
      </c>
      <c r="G45" s="333"/>
      <c r="H45" s="333"/>
    </row>
    <row r="46" spans="1:8" s="148" customFormat="1" ht="13.5" customHeight="1" x14ac:dyDescent="0.2">
      <c r="A46" s="326">
        <v>17</v>
      </c>
      <c r="B46" s="327" t="s">
        <v>1231</v>
      </c>
      <c r="C46" s="327" t="s">
        <v>521</v>
      </c>
      <c r="D46" s="327" t="s">
        <v>1424</v>
      </c>
      <c r="E46" s="327" t="s">
        <v>118</v>
      </c>
      <c r="F46" s="328">
        <v>67.45</v>
      </c>
      <c r="G46" s="329"/>
      <c r="H46" s="329"/>
    </row>
    <row r="47" spans="1:8" s="148" customFormat="1" ht="13.5" customHeight="1" x14ac:dyDescent="0.2">
      <c r="A47" s="330"/>
      <c r="B47" s="331"/>
      <c r="C47" s="331"/>
      <c r="D47" s="331" t="s">
        <v>1425</v>
      </c>
      <c r="E47" s="331"/>
      <c r="F47" s="332">
        <v>67.45</v>
      </c>
      <c r="G47" s="333"/>
      <c r="H47" s="333"/>
    </row>
    <row r="48" spans="1:8" s="148" customFormat="1" ht="24" customHeight="1" x14ac:dyDescent="0.2">
      <c r="A48" s="326">
        <v>18</v>
      </c>
      <c r="B48" s="327" t="s">
        <v>1231</v>
      </c>
      <c r="C48" s="327" t="s">
        <v>529</v>
      </c>
      <c r="D48" s="327" t="s">
        <v>1426</v>
      </c>
      <c r="E48" s="327" t="s">
        <v>118</v>
      </c>
      <c r="F48" s="328">
        <v>67.45</v>
      </c>
      <c r="G48" s="329"/>
      <c r="H48" s="329"/>
    </row>
    <row r="49" spans="1:8" s="148" customFormat="1" ht="13.5" customHeight="1" x14ac:dyDescent="0.2">
      <c r="A49" s="330"/>
      <c r="B49" s="331"/>
      <c r="C49" s="331"/>
      <c r="D49" s="331" t="s">
        <v>1427</v>
      </c>
      <c r="E49" s="331"/>
      <c r="F49" s="332">
        <v>67.45</v>
      </c>
      <c r="G49" s="333"/>
      <c r="H49" s="333"/>
    </row>
    <row r="50" spans="1:8" s="148" customFormat="1" ht="24" customHeight="1" x14ac:dyDescent="0.2">
      <c r="A50" s="326">
        <v>19</v>
      </c>
      <c r="B50" s="327" t="s">
        <v>1173</v>
      </c>
      <c r="C50" s="327" t="s">
        <v>1428</v>
      </c>
      <c r="D50" s="327" t="s">
        <v>1429</v>
      </c>
      <c r="E50" s="327" t="s">
        <v>118</v>
      </c>
      <c r="F50" s="328">
        <v>120.25</v>
      </c>
      <c r="G50" s="329"/>
      <c r="H50" s="329"/>
    </row>
    <row r="51" spans="1:8" s="148" customFormat="1" ht="13.5" customHeight="1" x14ac:dyDescent="0.2">
      <c r="A51" s="330"/>
      <c r="B51" s="331"/>
      <c r="C51" s="331"/>
      <c r="D51" s="331" t="s">
        <v>1430</v>
      </c>
      <c r="E51" s="331"/>
      <c r="F51" s="332">
        <v>120.25</v>
      </c>
      <c r="G51" s="333"/>
      <c r="H51" s="333"/>
    </row>
    <row r="52" spans="1:8" s="148" customFormat="1" ht="13.5" customHeight="1" x14ac:dyDescent="0.2">
      <c r="A52" s="326">
        <v>20</v>
      </c>
      <c r="B52" s="327" t="s">
        <v>1173</v>
      </c>
      <c r="C52" s="327" t="s">
        <v>534</v>
      </c>
      <c r="D52" s="327" t="s">
        <v>1431</v>
      </c>
      <c r="E52" s="327" t="s">
        <v>278</v>
      </c>
      <c r="F52" s="328">
        <v>732</v>
      </c>
      <c r="G52" s="329"/>
      <c r="H52" s="329"/>
    </row>
    <row r="53" spans="1:8" s="148" customFormat="1" ht="13.5" customHeight="1" x14ac:dyDescent="0.2">
      <c r="A53" s="326">
        <v>21</v>
      </c>
      <c r="B53" s="327" t="s">
        <v>1173</v>
      </c>
      <c r="C53" s="327" t="s">
        <v>1432</v>
      </c>
      <c r="D53" s="327" t="s">
        <v>1433</v>
      </c>
      <c r="E53" s="327" t="s">
        <v>278</v>
      </c>
      <c r="F53" s="328">
        <v>48</v>
      </c>
      <c r="G53" s="329"/>
      <c r="H53" s="329"/>
    </row>
    <row r="54" spans="1:8" s="148" customFormat="1" ht="13.5" customHeight="1" x14ac:dyDescent="0.2">
      <c r="A54" s="326">
        <v>22</v>
      </c>
      <c r="B54" s="327" t="s">
        <v>1173</v>
      </c>
      <c r="C54" s="327" t="s">
        <v>540</v>
      </c>
      <c r="D54" s="327" t="s">
        <v>1434</v>
      </c>
      <c r="E54" s="327" t="s">
        <v>278</v>
      </c>
      <c r="F54" s="328">
        <v>366</v>
      </c>
      <c r="G54" s="329"/>
      <c r="H54" s="329"/>
    </row>
    <row r="55" spans="1:8" s="148" customFormat="1" ht="24" customHeight="1" x14ac:dyDescent="0.2">
      <c r="A55" s="326">
        <v>23</v>
      </c>
      <c r="B55" s="327" t="s">
        <v>1231</v>
      </c>
      <c r="C55" s="327" t="s">
        <v>1435</v>
      </c>
      <c r="D55" s="327" t="s">
        <v>1436</v>
      </c>
      <c r="E55" s="327" t="s">
        <v>118</v>
      </c>
      <c r="F55" s="328">
        <v>187.7</v>
      </c>
      <c r="G55" s="329"/>
      <c r="H55" s="329"/>
    </row>
    <row r="56" spans="1:8" s="148" customFormat="1" ht="24" customHeight="1" x14ac:dyDescent="0.2">
      <c r="A56" s="326">
        <v>24</v>
      </c>
      <c r="B56" s="327" t="s">
        <v>1173</v>
      </c>
      <c r="C56" s="327" t="s">
        <v>1437</v>
      </c>
      <c r="D56" s="327" t="s">
        <v>1438</v>
      </c>
      <c r="E56" s="327" t="s">
        <v>278</v>
      </c>
      <c r="F56" s="328">
        <v>185</v>
      </c>
      <c r="G56" s="329"/>
      <c r="H56" s="329"/>
    </row>
    <row r="57" spans="1:8" s="148" customFormat="1" ht="13.5" customHeight="1" x14ac:dyDescent="0.2">
      <c r="A57" s="326">
        <v>25</v>
      </c>
      <c r="B57" s="327" t="s">
        <v>1173</v>
      </c>
      <c r="C57" s="327" t="s">
        <v>1439</v>
      </c>
      <c r="D57" s="327" t="s">
        <v>1440</v>
      </c>
      <c r="E57" s="327" t="s">
        <v>278</v>
      </c>
      <c r="F57" s="328">
        <v>24</v>
      </c>
      <c r="G57" s="329"/>
      <c r="H57" s="329"/>
    </row>
    <row r="58" spans="1:8" s="148" customFormat="1" ht="24" customHeight="1" x14ac:dyDescent="0.2">
      <c r="A58" s="326">
        <v>26</v>
      </c>
      <c r="B58" s="327" t="s">
        <v>1231</v>
      </c>
      <c r="C58" s="327" t="s">
        <v>1441</v>
      </c>
      <c r="D58" s="327" t="s">
        <v>1442</v>
      </c>
      <c r="E58" s="327" t="s">
        <v>118</v>
      </c>
      <c r="F58" s="328">
        <v>576</v>
      </c>
      <c r="G58" s="329"/>
      <c r="H58" s="329"/>
    </row>
    <row r="59" spans="1:8" s="148" customFormat="1" ht="13.5" customHeight="1" x14ac:dyDescent="0.2">
      <c r="A59" s="330"/>
      <c r="B59" s="331"/>
      <c r="C59" s="331"/>
      <c r="D59" s="331" t="s">
        <v>1443</v>
      </c>
      <c r="E59" s="331"/>
      <c r="F59" s="332">
        <v>320</v>
      </c>
      <c r="G59" s="333"/>
      <c r="H59" s="333"/>
    </row>
    <row r="60" spans="1:8" s="148" customFormat="1" ht="13.5" customHeight="1" x14ac:dyDescent="0.2">
      <c r="A60" s="330"/>
      <c r="B60" s="331"/>
      <c r="C60" s="331"/>
      <c r="D60" s="331" t="s">
        <v>1444</v>
      </c>
      <c r="E60" s="331"/>
      <c r="F60" s="332">
        <v>56</v>
      </c>
      <c r="G60" s="333"/>
      <c r="H60" s="333"/>
    </row>
    <row r="61" spans="1:8" s="148" customFormat="1" ht="13.5" customHeight="1" x14ac:dyDescent="0.2">
      <c r="A61" s="330"/>
      <c r="B61" s="331"/>
      <c r="C61" s="331"/>
      <c r="D61" s="331" t="s">
        <v>1445</v>
      </c>
      <c r="E61" s="331"/>
      <c r="F61" s="332">
        <v>200</v>
      </c>
      <c r="G61" s="333"/>
      <c r="H61" s="333"/>
    </row>
    <row r="62" spans="1:8" s="148" customFormat="1" ht="13.5" customHeight="1" x14ac:dyDescent="0.2">
      <c r="A62" s="334"/>
      <c r="B62" s="335"/>
      <c r="C62" s="335"/>
      <c r="D62" s="335" t="s">
        <v>1150</v>
      </c>
      <c r="E62" s="335"/>
      <c r="F62" s="336">
        <v>576</v>
      </c>
      <c r="G62" s="337"/>
      <c r="H62" s="337"/>
    </row>
    <row r="63" spans="1:8" s="148" customFormat="1" ht="24" customHeight="1" x14ac:dyDescent="0.2">
      <c r="A63" s="326">
        <v>27</v>
      </c>
      <c r="B63" s="327" t="s">
        <v>1231</v>
      </c>
      <c r="C63" s="327" t="s">
        <v>1446</v>
      </c>
      <c r="D63" s="327" t="s">
        <v>1447</v>
      </c>
      <c r="E63" s="327" t="s">
        <v>118</v>
      </c>
      <c r="F63" s="328">
        <v>576</v>
      </c>
      <c r="G63" s="329"/>
      <c r="H63" s="329"/>
    </row>
    <row r="64" spans="1:8" s="148" customFormat="1" ht="13.5" customHeight="1" x14ac:dyDescent="0.2">
      <c r="A64" s="326">
        <v>28</v>
      </c>
      <c r="B64" s="327" t="s">
        <v>1231</v>
      </c>
      <c r="C64" s="327" t="s">
        <v>1448</v>
      </c>
      <c r="D64" s="327" t="s">
        <v>1449</v>
      </c>
      <c r="E64" s="327" t="s">
        <v>118</v>
      </c>
      <c r="F64" s="328">
        <v>51</v>
      </c>
      <c r="G64" s="329"/>
      <c r="H64" s="329"/>
    </row>
    <row r="65" spans="1:8" s="148" customFormat="1" ht="13.5" customHeight="1" x14ac:dyDescent="0.2">
      <c r="A65" s="330"/>
      <c r="B65" s="331"/>
      <c r="C65" s="331"/>
      <c r="D65" s="331" t="s">
        <v>1450</v>
      </c>
      <c r="E65" s="331"/>
      <c r="F65" s="332">
        <v>25.5</v>
      </c>
      <c r="G65" s="333"/>
      <c r="H65" s="333"/>
    </row>
    <row r="66" spans="1:8" s="148" customFormat="1" ht="13.5" customHeight="1" x14ac:dyDescent="0.2">
      <c r="A66" s="330"/>
      <c r="B66" s="331"/>
      <c r="C66" s="331"/>
      <c r="D66" s="331" t="s">
        <v>1451</v>
      </c>
      <c r="E66" s="331"/>
      <c r="F66" s="332">
        <v>25.5</v>
      </c>
      <c r="G66" s="333"/>
      <c r="H66" s="333"/>
    </row>
    <row r="67" spans="1:8" s="148" customFormat="1" ht="13.5" customHeight="1" x14ac:dyDescent="0.2">
      <c r="A67" s="334"/>
      <c r="B67" s="335"/>
      <c r="C67" s="335"/>
      <c r="D67" s="335" t="s">
        <v>1150</v>
      </c>
      <c r="E67" s="335"/>
      <c r="F67" s="336">
        <v>51</v>
      </c>
      <c r="G67" s="337"/>
      <c r="H67" s="337"/>
    </row>
    <row r="68" spans="1:8" s="148" customFormat="1" ht="13.5" customHeight="1" x14ac:dyDescent="0.2">
      <c r="A68" s="326">
        <v>29</v>
      </c>
      <c r="B68" s="327" t="s">
        <v>1173</v>
      </c>
      <c r="C68" s="327" t="s">
        <v>1452</v>
      </c>
      <c r="D68" s="327" t="s">
        <v>1453</v>
      </c>
      <c r="E68" s="327" t="s">
        <v>278</v>
      </c>
      <c r="F68" s="328">
        <v>80</v>
      </c>
      <c r="G68" s="329"/>
      <c r="H68" s="329"/>
    </row>
    <row r="69" spans="1:8" s="148" customFormat="1" ht="13.5" customHeight="1" x14ac:dyDescent="0.2">
      <c r="A69" s="326">
        <v>30</v>
      </c>
      <c r="B69" s="327" t="s">
        <v>1231</v>
      </c>
      <c r="C69" s="327" t="s">
        <v>1454</v>
      </c>
      <c r="D69" s="327" t="s">
        <v>1455</v>
      </c>
      <c r="E69" s="327" t="s">
        <v>278</v>
      </c>
      <c r="F69" s="328">
        <v>16</v>
      </c>
      <c r="G69" s="329"/>
      <c r="H69" s="329"/>
    </row>
    <row r="70" spans="1:8" s="148" customFormat="1" ht="13.5" customHeight="1" x14ac:dyDescent="0.2">
      <c r="A70" s="326">
        <v>31</v>
      </c>
      <c r="B70" s="327" t="s">
        <v>1231</v>
      </c>
      <c r="C70" s="327" t="s">
        <v>1456</v>
      </c>
      <c r="D70" s="327" t="s">
        <v>1457</v>
      </c>
      <c r="E70" s="327" t="s">
        <v>278</v>
      </c>
      <c r="F70" s="328">
        <v>32</v>
      </c>
      <c r="G70" s="329"/>
      <c r="H70" s="329"/>
    </row>
    <row r="71" spans="1:8" s="148" customFormat="1" ht="24" customHeight="1" x14ac:dyDescent="0.2">
      <c r="A71" s="326">
        <v>32</v>
      </c>
      <c r="B71" s="327" t="s">
        <v>1173</v>
      </c>
      <c r="C71" s="327" t="s">
        <v>1458</v>
      </c>
      <c r="D71" s="327" t="s">
        <v>1459</v>
      </c>
      <c r="E71" s="327" t="s">
        <v>118</v>
      </c>
      <c r="F71" s="328">
        <v>330.4</v>
      </c>
      <c r="G71" s="329"/>
      <c r="H71" s="329"/>
    </row>
    <row r="72" spans="1:8" s="148" customFormat="1" ht="13.5" customHeight="1" x14ac:dyDescent="0.2">
      <c r="A72" s="330"/>
      <c r="B72" s="331"/>
      <c r="C72" s="331"/>
      <c r="D72" s="331" t="s">
        <v>1460</v>
      </c>
      <c r="E72" s="331"/>
      <c r="F72" s="332">
        <v>330.4</v>
      </c>
      <c r="G72" s="333"/>
      <c r="H72" s="333"/>
    </row>
    <row r="73" spans="1:8" s="148" customFormat="1" ht="13.5" customHeight="1" x14ac:dyDescent="0.2">
      <c r="A73" s="326">
        <v>33</v>
      </c>
      <c r="B73" s="327" t="s">
        <v>1173</v>
      </c>
      <c r="C73" s="327" t="s">
        <v>1461</v>
      </c>
      <c r="D73" s="327" t="s">
        <v>1462</v>
      </c>
      <c r="E73" s="327" t="s">
        <v>1250</v>
      </c>
      <c r="F73" s="328">
        <v>40</v>
      </c>
      <c r="G73" s="329"/>
      <c r="H73" s="329"/>
    </row>
    <row r="74" spans="1:8" s="148" customFormat="1" ht="13.5" customHeight="1" x14ac:dyDescent="0.2">
      <c r="A74" s="326">
        <v>34</v>
      </c>
      <c r="B74" s="327" t="s">
        <v>1173</v>
      </c>
      <c r="C74" s="327" t="s">
        <v>1463</v>
      </c>
      <c r="D74" s="327" t="s">
        <v>1464</v>
      </c>
      <c r="E74" s="327" t="s">
        <v>137</v>
      </c>
      <c r="F74" s="328">
        <v>36.4</v>
      </c>
      <c r="G74" s="329"/>
      <c r="H74" s="329"/>
    </row>
    <row r="75" spans="1:8" s="148" customFormat="1" ht="13.5" customHeight="1" x14ac:dyDescent="0.2">
      <c r="A75" s="330"/>
      <c r="B75" s="331"/>
      <c r="C75" s="331"/>
      <c r="D75" s="331" t="s">
        <v>1465</v>
      </c>
      <c r="E75" s="331"/>
      <c r="F75" s="332">
        <v>36.4</v>
      </c>
      <c r="G75" s="333"/>
      <c r="H75" s="333"/>
    </row>
    <row r="76" spans="1:8" s="148" customFormat="1" ht="28.5" customHeight="1" x14ac:dyDescent="0.2">
      <c r="A76" s="322"/>
      <c r="B76" s="323"/>
      <c r="C76" s="323" t="s">
        <v>154</v>
      </c>
      <c r="D76" s="323" t="s">
        <v>1144</v>
      </c>
      <c r="E76" s="323"/>
      <c r="F76" s="324"/>
      <c r="G76" s="325"/>
      <c r="H76" s="325"/>
    </row>
    <row r="77" spans="1:8" s="148" customFormat="1" ht="24" customHeight="1" x14ac:dyDescent="0.2">
      <c r="A77" s="326">
        <v>35</v>
      </c>
      <c r="B77" s="327" t="s">
        <v>1061</v>
      </c>
      <c r="C77" s="327" t="s">
        <v>1466</v>
      </c>
      <c r="D77" s="327" t="s">
        <v>1467</v>
      </c>
      <c r="E77" s="327" t="s">
        <v>118</v>
      </c>
      <c r="F77" s="328">
        <v>72</v>
      </c>
      <c r="G77" s="329"/>
      <c r="H77" s="329"/>
    </row>
    <row r="78" spans="1:8" s="148" customFormat="1" ht="13.5" customHeight="1" x14ac:dyDescent="0.2">
      <c r="A78" s="330"/>
      <c r="B78" s="331"/>
      <c r="C78" s="331"/>
      <c r="D78" s="331" t="s">
        <v>1468</v>
      </c>
      <c r="E78" s="331"/>
      <c r="F78" s="332">
        <v>36</v>
      </c>
      <c r="G78" s="333"/>
      <c r="H78" s="333"/>
    </row>
    <row r="79" spans="1:8" s="148" customFormat="1" ht="13.5" customHeight="1" x14ac:dyDescent="0.2">
      <c r="A79" s="330"/>
      <c r="B79" s="331"/>
      <c r="C79" s="331"/>
      <c r="D79" s="331" t="s">
        <v>1469</v>
      </c>
      <c r="E79" s="331"/>
      <c r="F79" s="332">
        <v>36</v>
      </c>
      <c r="G79" s="333"/>
      <c r="H79" s="333"/>
    </row>
    <row r="80" spans="1:8" s="148" customFormat="1" ht="13.5" customHeight="1" x14ac:dyDescent="0.2">
      <c r="A80" s="334"/>
      <c r="B80" s="335"/>
      <c r="C80" s="335"/>
      <c r="D80" s="335" t="s">
        <v>1150</v>
      </c>
      <c r="E80" s="335"/>
      <c r="F80" s="336">
        <v>72</v>
      </c>
      <c r="G80" s="337"/>
      <c r="H80" s="337"/>
    </row>
    <row r="81" spans="1:8" s="148" customFormat="1" ht="24" customHeight="1" x14ac:dyDescent="0.2">
      <c r="A81" s="338">
        <v>36</v>
      </c>
      <c r="B81" s="339" t="s">
        <v>1094</v>
      </c>
      <c r="C81" s="339" t="s">
        <v>1470</v>
      </c>
      <c r="D81" s="339" t="s">
        <v>1471</v>
      </c>
      <c r="E81" s="339" t="s">
        <v>118</v>
      </c>
      <c r="F81" s="340">
        <v>72</v>
      </c>
      <c r="G81" s="341"/>
      <c r="H81" s="341"/>
    </row>
    <row r="82" spans="1:8" s="148" customFormat="1" ht="13.5" customHeight="1" x14ac:dyDescent="0.2">
      <c r="A82" s="326">
        <v>37</v>
      </c>
      <c r="B82" s="327" t="s">
        <v>1231</v>
      </c>
      <c r="C82" s="327" t="s">
        <v>1472</v>
      </c>
      <c r="D82" s="327" t="s">
        <v>1473</v>
      </c>
      <c r="E82" s="327" t="s">
        <v>98</v>
      </c>
      <c r="F82" s="328">
        <v>656.95</v>
      </c>
      <c r="G82" s="329"/>
      <c r="H82" s="329"/>
    </row>
    <row r="83" spans="1:8" s="148" customFormat="1" ht="13.5" customHeight="1" x14ac:dyDescent="0.2">
      <c r="A83" s="326">
        <v>38</v>
      </c>
      <c r="B83" s="327" t="s">
        <v>1231</v>
      </c>
      <c r="C83" s="327" t="s">
        <v>1474</v>
      </c>
      <c r="D83" s="327" t="s">
        <v>1475</v>
      </c>
      <c r="E83" s="327" t="s">
        <v>137</v>
      </c>
      <c r="F83" s="328">
        <v>113.21</v>
      </c>
      <c r="G83" s="329"/>
      <c r="H83" s="329"/>
    </row>
    <row r="84" spans="1:8" s="148" customFormat="1" ht="13.5" customHeight="1" x14ac:dyDescent="0.2">
      <c r="A84" s="326">
        <v>39</v>
      </c>
      <c r="B84" s="327" t="s">
        <v>1173</v>
      </c>
      <c r="C84" s="327" t="s">
        <v>1476</v>
      </c>
      <c r="D84" s="327" t="s">
        <v>1477</v>
      </c>
      <c r="E84" s="327" t="s">
        <v>98</v>
      </c>
      <c r="F84" s="328">
        <v>57.2</v>
      </c>
      <c r="G84" s="329"/>
      <c r="H84" s="329"/>
    </row>
    <row r="85" spans="1:8" s="148" customFormat="1" ht="13.5" customHeight="1" x14ac:dyDescent="0.2">
      <c r="A85" s="330"/>
      <c r="B85" s="331"/>
      <c r="C85" s="331"/>
      <c r="D85" s="331" t="s">
        <v>1478</v>
      </c>
      <c r="E85" s="331"/>
      <c r="F85" s="332">
        <v>57.2</v>
      </c>
      <c r="G85" s="333"/>
      <c r="H85" s="333"/>
    </row>
    <row r="86" spans="1:8" s="148" customFormat="1" ht="24" customHeight="1" x14ac:dyDescent="0.2">
      <c r="A86" s="326">
        <v>40</v>
      </c>
      <c r="B86" s="327" t="s">
        <v>1231</v>
      </c>
      <c r="C86" s="327" t="s">
        <v>1479</v>
      </c>
      <c r="D86" s="327" t="s">
        <v>1480</v>
      </c>
      <c r="E86" s="327" t="s">
        <v>278</v>
      </c>
      <c r="F86" s="328">
        <v>2</v>
      </c>
      <c r="G86" s="329"/>
      <c r="H86" s="329"/>
    </row>
    <row r="87" spans="1:8" s="148" customFormat="1" ht="28.5" customHeight="1" x14ac:dyDescent="0.2">
      <c r="A87" s="322"/>
      <c r="B87" s="323"/>
      <c r="C87" s="323" t="s">
        <v>865</v>
      </c>
      <c r="D87" s="323" t="s">
        <v>1187</v>
      </c>
      <c r="E87" s="323"/>
      <c r="F87" s="324"/>
      <c r="G87" s="325"/>
      <c r="H87" s="325"/>
    </row>
    <row r="88" spans="1:8" s="148" customFormat="1" ht="13.5" customHeight="1" x14ac:dyDescent="0.2">
      <c r="A88" s="326">
        <v>41</v>
      </c>
      <c r="B88" s="327" t="s">
        <v>1061</v>
      </c>
      <c r="C88" s="327" t="s">
        <v>1481</v>
      </c>
      <c r="D88" s="327" t="s">
        <v>1482</v>
      </c>
      <c r="E88" s="327" t="s">
        <v>204</v>
      </c>
      <c r="F88" s="328">
        <v>34.298000000000002</v>
      </c>
      <c r="G88" s="329"/>
      <c r="H88" s="329"/>
    </row>
    <row r="89" spans="1:8" s="148" customFormat="1" ht="13.5" customHeight="1" x14ac:dyDescent="0.2">
      <c r="A89" s="330"/>
      <c r="B89" s="331"/>
      <c r="C89" s="331"/>
      <c r="D89" s="331" t="s">
        <v>1483</v>
      </c>
      <c r="E89" s="331"/>
      <c r="F89" s="332">
        <v>34.298000000000002</v>
      </c>
      <c r="G89" s="333"/>
      <c r="H89" s="333"/>
    </row>
    <row r="90" spans="1:8" s="148" customFormat="1" ht="24" customHeight="1" x14ac:dyDescent="0.2">
      <c r="A90" s="326">
        <v>42</v>
      </c>
      <c r="B90" s="327" t="s">
        <v>1061</v>
      </c>
      <c r="C90" s="327" t="s">
        <v>1193</v>
      </c>
      <c r="D90" s="327" t="s">
        <v>1194</v>
      </c>
      <c r="E90" s="327" t="s">
        <v>204</v>
      </c>
      <c r="F90" s="328">
        <v>34.298000000000002</v>
      </c>
      <c r="G90" s="329"/>
      <c r="H90" s="329"/>
    </row>
    <row r="91" spans="1:8" s="148" customFormat="1" ht="13.5" customHeight="1" x14ac:dyDescent="0.2">
      <c r="A91" s="330"/>
      <c r="B91" s="331"/>
      <c r="C91" s="331"/>
      <c r="D91" s="331" t="s">
        <v>1484</v>
      </c>
      <c r="E91" s="331"/>
      <c r="F91" s="332">
        <v>34.298000000000002</v>
      </c>
      <c r="G91" s="333"/>
      <c r="H91" s="333"/>
    </row>
    <row r="92" spans="1:8" s="148" customFormat="1" ht="24" customHeight="1" x14ac:dyDescent="0.2">
      <c r="A92" s="326">
        <v>43</v>
      </c>
      <c r="B92" s="327" t="s">
        <v>1061</v>
      </c>
      <c r="C92" s="327" t="s">
        <v>890</v>
      </c>
      <c r="D92" s="327" t="s">
        <v>1195</v>
      </c>
      <c r="E92" s="327" t="s">
        <v>204</v>
      </c>
      <c r="F92" s="328">
        <v>34.298000000000002</v>
      </c>
      <c r="G92" s="329"/>
      <c r="H92" s="329"/>
    </row>
    <row r="93" spans="1:8" s="148" customFormat="1" ht="13.5" customHeight="1" x14ac:dyDescent="0.2">
      <c r="A93" s="330"/>
      <c r="B93" s="331"/>
      <c r="C93" s="331"/>
      <c r="D93" s="331" t="s">
        <v>1485</v>
      </c>
      <c r="E93" s="331"/>
      <c r="F93" s="332">
        <v>34.298000000000002</v>
      </c>
      <c r="G93" s="333"/>
      <c r="H93" s="333"/>
    </row>
    <row r="94" spans="1:8" s="148" customFormat="1" ht="13.5" customHeight="1" x14ac:dyDescent="0.2">
      <c r="A94" s="326">
        <v>44</v>
      </c>
      <c r="B94" s="327" t="s">
        <v>1231</v>
      </c>
      <c r="C94" s="327" t="s">
        <v>1486</v>
      </c>
      <c r="D94" s="327" t="s">
        <v>1487</v>
      </c>
      <c r="E94" s="327" t="s">
        <v>204</v>
      </c>
      <c r="F94" s="328">
        <v>42.29</v>
      </c>
      <c r="G94" s="329"/>
      <c r="H94" s="329"/>
    </row>
    <row r="95" spans="1:8" s="148" customFormat="1" ht="13.5" customHeight="1" x14ac:dyDescent="0.2">
      <c r="A95" s="330"/>
      <c r="B95" s="331"/>
      <c r="C95" s="331"/>
      <c r="D95" s="331" t="s">
        <v>1488</v>
      </c>
      <c r="E95" s="331"/>
      <c r="F95" s="332">
        <v>42.29</v>
      </c>
      <c r="G95" s="333"/>
      <c r="H95" s="333"/>
    </row>
    <row r="96" spans="1:8" s="148" customFormat="1" ht="24" customHeight="1" x14ac:dyDescent="0.2">
      <c r="A96" s="326">
        <v>45</v>
      </c>
      <c r="B96" s="327" t="s">
        <v>1231</v>
      </c>
      <c r="C96" s="327" t="s">
        <v>1489</v>
      </c>
      <c r="D96" s="327" t="s">
        <v>1490</v>
      </c>
      <c r="E96" s="327" t="s">
        <v>204</v>
      </c>
      <c r="F96" s="328">
        <v>42.29</v>
      </c>
      <c r="G96" s="329"/>
      <c r="H96" s="329"/>
    </row>
    <row r="97" spans="1:8" s="148" customFormat="1" ht="13.5" customHeight="1" x14ac:dyDescent="0.2">
      <c r="A97" s="330"/>
      <c r="B97" s="331"/>
      <c r="C97" s="331"/>
      <c r="D97" s="331" t="s">
        <v>1491</v>
      </c>
      <c r="E97" s="331"/>
      <c r="F97" s="332">
        <v>42.29</v>
      </c>
      <c r="G97" s="333"/>
      <c r="H97" s="333"/>
    </row>
    <row r="98" spans="1:8" s="148" customFormat="1" ht="13.5" customHeight="1" x14ac:dyDescent="0.2">
      <c r="A98" s="326">
        <v>46</v>
      </c>
      <c r="B98" s="327" t="s">
        <v>1231</v>
      </c>
      <c r="C98" s="327" t="s">
        <v>1492</v>
      </c>
      <c r="D98" s="327" t="s">
        <v>1493</v>
      </c>
      <c r="E98" s="327" t="s">
        <v>204</v>
      </c>
      <c r="F98" s="328">
        <v>559.947</v>
      </c>
      <c r="G98" s="329"/>
      <c r="H98" s="329"/>
    </row>
    <row r="99" spans="1:8" s="148" customFormat="1" ht="13.5" customHeight="1" x14ac:dyDescent="0.2">
      <c r="A99" s="330"/>
      <c r="B99" s="331"/>
      <c r="C99" s="331"/>
      <c r="D99" s="331" t="s">
        <v>1494</v>
      </c>
      <c r="E99" s="331"/>
      <c r="F99" s="332">
        <v>559.947</v>
      </c>
      <c r="G99" s="333"/>
      <c r="H99" s="333"/>
    </row>
    <row r="100" spans="1:8" s="148" customFormat="1" ht="13.5" customHeight="1" x14ac:dyDescent="0.2">
      <c r="A100" s="326">
        <v>47</v>
      </c>
      <c r="B100" s="327" t="s">
        <v>1231</v>
      </c>
      <c r="C100" s="327" t="s">
        <v>1495</v>
      </c>
      <c r="D100" s="327" t="s">
        <v>1496</v>
      </c>
      <c r="E100" s="327" t="s">
        <v>204</v>
      </c>
      <c r="F100" s="328">
        <v>559.947</v>
      </c>
      <c r="G100" s="329"/>
      <c r="H100" s="329"/>
    </row>
    <row r="101" spans="1:8" s="148" customFormat="1" ht="13.5" customHeight="1" x14ac:dyDescent="0.2">
      <c r="A101" s="330"/>
      <c r="B101" s="331"/>
      <c r="C101" s="331"/>
      <c r="D101" s="331" t="s">
        <v>1494</v>
      </c>
      <c r="E101" s="331"/>
      <c r="F101" s="332">
        <v>559.947</v>
      </c>
      <c r="G101" s="333"/>
      <c r="H101" s="333"/>
    </row>
    <row r="102" spans="1:8" s="148" customFormat="1" ht="13.5" customHeight="1" x14ac:dyDescent="0.2">
      <c r="A102" s="326">
        <v>48</v>
      </c>
      <c r="B102" s="327" t="s">
        <v>1173</v>
      </c>
      <c r="C102" s="327" t="s">
        <v>1497</v>
      </c>
      <c r="D102" s="327" t="s">
        <v>1498</v>
      </c>
      <c r="E102" s="327" t="s">
        <v>204</v>
      </c>
      <c r="F102" s="328">
        <v>15.725</v>
      </c>
      <c r="G102" s="329"/>
      <c r="H102" s="329"/>
    </row>
    <row r="103" spans="1:8" s="148" customFormat="1" ht="13.5" customHeight="1" x14ac:dyDescent="0.2">
      <c r="A103" s="330"/>
      <c r="B103" s="331"/>
      <c r="C103" s="331"/>
      <c r="D103" s="331" t="s">
        <v>1499</v>
      </c>
      <c r="E103" s="331"/>
      <c r="F103" s="332">
        <v>15.725</v>
      </c>
      <c r="G103" s="333"/>
      <c r="H103" s="333"/>
    </row>
    <row r="104" spans="1:8" s="148" customFormat="1" ht="24" customHeight="1" x14ac:dyDescent="0.2">
      <c r="A104" s="326">
        <v>49</v>
      </c>
      <c r="B104" s="327" t="s">
        <v>1173</v>
      </c>
      <c r="C104" s="327" t="s">
        <v>1500</v>
      </c>
      <c r="D104" s="327" t="s">
        <v>1501</v>
      </c>
      <c r="E104" s="327" t="s">
        <v>204</v>
      </c>
      <c r="F104" s="328">
        <v>24.530999999999999</v>
      </c>
      <c r="G104" s="329"/>
      <c r="H104" s="329"/>
    </row>
    <row r="105" spans="1:8" s="148" customFormat="1" ht="13.5" customHeight="1" x14ac:dyDescent="0.2">
      <c r="A105" s="330"/>
      <c r="B105" s="331"/>
      <c r="C105" s="331"/>
      <c r="D105" s="331" t="s">
        <v>1502</v>
      </c>
      <c r="E105" s="331"/>
      <c r="F105" s="332">
        <v>24.530999999999999</v>
      </c>
      <c r="G105" s="333"/>
      <c r="H105" s="333"/>
    </row>
    <row r="106" spans="1:8" s="148" customFormat="1" ht="28.5" customHeight="1" x14ac:dyDescent="0.2">
      <c r="A106" s="322"/>
      <c r="B106" s="323"/>
      <c r="C106" s="323" t="s">
        <v>911</v>
      </c>
      <c r="D106" s="323" t="s">
        <v>1196</v>
      </c>
      <c r="E106" s="323"/>
      <c r="F106" s="324"/>
      <c r="G106" s="325"/>
      <c r="H106" s="325"/>
    </row>
    <row r="107" spans="1:8" s="148" customFormat="1" ht="13.5" customHeight="1" x14ac:dyDescent="0.2">
      <c r="A107" s="326">
        <v>50</v>
      </c>
      <c r="B107" s="327" t="s">
        <v>1173</v>
      </c>
      <c r="C107" s="327" t="s">
        <v>1237</v>
      </c>
      <c r="D107" s="327" t="s">
        <v>1238</v>
      </c>
      <c r="E107" s="327" t="s">
        <v>204</v>
      </c>
      <c r="F107" s="328">
        <v>1032.155</v>
      </c>
      <c r="G107" s="329"/>
      <c r="H107" s="329"/>
    </row>
    <row r="108" spans="1:8" s="148" customFormat="1" ht="30.75" customHeight="1" x14ac:dyDescent="0.25">
      <c r="A108" s="318"/>
      <c r="B108" s="319"/>
      <c r="C108" s="319" t="s">
        <v>918</v>
      </c>
      <c r="D108" s="319" t="s">
        <v>1199</v>
      </c>
      <c r="E108" s="319"/>
      <c r="F108" s="320"/>
      <c r="G108" s="321"/>
      <c r="H108" s="321"/>
    </row>
    <row r="109" spans="1:8" s="148" customFormat="1" ht="28.5" customHeight="1" x14ac:dyDescent="0.2">
      <c r="A109" s="322"/>
      <c r="B109" s="323"/>
      <c r="C109" s="323" t="s">
        <v>1200</v>
      </c>
      <c r="D109" s="323" t="s">
        <v>1201</v>
      </c>
      <c r="E109" s="323"/>
      <c r="F109" s="324"/>
      <c r="G109" s="325"/>
      <c r="H109" s="325"/>
    </row>
    <row r="110" spans="1:8" s="148" customFormat="1" ht="24" customHeight="1" x14ac:dyDescent="0.2">
      <c r="A110" s="326">
        <v>51</v>
      </c>
      <c r="B110" s="327" t="s">
        <v>1200</v>
      </c>
      <c r="C110" s="327" t="s">
        <v>1202</v>
      </c>
      <c r="D110" s="327" t="s">
        <v>1203</v>
      </c>
      <c r="E110" s="327" t="s">
        <v>118</v>
      </c>
      <c r="F110" s="328">
        <v>62</v>
      </c>
      <c r="G110" s="329"/>
      <c r="H110" s="329"/>
    </row>
    <row r="111" spans="1:8" s="148" customFormat="1" ht="30.75" customHeight="1" x14ac:dyDescent="0.25">
      <c r="A111" s="342"/>
      <c r="B111" s="343"/>
      <c r="C111" s="343"/>
      <c r="D111" s="343" t="s">
        <v>1210</v>
      </c>
      <c r="E111" s="343"/>
      <c r="F111" s="344"/>
      <c r="G111" s="345"/>
      <c r="H111" s="345"/>
    </row>
  </sheetData>
  <mergeCells count="1">
    <mergeCell ref="A1:H1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CE440-F9FC-447A-B0BA-96BB11873D64}">
  <dimension ref="B2:BM158"/>
  <sheetViews>
    <sheetView showGridLines="0" workbookViewId="0">
      <selection activeCell="V7" sqref="V7"/>
    </sheetView>
  </sheetViews>
  <sheetFormatPr defaultRowHeight="11.25" x14ac:dyDescent="0.2"/>
  <cols>
    <col min="1" max="1" width="7.140625" style="400" customWidth="1"/>
    <col min="2" max="2" width="1.42578125" style="400" customWidth="1"/>
    <col min="3" max="3" width="3.5703125" style="400" customWidth="1"/>
    <col min="4" max="4" width="3.7109375" style="400" customWidth="1"/>
    <col min="5" max="5" width="14.7109375" style="400" customWidth="1"/>
    <col min="6" max="6" width="86.42578125" style="400" customWidth="1"/>
    <col min="7" max="7" width="7.42578125" style="400" customWidth="1"/>
    <col min="8" max="8" width="9.5703125" style="400" customWidth="1"/>
    <col min="9" max="9" width="12.140625" style="368" customWidth="1"/>
    <col min="10" max="10" width="20.140625" style="400" customWidth="1"/>
    <col min="11" max="11" width="13.28515625" style="400" hidden="1" customWidth="1"/>
    <col min="12" max="12" width="8" style="400" customWidth="1"/>
    <col min="13" max="13" width="9.28515625" style="400" hidden="1" customWidth="1"/>
    <col min="14" max="14" width="9.140625" style="400"/>
    <col min="15" max="20" width="12.140625" style="400" hidden="1" customWidth="1"/>
    <col min="21" max="21" width="14" style="400" hidden="1" customWidth="1"/>
    <col min="22" max="22" width="10.5703125" style="400" customWidth="1"/>
    <col min="23" max="23" width="14" style="400" customWidth="1"/>
    <col min="24" max="24" width="10.5703125" style="400" customWidth="1"/>
    <col min="25" max="25" width="12.85546875" style="400" customWidth="1"/>
    <col min="26" max="26" width="9.42578125" style="400" customWidth="1"/>
    <col min="27" max="27" width="12.85546875" style="400" customWidth="1"/>
    <col min="28" max="28" width="14" style="400" customWidth="1"/>
    <col min="29" max="29" width="9.42578125" style="400" customWidth="1"/>
    <col min="30" max="30" width="12.85546875" style="400" customWidth="1"/>
    <col min="31" max="31" width="14" style="400" customWidth="1"/>
    <col min="32" max="16384" width="9.140625" style="400"/>
  </cols>
  <sheetData>
    <row r="2" spans="2:46" ht="36.950000000000003" customHeight="1" x14ac:dyDescent="0.2"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404" t="s">
        <v>1503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69"/>
      <c r="J3" s="3"/>
      <c r="K3" s="3"/>
      <c r="L3" s="4"/>
      <c r="AT3" s="404" t="s">
        <v>4</v>
      </c>
    </row>
    <row r="4" spans="2:46" ht="24.95" customHeight="1" x14ac:dyDescent="0.2">
      <c r="B4" s="4"/>
      <c r="D4" s="5" t="s">
        <v>7</v>
      </c>
      <c r="L4" s="4"/>
      <c r="M4" s="6" t="s">
        <v>8</v>
      </c>
      <c r="AT4" s="404" t="s">
        <v>9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401" t="s">
        <v>14</v>
      </c>
      <c r="L6" s="4"/>
    </row>
    <row r="7" spans="2:46" ht="16.5" customHeight="1" x14ac:dyDescent="0.2">
      <c r="B7" s="4"/>
      <c r="E7" s="414" t="str">
        <f>'[4]Rekapitulace stavby'!K6</f>
        <v>Rekonstrukce tramvajového mostu na ulici Plzeňská přes Výškovickou</v>
      </c>
      <c r="F7" s="415"/>
      <c r="G7" s="415"/>
      <c r="H7" s="415"/>
      <c r="L7" s="4"/>
    </row>
    <row r="8" spans="2:46" s="402" customFormat="1" ht="12" customHeight="1" x14ac:dyDescent="0.25">
      <c r="B8" s="7"/>
      <c r="D8" s="401" t="s">
        <v>19</v>
      </c>
      <c r="I8" s="370"/>
      <c r="L8" s="7"/>
    </row>
    <row r="9" spans="2:46" s="402" customFormat="1" ht="36.950000000000003" customHeight="1" x14ac:dyDescent="0.25">
      <c r="B9" s="7"/>
      <c r="E9" s="416" t="s">
        <v>1504</v>
      </c>
      <c r="F9" s="417"/>
      <c r="G9" s="417"/>
      <c r="H9" s="417"/>
      <c r="I9" s="370"/>
      <c r="L9" s="7"/>
    </row>
    <row r="10" spans="2:46" s="402" customFormat="1" x14ac:dyDescent="0.25">
      <c r="B10" s="7"/>
      <c r="I10" s="370"/>
      <c r="L10" s="7"/>
    </row>
    <row r="11" spans="2:46" s="402" customFormat="1" ht="12" customHeight="1" x14ac:dyDescent="0.25">
      <c r="B11" s="7"/>
      <c r="D11" s="401" t="s">
        <v>25</v>
      </c>
      <c r="F11" s="404" t="s">
        <v>2</v>
      </c>
      <c r="I11" s="371" t="s">
        <v>27</v>
      </c>
      <c r="J11" s="404" t="s">
        <v>2</v>
      </c>
      <c r="L11" s="7"/>
    </row>
    <row r="12" spans="2:46" s="402" customFormat="1" ht="12" customHeight="1" x14ac:dyDescent="0.25">
      <c r="B12" s="7"/>
      <c r="D12" s="401" t="s">
        <v>28</v>
      </c>
      <c r="F12" s="404" t="s">
        <v>1505</v>
      </c>
      <c r="I12" s="371" t="s">
        <v>30</v>
      </c>
      <c r="J12" s="8" t="str">
        <f>'[4]Rekapitulace stavby'!AN8</f>
        <v>23. 11. 2017</v>
      </c>
      <c r="L12" s="7"/>
    </row>
    <row r="13" spans="2:46" s="402" customFormat="1" ht="10.9" customHeight="1" x14ac:dyDescent="0.25">
      <c r="B13" s="7"/>
      <c r="I13" s="370"/>
      <c r="L13" s="7"/>
    </row>
    <row r="14" spans="2:46" s="402" customFormat="1" ht="12" customHeight="1" x14ac:dyDescent="0.25">
      <c r="B14" s="7"/>
      <c r="D14" s="401" t="s">
        <v>31</v>
      </c>
      <c r="I14" s="371" t="s">
        <v>32</v>
      </c>
      <c r="J14" s="404" t="s">
        <v>2</v>
      </c>
      <c r="L14" s="7"/>
    </row>
    <row r="15" spans="2:46" s="402" customFormat="1" ht="18" customHeight="1" x14ac:dyDescent="0.25">
      <c r="B15" s="7"/>
      <c r="E15" s="404" t="s">
        <v>37</v>
      </c>
      <c r="I15" s="371" t="s">
        <v>34</v>
      </c>
      <c r="J15" s="404" t="s">
        <v>2</v>
      </c>
      <c r="L15" s="7"/>
    </row>
    <row r="16" spans="2:46" s="402" customFormat="1" ht="6.95" customHeight="1" x14ac:dyDescent="0.25">
      <c r="B16" s="7"/>
      <c r="I16" s="370"/>
      <c r="L16" s="7"/>
    </row>
    <row r="17" spans="2:12" s="402" customFormat="1" ht="12" customHeight="1" x14ac:dyDescent="0.25">
      <c r="B17" s="7"/>
      <c r="D17" s="401" t="s">
        <v>35</v>
      </c>
      <c r="I17" s="371" t="s">
        <v>32</v>
      </c>
      <c r="J17" s="403" t="str">
        <f>'[4]Rekapitulace stavby'!AN13</f>
        <v>Vyplň údaj</v>
      </c>
      <c r="L17" s="7"/>
    </row>
    <row r="18" spans="2:12" s="402" customFormat="1" ht="18" customHeight="1" x14ac:dyDescent="0.25">
      <c r="B18" s="7"/>
      <c r="E18" s="418" t="str">
        <f>'[4]Rekapitulace stavby'!E14</f>
        <v>Vyplň údaj</v>
      </c>
      <c r="F18" s="419"/>
      <c r="G18" s="419"/>
      <c r="H18" s="419"/>
      <c r="I18" s="371" t="s">
        <v>34</v>
      </c>
      <c r="J18" s="403" t="str">
        <f>'[4]Rekapitulace stavby'!AN14</f>
        <v>Vyplň údaj</v>
      </c>
      <c r="L18" s="7"/>
    </row>
    <row r="19" spans="2:12" s="402" customFormat="1" ht="6.95" customHeight="1" x14ac:dyDescent="0.25">
      <c r="B19" s="7"/>
      <c r="I19" s="370"/>
      <c r="L19" s="7"/>
    </row>
    <row r="20" spans="2:12" s="402" customFormat="1" ht="12" customHeight="1" x14ac:dyDescent="0.25">
      <c r="B20" s="7"/>
      <c r="D20" s="401" t="s">
        <v>36</v>
      </c>
      <c r="I20" s="371" t="s">
        <v>32</v>
      </c>
      <c r="J20" s="404" t="s">
        <v>2</v>
      </c>
      <c r="L20" s="7"/>
    </row>
    <row r="21" spans="2:12" s="402" customFormat="1" ht="18" customHeight="1" x14ac:dyDescent="0.25">
      <c r="B21" s="7"/>
      <c r="E21" s="404" t="s">
        <v>1506</v>
      </c>
      <c r="I21" s="371" t="s">
        <v>34</v>
      </c>
      <c r="J21" s="404" t="s">
        <v>2</v>
      </c>
      <c r="L21" s="7"/>
    </row>
    <row r="22" spans="2:12" s="402" customFormat="1" ht="6.95" customHeight="1" x14ac:dyDescent="0.25">
      <c r="B22" s="7"/>
      <c r="I22" s="370"/>
      <c r="L22" s="7"/>
    </row>
    <row r="23" spans="2:12" s="402" customFormat="1" ht="12" customHeight="1" x14ac:dyDescent="0.25">
      <c r="B23" s="7"/>
      <c r="D23" s="401" t="s">
        <v>38</v>
      </c>
      <c r="I23" s="371" t="s">
        <v>32</v>
      </c>
      <c r="J23" s="404" t="s">
        <v>2</v>
      </c>
      <c r="L23" s="7"/>
    </row>
    <row r="24" spans="2:12" s="402" customFormat="1" ht="18" customHeight="1" x14ac:dyDescent="0.25">
      <c r="B24" s="7"/>
      <c r="E24" s="404" t="s">
        <v>1506</v>
      </c>
      <c r="I24" s="371" t="s">
        <v>34</v>
      </c>
      <c r="J24" s="404" t="s">
        <v>2</v>
      </c>
      <c r="L24" s="7"/>
    </row>
    <row r="25" spans="2:12" s="402" customFormat="1" ht="6.95" customHeight="1" x14ac:dyDescent="0.25">
      <c r="B25" s="7"/>
      <c r="I25" s="370"/>
      <c r="L25" s="7"/>
    </row>
    <row r="26" spans="2:12" s="402" customFormat="1" ht="12" customHeight="1" x14ac:dyDescent="0.25">
      <c r="B26" s="7"/>
      <c r="D26" s="401" t="s">
        <v>39</v>
      </c>
      <c r="I26" s="370"/>
      <c r="L26" s="7"/>
    </row>
    <row r="27" spans="2:12" s="10" customFormat="1" ht="16.5" customHeight="1" x14ac:dyDescent="0.25">
      <c r="B27" s="9"/>
      <c r="E27" s="420" t="s">
        <v>2</v>
      </c>
      <c r="F27" s="420"/>
      <c r="G27" s="420"/>
      <c r="H27" s="420"/>
      <c r="I27" s="373"/>
      <c r="L27" s="9"/>
    </row>
    <row r="28" spans="2:12" s="402" customFormat="1" ht="6.95" customHeight="1" x14ac:dyDescent="0.25">
      <c r="B28" s="7"/>
      <c r="I28" s="370"/>
      <c r="L28" s="7"/>
    </row>
    <row r="29" spans="2:12" s="402" customFormat="1" ht="6.95" customHeight="1" x14ac:dyDescent="0.25">
      <c r="B29" s="7"/>
      <c r="D29" s="11"/>
      <c r="E29" s="11"/>
      <c r="F29" s="11"/>
      <c r="G29" s="11"/>
      <c r="H29" s="11"/>
      <c r="I29" s="374"/>
      <c r="J29" s="11"/>
      <c r="K29" s="11"/>
      <c r="L29" s="7"/>
    </row>
    <row r="30" spans="2:12" s="402" customFormat="1" ht="25.35" customHeight="1" x14ac:dyDescent="0.25">
      <c r="B30" s="7"/>
      <c r="D30" s="12" t="s">
        <v>40</v>
      </c>
      <c r="I30" s="370"/>
      <c r="J30" s="13">
        <f>ROUND(J87, 2)</f>
        <v>0</v>
      </c>
      <c r="L30" s="7"/>
    </row>
    <row r="31" spans="2:12" s="402" customFormat="1" ht="6.95" customHeight="1" x14ac:dyDescent="0.25">
      <c r="B31" s="7"/>
      <c r="D31" s="11"/>
      <c r="E31" s="11"/>
      <c r="F31" s="11"/>
      <c r="G31" s="11"/>
      <c r="H31" s="11"/>
      <c r="I31" s="374"/>
      <c r="J31" s="11"/>
      <c r="K31" s="11"/>
      <c r="L31" s="7"/>
    </row>
    <row r="32" spans="2:12" s="402" customFormat="1" ht="14.45" customHeight="1" x14ac:dyDescent="0.25">
      <c r="B32" s="7"/>
      <c r="F32" s="14" t="s">
        <v>41</v>
      </c>
      <c r="I32" s="375" t="s">
        <v>42</v>
      </c>
      <c r="J32" s="14" t="s">
        <v>43</v>
      </c>
      <c r="L32" s="7"/>
    </row>
    <row r="33" spans="2:12" s="402" customFormat="1" ht="14.45" customHeight="1" x14ac:dyDescent="0.25">
      <c r="B33" s="7"/>
      <c r="D33" s="401" t="s">
        <v>44</v>
      </c>
      <c r="E33" s="401" t="s">
        <v>45</v>
      </c>
      <c r="F33" s="15">
        <f>ROUND((SUM(BE87:BE157)),  2)</f>
        <v>0</v>
      </c>
      <c r="I33" s="376">
        <v>0.21</v>
      </c>
      <c r="J33" s="15">
        <f>ROUND(((SUM(BE87:BE157))*I33),  2)</f>
        <v>0</v>
      </c>
      <c r="L33" s="7"/>
    </row>
    <row r="34" spans="2:12" s="402" customFormat="1" ht="14.45" customHeight="1" x14ac:dyDescent="0.25">
      <c r="B34" s="7"/>
      <c r="E34" s="401" t="s">
        <v>46</v>
      </c>
      <c r="F34" s="15">
        <f>ROUND((SUM(BF87:BF157)),  2)</f>
        <v>0</v>
      </c>
      <c r="I34" s="376">
        <v>0.15</v>
      </c>
      <c r="J34" s="15">
        <f>ROUND(((SUM(BF87:BF157))*I34),  2)</f>
        <v>0</v>
      </c>
      <c r="L34" s="7"/>
    </row>
    <row r="35" spans="2:12" s="402" customFormat="1" ht="14.45" hidden="1" customHeight="1" x14ac:dyDescent="0.25">
      <c r="B35" s="7"/>
      <c r="E35" s="401" t="s">
        <v>47</v>
      </c>
      <c r="F35" s="15">
        <f>ROUND((SUM(BG87:BG157)),  2)</f>
        <v>0</v>
      </c>
      <c r="I35" s="376">
        <v>0.21</v>
      </c>
      <c r="J35" s="15">
        <f>0</f>
        <v>0</v>
      </c>
      <c r="L35" s="7"/>
    </row>
    <row r="36" spans="2:12" s="402" customFormat="1" ht="14.45" hidden="1" customHeight="1" x14ac:dyDescent="0.25">
      <c r="B36" s="7"/>
      <c r="E36" s="401" t="s">
        <v>48</v>
      </c>
      <c r="F36" s="15">
        <f>ROUND((SUM(BH87:BH157)),  2)</f>
        <v>0</v>
      </c>
      <c r="I36" s="376">
        <v>0.15</v>
      </c>
      <c r="J36" s="15">
        <f>0</f>
        <v>0</v>
      </c>
      <c r="L36" s="7"/>
    </row>
    <row r="37" spans="2:12" s="402" customFormat="1" ht="14.45" hidden="1" customHeight="1" x14ac:dyDescent="0.25">
      <c r="B37" s="7"/>
      <c r="E37" s="401" t="s">
        <v>49</v>
      </c>
      <c r="F37" s="15">
        <f>ROUND((SUM(BI87:BI157)),  2)</f>
        <v>0</v>
      </c>
      <c r="I37" s="376">
        <v>0</v>
      </c>
      <c r="J37" s="15">
        <f>0</f>
        <v>0</v>
      </c>
      <c r="L37" s="7"/>
    </row>
    <row r="38" spans="2:12" s="402" customFormat="1" ht="6.95" customHeight="1" x14ac:dyDescent="0.25">
      <c r="B38" s="7"/>
      <c r="I38" s="370"/>
      <c r="L38" s="7"/>
    </row>
    <row r="39" spans="2:12" s="402" customFormat="1" ht="25.35" customHeight="1" x14ac:dyDescent="0.25">
      <c r="B39" s="7"/>
      <c r="C39" s="16"/>
      <c r="D39" s="17" t="s">
        <v>50</v>
      </c>
      <c r="E39" s="18"/>
      <c r="F39" s="18"/>
      <c r="G39" s="19" t="s">
        <v>51</v>
      </c>
      <c r="H39" s="20" t="s">
        <v>52</v>
      </c>
      <c r="I39" s="377"/>
      <c r="J39" s="21">
        <f>SUM(J30:J37)</f>
        <v>0</v>
      </c>
      <c r="K39" s="22"/>
      <c r="L39" s="7"/>
    </row>
    <row r="40" spans="2:12" s="402" customFormat="1" ht="14.45" customHeight="1" x14ac:dyDescent="0.25">
      <c r="B40" s="23"/>
      <c r="C40" s="24"/>
      <c r="D40" s="24"/>
      <c r="E40" s="24"/>
      <c r="F40" s="24"/>
      <c r="G40" s="24"/>
      <c r="H40" s="24"/>
      <c r="I40" s="378"/>
      <c r="J40" s="24"/>
      <c r="K40" s="24"/>
      <c r="L40" s="7"/>
    </row>
    <row r="44" spans="2:12" s="402" customFormat="1" ht="6.95" hidden="1" customHeight="1" x14ac:dyDescent="0.25">
      <c r="B44" s="25"/>
      <c r="C44" s="26"/>
      <c r="D44" s="26"/>
      <c r="E44" s="26"/>
      <c r="F44" s="26"/>
      <c r="G44" s="26"/>
      <c r="H44" s="26"/>
      <c r="I44" s="379"/>
      <c r="J44" s="26"/>
      <c r="K44" s="26"/>
      <c r="L44" s="7"/>
    </row>
    <row r="45" spans="2:12" s="402" customFormat="1" ht="24.95" hidden="1" customHeight="1" x14ac:dyDescent="0.25">
      <c r="B45" s="27"/>
      <c r="C45" s="28" t="s">
        <v>53</v>
      </c>
      <c r="D45" s="398"/>
      <c r="E45" s="398"/>
      <c r="F45" s="398"/>
      <c r="G45" s="398"/>
      <c r="H45" s="398"/>
      <c r="I45" s="370"/>
      <c r="J45" s="398"/>
      <c r="K45" s="398"/>
      <c r="L45" s="7"/>
    </row>
    <row r="46" spans="2:12" s="402" customFormat="1" ht="6.95" hidden="1" customHeight="1" x14ac:dyDescent="0.25">
      <c r="B46" s="27"/>
      <c r="C46" s="398"/>
      <c r="D46" s="398"/>
      <c r="E46" s="398"/>
      <c r="F46" s="398"/>
      <c r="G46" s="398"/>
      <c r="H46" s="398"/>
      <c r="I46" s="370"/>
      <c r="J46" s="398"/>
      <c r="K46" s="398"/>
      <c r="L46" s="7"/>
    </row>
    <row r="47" spans="2:12" s="402" customFormat="1" ht="12" hidden="1" customHeight="1" x14ac:dyDescent="0.25">
      <c r="B47" s="27"/>
      <c r="C47" s="399" t="s">
        <v>14</v>
      </c>
      <c r="D47" s="398"/>
      <c r="E47" s="398"/>
      <c r="F47" s="398"/>
      <c r="G47" s="398"/>
      <c r="H47" s="398"/>
      <c r="I47" s="370"/>
      <c r="J47" s="398"/>
      <c r="K47" s="398"/>
      <c r="L47" s="7"/>
    </row>
    <row r="48" spans="2:12" s="402" customFormat="1" ht="16.5" hidden="1" customHeight="1" x14ac:dyDescent="0.25">
      <c r="B48" s="27"/>
      <c r="C48" s="398"/>
      <c r="D48" s="398"/>
      <c r="E48" s="411" t="str">
        <f>E7</f>
        <v>Rekonstrukce tramvajového mostu na ulici Plzeňská přes Výškovickou</v>
      </c>
      <c r="F48" s="412"/>
      <c r="G48" s="412"/>
      <c r="H48" s="412"/>
      <c r="I48" s="370"/>
      <c r="J48" s="398"/>
      <c r="K48" s="398"/>
      <c r="L48" s="7"/>
    </row>
    <row r="49" spans="2:47" s="402" customFormat="1" ht="12" hidden="1" customHeight="1" x14ac:dyDescent="0.25">
      <c r="B49" s="27"/>
      <c r="C49" s="399" t="s">
        <v>19</v>
      </c>
      <c r="D49" s="398"/>
      <c r="E49" s="398"/>
      <c r="F49" s="398"/>
      <c r="G49" s="398"/>
      <c r="H49" s="398"/>
      <c r="I49" s="370"/>
      <c r="J49" s="398"/>
      <c r="K49" s="398"/>
      <c r="L49" s="7"/>
    </row>
    <row r="50" spans="2:47" s="402" customFormat="1" ht="16.5" hidden="1" customHeight="1" x14ac:dyDescent="0.25">
      <c r="B50" s="27"/>
      <c r="C50" s="398"/>
      <c r="D50" s="398"/>
      <c r="E50" s="409" t="str">
        <f>E9</f>
        <v>Tramvajové trolejové vedení</v>
      </c>
      <c r="F50" s="410"/>
      <c r="G50" s="410"/>
      <c r="H50" s="410"/>
      <c r="I50" s="370"/>
      <c r="J50" s="398"/>
      <c r="K50" s="398"/>
      <c r="L50" s="7"/>
    </row>
    <row r="51" spans="2:47" s="402" customFormat="1" ht="6.95" hidden="1" customHeight="1" x14ac:dyDescent="0.25">
      <c r="B51" s="27"/>
      <c r="C51" s="398"/>
      <c r="D51" s="398"/>
      <c r="E51" s="398"/>
      <c r="F51" s="398"/>
      <c r="G51" s="398"/>
      <c r="H51" s="398"/>
      <c r="I51" s="370"/>
      <c r="J51" s="398"/>
      <c r="K51" s="398"/>
      <c r="L51" s="7"/>
    </row>
    <row r="52" spans="2:47" s="402" customFormat="1" ht="12" hidden="1" customHeight="1" x14ac:dyDescent="0.25">
      <c r="B52" s="27"/>
      <c r="C52" s="399" t="s">
        <v>28</v>
      </c>
      <c r="D52" s="398"/>
      <c r="E52" s="398"/>
      <c r="F52" s="29" t="str">
        <f>F12</f>
        <v>Ostrava</v>
      </c>
      <c r="G52" s="398"/>
      <c r="H52" s="398"/>
      <c r="I52" s="371" t="s">
        <v>30</v>
      </c>
      <c r="J52" s="30" t="str">
        <f>IF(J12="","",J12)</f>
        <v>23. 11. 2017</v>
      </c>
      <c r="K52" s="398"/>
      <c r="L52" s="7"/>
    </row>
    <row r="53" spans="2:47" s="402" customFormat="1" ht="6.95" hidden="1" customHeight="1" x14ac:dyDescent="0.25">
      <c r="B53" s="27"/>
      <c r="C53" s="398"/>
      <c r="D53" s="398"/>
      <c r="E53" s="398"/>
      <c r="F53" s="398"/>
      <c r="G53" s="398"/>
      <c r="H53" s="398"/>
      <c r="I53" s="370"/>
      <c r="J53" s="398"/>
      <c r="K53" s="398"/>
      <c r="L53" s="7"/>
    </row>
    <row r="54" spans="2:47" s="402" customFormat="1" ht="13.7" hidden="1" customHeight="1" x14ac:dyDescent="0.25">
      <c r="B54" s="27"/>
      <c r="C54" s="399" t="s">
        <v>31</v>
      </c>
      <c r="D54" s="398"/>
      <c r="E54" s="398"/>
      <c r="F54" s="29" t="str">
        <f>E15</f>
        <v>Dopravoprojekt Ostrava a.s.</v>
      </c>
      <c r="G54" s="398"/>
      <c r="H54" s="398"/>
      <c r="I54" s="371" t="s">
        <v>36</v>
      </c>
      <c r="J54" s="31" t="str">
        <f>E21</f>
        <v>DPO a.s.</v>
      </c>
      <c r="K54" s="398"/>
      <c r="L54" s="7"/>
    </row>
    <row r="55" spans="2:47" s="402" customFormat="1" ht="13.7" hidden="1" customHeight="1" x14ac:dyDescent="0.25">
      <c r="B55" s="27"/>
      <c r="C55" s="399" t="s">
        <v>35</v>
      </c>
      <c r="D55" s="398"/>
      <c r="E55" s="398"/>
      <c r="F55" s="29" t="str">
        <f>IF(E18="","",E18)</f>
        <v>Vyplň údaj</v>
      </c>
      <c r="G55" s="398"/>
      <c r="H55" s="398"/>
      <c r="I55" s="371" t="s">
        <v>38</v>
      </c>
      <c r="J55" s="31" t="str">
        <f>E24</f>
        <v>DPO a.s.</v>
      </c>
      <c r="K55" s="398"/>
      <c r="L55" s="7"/>
    </row>
    <row r="56" spans="2:47" s="402" customFormat="1" ht="10.35" hidden="1" customHeight="1" x14ac:dyDescent="0.25">
      <c r="B56" s="27"/>
      <c r="C56" s="398"/>
      <c r="D56" s="398"/>
      <c r="E56" s="398"/>
      <c r="F56" s="398"/>
      <c r="G56" s="398"/>
      <c r="H56" s="398"/>
      <c r="I56" s="370"/>
      <c r="J56" s="398"/>
      <c r="K56" s="398"/>
      <c r="L56" s="7"/>
    </row>
    <row r="57" spans="2:47" s="402" customFormat="1" ht="29.25" hidden="1" customHeight="1" x14ac:dyDescent="0.25">
      <c r="B57" s="27"/>
      <c r="C57" s="32" t="s">
        <v>54</v>
      </c>
      <c r="D57" s="33"/>
      <c r="E57" s="33"/>
      <c r="F57" s="33"/>
      <c r="G57" s="33"/>
      <c r="H57" s="33"/>
      <c r="I57" s="380"/>
      <c r="J57" s="34" t="s">
        <v>55</v>
      </c>
      <c r="K57" s="33"/>
      <c r="L57" s="7"/>
    </row>
    <row r="58" spans="2:47" s="402" customFormat="1" ht="10.35" hidden="1" customHeight="1" x14ac:dyDescent="0.25">
      <c r="B58" s="27"/>
      <c r="C58" s="398"/>
      <c r="D58" s="398"/>
      <c r="E58" s="398"/>
      <c r="F58" s="398"/>
      <c r="G58" s="398"/>
      <c r="H58" s="398"/>
      <c r="I58" s="370"/>
      <c r="J58" s="398"/>
      <c r="K58" s="398"/>
      <c r="L58" s="7"/>
    </row>
    <row r="59" spans="2:47" s="402" customFormat="1" ht="22.9" hidden="1" customHeight="1" x14ac:dyDescent="0.25">
      <c r="B59" s="27"/>
      <c r="C59" s="35" t="s">
        <v>1507</v>
      </c>
      <c r="D59" s="398"/>
      <c r="E59" s="398"/>
      <c r="F59" s="398"/>
      <c r="G59" s="398"/>
      <c r="H59" s="398"/>
      <c r="I59" s="370"/>
      <c r="J59" s="36">
        <f>J87</f>
        <v>0</v>
      </c>
      <c r="K59" s="398"/>
      <c r="L59" s="7"/>
      <c r="AU59" s="404" t="s">
        <v>57</v>
      </c>
    </row>
    <row r="60" spans="2:47" s="43" customFormat="1" ht="24.95" hidden="1" customHeight="1" x14ac:dyDescent="0.25">
      <c r="B60" s="37"/>
      <c r="C60" s="38"/>
      <c r="D60" s="39" t="s">
        <v>58</v>
      </c>
      <c r="E60" s="40"/>
      <c r="F60" s="40"/>
      <c r="G60" s="40"/>
      <c r="H60" s="40"/>
      <c r="I60" s="381"/>
      <c r="J60" s="41">
        <f>J88</f>
        <v>0</v>
      </c>
      <c r="K60" s="38"/>
      <c r="L60" s="42"/>
    </row>
    <row r="61" spans="2:47" s="50" customFormat="1" ht="19.899999999999999" hidden="1" customHeight="1" x14ac:dyDescent="0.25">
      <c r="B61" s="44"/>
      <c r="C61" s="45"/>
      <c r="D61" s="46" t="s">
        <v>66</v>
      </c>
      <c r="E61" s="47"/>
      <c r="F61" s="47"/>
      <c r="G61" s="47"/>
      <c r="H61" s="47"/>
      <c r="I61" s="382"/>
      <c r="J61" s="48">
        <f>J89</f>
        <v>0</v>
      </c>
      <c r="K61" s="45"/>
      <c r="L61" s="49"/>
    </row>
    <row r="62" spans="2:47" s="43" customFormat="1" ht="24.95" hidden="1" customHeight="1" x14ac:dyDescent="0.25">
      <c r="B62" s="37"/>
      <c r="C62" s="38"/>
      <c r="D62" s="39" t="s">
        <v>69</v>
      </c>
      <c r="E62" s="40"/>
      <c r="F62" s="40"/>
      <c r="G62" s="40"/>
      <c r="H62" s="40"/>
      <c r="I62" s="381"/>
      <c r="J62" s="41">
        <f>J91</f>
        <v>0</v>
      </c>
      <c r="K62" s="38"/>
      <c r="L62" s="42"/>
    </row>
    <row r="63" spans="2:47" s="50" customFormat="1" ht="19.899999999999999" hidden="1" customHeight="1" x14ac:dyDescent="0.25">
      <c r="B63" s="44"/>
      <c r="C63" s="45"/>
      <c r="D63" s="46" t="s">
        <v>71</v>
      </c>
      <c r="E63" s="47"/>
      <c r="F63" s="47"/>
      <c r="G63" s="47"/>
      <c r="H63" s="47"/>
      <c r="I63" s="382"/>
      <c r="J63" s="48">
        <f>J92</f>
        <v>0</v>
      </c>
      <c r="K63" s="45"/>
      <c r="L63" s="49"/>
    </row>
    <row r="64" spans="2:47" s="43" customFormat="1" ht="24.95" hidden="1" customHeight="1" x14ac:dyDescent="0.25">
      <c r="B64" s="37"/>
      <c r="C64" s="38"/>
      <c r="D64" s="39" t="s">
        <v>1508</v>
      </c>
      <c r="E64" s="40"/>
      <c r="F64" s="40"/>
      <c r="G64" s="40"/>
      <c r="H64" s="40"/>
      <c r="I64" s="381"/>
      <c r="J64" s="41">
        <f>J102</f>
        <v>0</v>
      </c>
      <c r="K64" s="38"/>
      <c r="L64" s="42"/>
    </row>
    <row r="65" spans="2:12" s="50" customFormat="1" ht="19.899999999999999" hidden="1" customHeight="1" x14ac:dyDescent="0.25">
      <c r="B65" s="44"/>
      <c r="C65" s="45"/>
      <c r="D65" s="46" t="s">
        <v>1509</v>
      </c>
      <c r="E65" s="47"/>
      <c r="F65" s="47"/>
      <c r="G65" s="47"/>
      <c r="H65" s="47"/>
      <c r="I65" s="382"/>
      <c r="J65" s="48">
        <f>J103</f>
        <v>0</v>
      </c>
      <c r="K65" s="45"/>
      <c r="L65" s="49"/>
    </row>
    <row r="66" spans="2:12" s="50" customFormat="1" ht="19.899999999999999" hidden="1" customHeight="1" x14ac:dyDescent="0.25">
      <c r="B66" s="44"/>
      <c r="C66" s="45"/>
      <c r="D66" s="46" t="s">
        <v>1510</v>
      </c>
      <c r="E66" s="47"/>
      <c r="F66" s="47"/>
      <c r="G66" s="47"/>
      <c r="H66" s="47"/>
      <c r="I66" s="382"/>
      <c r="J66" s="48">
        <f>J147</f>
        <v>0</v>
      </c>
      <c r="K66" s="45"/>
      <c r="L66" s="49"/>
    </row>
    <row r="67" spans="2:12" s="43" customFormat="1" ht="24.95" hidden="1" customHeight="1" x14ac:dyDescent="0.25">
      <c r="B67" s="37"/>
      <c r="C67" s="38"/>
      <c r="D67" s="39" t="s">
        <v>1511</v>
      </c>
      <c r="E67" s="40"/>
      <c r="F67" s="40"/>
      <c r="G67" s="40"/>
      <c r="H67" s="40"/>
      <c r="I67" s="381"/>
      <c r="J67" s="41">
        <f>J151</f>
        <v>0</v>
      </c>
      <c r="K67" s="38"/>
      <c r="L67" s="42"/>
    </row>
    <row r="68" spans="2:12" s="402" customFormat="1" ht="21.75" hidden="1" customHeight="1" x14ac:dyDescent="0.25">
      <c r="B68" s="27"/>
      <c r="C68" s="398"/>
      <c r="D68" s="398"/>
      <c r="E68" s="398"/>
      <c r="F68" s="398"/>
      <c r="G68" s="398"/>
      <c r="H68" s="398"/>
      <c r="I68" s="370"/>
      <c r="J68" s="398"/>
      <c r="K68" s="398"/>
      <c r="L68" s="7"/>
    </row>
    <row r="69" spans="2:12" s="402" customFormat="1" ht="6.95" hidden="1" customHeight="1" x14ac:dyDescent="0.25">
      <c r="B69" s="51"/>
      <c r="C69" s="52"/>
      <c r="D69" s="52"/>
      <c r="E69" s="52"/>
      <c r="F69" s="52"/>
      <c r="G69" s="52"/>
      <c r="H69" s="52"/>
      <c r="I69" s="378"/>
      <c r="J69" s="52"/>
      <c r="K69" s="52"/>
      <c r="L69" s="7"/>
    </row>
    <row r="70" spans="2:12" hidden="1" x14ac:dyDescent="0.2"/>
    <row r="71" spans="2:12" hidden="1" x14ac:dyDescent="0.2"/>
    <row r="72" spans="2:12" hidden="1" x14ac:dyDescent="0.2"/>
    <row r="73" spans="2:12" s="402" customFormat="1" ht="6.95" customHeight="1" x14ac:dyDescent="0.25">
      <c r="B73" s="53"/>
      <c r="C73" s="54"/>
      <c r="D73" s="54"/>
      <c r="E73" s="54"/>
      <c r="F73" s="54"/>
      <c r="G73" s="54"/>
      <c r="H73" s="54"/>
      <c r="I73" s="379"/>
      <c r="J73" s="54"/>
      <c r="K73" s="54"/>
      <c r="L73" s="7"/>
    </row>
    <row r="74" spans="2:12" s="402" customFormat="1" ht="24.95" customHeight="1" x14ac:dyDescent="0.25">
      <c r="B74" s="27"/>
      <c r="C74" s="28" t="s">
        <v>72</v>
      </c>
      <c r="D74" s="398"/>
      <c r="E74" s="398"/>
      <c r="F74" s="398"/>
      <c r="G74" s="398"/>
      <c r="H74" s="398"/>
      <c r="I74" s="370"/>
      <c r="J74" s="398"/>
      <c r="K74" s="398"/>
      <c r="L74" s="7"/>
    </row>
    <row r="75" spans="2:12" s="402" customFormat="1" ht="6.95" customHeight="1" x14ac:dyDescent="0.25">
      <c r="B75" s="27"/>
      <c r="C75" s="398"/>
      <c r="D75" s="398"/>
      <c r="E75" s="398"/>
      <c r="F75" s="398"/>
      <c r="G75" s="398"/>
      <c r="H75" s="398"/>
      <c r="I75" s="370"/>
      <c r="J75" s="398"/>
      <c r="K75" s="398"/>
      <c r="L75" s="7"/>
    </row>
    <row r="76" spans="2:12" s="402" customFormat="1" ht="12" customHeight="1" x14ac:dyDescent="0.25">
      <c r="B76" s="27"/>
      <c r="C76" s="399" t="s">
        <v>14</v>
      </c>
      <c r="D76" s="398"/>
      <c r="E76" s="398"/>
      <c r="F76" s="398"/>
      <c r="G76" s="398"/>
      <c r="H76" s="398"/>
      <c r="I76" s="370"/>
      <c r="J76" s="398"/>
      <c r="K76" s="398"/>
      <c r="L76" s="7"/>
    </row>
    <row r="77" spans="2:12" s="402" customFormat="1" ht="16.5" customHeight="1" x14ac:dyDescent="0.25">
      <c r="B77" s="27"/>
      <c r="C77" s="398"/>
      <c r="D77" s="398"/>
      <c r="E77" s="411" t="str">
        <f>E7</f>
        <v>Rekonstrukce tramvajového mostu na ulici Plzeňská přes Výškovickou</v>
      </c>
      <c r="F77" s="412"/>
      <c r="G77" s="412"/>
      <c r="H77" s="412"/>
      <c r="I77" s="370"/>
      <c r="J77" s="398"/>
      <c r="K77" s="398"/>
      <c r="L77" s="7"/>
    </row>
    <row r="78" spans="2:12" s="402" customFormat="1" ht="12" customHeight="1" x14ac:dyDescent="0.25">
      <c r="B78" s="27"/>
      <c r="C78" s="399" t="s">
        <v>19</v>
      </c>
      <c r="D78" s="398"/>
      <c r="E78" s="398"/>
      <c r="F78" s="398"/>
      <c r="G78" s="398"/>
      <c r="H78" s="398"/>
      <c r="I78" s="370"/>
      <c r="J78" s="398"/>
      <c r="K78" s="398"/>
      <c r="L78" s="7"/>
    </row>
    <row r="79" spans="2:12" s="402" customFormat="1" ht="16.5" customHeight="1" x14ac:dyDescent="0.25">
      <c r="B79" s="27"/>
      <c r="C79" s="398"/>
      <c r="D79" s="398"/>
      <c r="E79" s="409" t="str">
        <f>E9</f>
        <v>Tramvajové trolejové vedení</v>
      </c>
      <c r="F79" s="410"/>
      <c r="G79" s="410"/>
      <c r="H79" s="410"/>
      <c r="I79" s="370"/>
      <c r="J79" s="398"/>
      <c r="K79" s="398"/>
      <c r="L79" s="7"/>
    </row>
    <row r="80" spans="2:12" s="402" customFormat="1" ht="6.95" customHeight="1" x14ac:dyDescent="0.25">
      <c r="B80" s="27"/>
      <c r="C80" s="398"/>
      <c r="D80" s="398"/>
      <c r="E80" s="398"/>
      <c r="F80" s="398"/>
      <c r="G80" s="398"/>
      <c r="H80" s="398"/>
      <c r="I80" s="370"/>
      <c r="J80" s="398"/>
      <c r="K80" s="398"/>
      <c r="L80" s="7"/>
    </row>
    <row r="81" spans="2:65" s="402" customFormat="1" ht="12" customHeight="1" x14ac:dyDescent="0.25">
      <c r="B81" s="27"/>
      <c r="C81" s="399" t="s">
        <v>28</v>
      </c>
      <c r="D81" s="398"/>
      <c r="E81" s="398"/>
      <c r="F81" s="29" t="str">
        <f>F12</f>
        <v>Ostrava</v>
      </c>
      <c r="G81" s="398"/>
      <c r="H81" s="398"/>
      <c r="I81" s="371" t="s">
        <v>30</v>
      </c>
      <c r="J81" s="30" t="str">
        <f>IF(J12="","",J12)</f>
        <v>23. 11. 2017</v>
      </c>
      <c r="K81" s="398"/>
      <c r="L81" s="7"/>
    </row>
    <row r="82" spans="2:65" s="402" customFormat="1" ht="6.95" customHeight="1" x14ac:dyDescent="0.25">
      <c r="B82" s="27"/>
      <c r="C82" s="398"/>
      <c r="D82" s="398"/>
      <c r="E82" s="398"/>
      <c r="F82" s="398"/>
      <c r="G82" s="398"/>
      <c r="H82" s="398"/>
      <c r="I82" s="370"/>
      <c r="J82" s="398"/>
      <c r="K82" s="398"/>
      <c r="L82" s="7"/>
    </row>
    <row r="83" spans="2:65" s="402" customFormat="1" ht="13.7" customHeight="1" x14ac:dyDescent="0.25">
      <c r="B83" s="27"/>
      <c r="C83" s="399" t="s">
        <v>31</v>
      </c>
      <c r="D83" s="398"/>
      <c r="E83" s="398"/>
      <c r="F83" s="29" t="str">
        <f>E15</f>
        <v>Dopravoprojekt Ostrava a.s.</v>
      </c>
      <c r="G83" s="398"/>
      <c r="H83" s="398"/>
      <c r="I83" s="371" t="s">
        <v>36</v>
      </c>
      <c r="J83" s="31" t="str">
        <f>E21</f>
        <v>DPO a.s.</v>
      </c>
      <c r="K83" s="398"/>
      <c r="L83" s="7"/>
    </row>
    <row r="84" spans="2:65" s="402" customFormat="1" ht="13.7" customHeight="1" x14ac:dyDescent="0.25">
      <c r="B84" s="27"/>
      <c r="C84" s="399" t="s">
        <v>35</v>
      </c>
      <c r="D84" s="398"/>
      <c r="E84" s="398"/>
      <c r="F84" s="29" t="str">
        <f>IF(E18="","",E18)</f>
        <v>Vyplň údaj</v>
      </c>
      <c r="G84" s="398"/>
      <c r="H84" s="398"/>
      <c r="I84" s="371" t="s">
        <v>38</v>
      </c>
      <c r="J84" s="31" t="str">
        <f>E24</f>
        <v>DPO a.s.</v>
      </c>
      <c r="K84" s="398"/>
      <c r="L84" s="7"/>
    </row>
    <row r="85" spans="2:65" s="402" customFormat="1" ht="10.35" customHeight="1" x14ac:dyDescent="0.25">
      <c r="B85" s="27"/>
      <c r="C85" s="398"/>
      <c r="D85" s="398"/>
      <c r="E85" s="398"/>
      <c r="F85" s="398"/>
      <c r="G85" s="398"/>
      <c r="H85" s="398"/>
      <c r="I85" s="370"/>
      <c r="J85" s="398"/>
      <c r="K85" s="398"/>
      <c r="L85" s="7"/>
    </row>
    <row r="86" spans="2:65" s="63" customFormat="1" ht="29.25" customHeight="1" x14ac:dyDescent="0.25">
      <c r="B86" s="55"/>
      <c r="C86" s="56" t="s">
        <v>73</v>
      </c>
      <c r="D86" s="57" t="s">
        <v>74</v>
      </c>
      <c r="E86" s="57" t="s">
        <v>75</v>
      </c>
      <c r="F86" s="57" t="s">
        <v>76</v>
      </c>
      <c r="G86" s="57" t="s">
        <v>77</v>
      </c>
      <c r="H86" s="57" t="s">
        <v>78</v>
      </c>
      <c r="I86" s="383" t="s">
        <v>79</v>
      </c>
      <c r="J86" s="58" t="s">
        <v>55</v>
      </c>
      <c r="K86" s="392" t="s">
        <v>80</v>
      </c>
      <c r="L86" s="59"/>
      <c r="M86" s="60" t="s">
        <v>2</v>
      </c>
      <c r="N86" s="61" t="s">
        <v>44</v>
      </c>
      <c r="O86" s="61" t="s">
        <v>81</v>
      </c>
      <c r="P86" s="61" t="s">
        <v>82</v>
      </c>
      <c r="Q86" s="61" t="s">
        <v>83</v>
      </c>
      <c r="R86" s="61" t="s">
        <v>84</v>
      </c>
      <c r="S86" s="61" t="s">
        <v>85</v>
      </c>
      <c r="T86" s="62" t="s">
        <v>86</v>
      </c>
    </row>
    <row r="87" spans="2:65" s="402" customFormat="1" ht="22.9" customHeight="1" x14ac:dyDescent="0.25">
      <c r="B87" s="27"/>
      <c r="C87" s="64" t="s">
        <v>87</v>
      </c>
      <c r="D87" s="398"/>
      <c r="E87" s="398"/>
      <c r="F87" s="398"/>
      <c r="G87" s="398"/>
      <c r="H87" s="398"/>
      <c r="I87" s="370"/>
      <c r="J87" s="65">
        <f>BK87</f>
        <v>0</v>
      </c>
      <c r="K87" s="398"/>
      <c r="L87" s="7"/>
      <c r="M87" s="66"/>
      <c r="N87" s="67"/>
      <c r="O87" s="67"/>
      <c r="P87" s="68">
        <f>P88+P91+P102+P151</f>
        <v>0</v>
      </c>
      <c r="Q87" s="67"/>
      <c r="R87" s="68">
        <f>R88+R91+R102+R151</f>
        <v>1.6211157223999999</v>
      </c>
      <c r="S87" s="67"/>
      <c r="T87" s="69">
        <f>T88+T91+T102+T151</f>
        <v>0</v>
      </c>
      <c r="AT87" s="404" t="s">
        <v>88</v>
      </c>
      <c r="AU87" s="404" t="s">
        <v>57</v>
      </c>
      <c r="BK87" s="70">
        <f>BK88+BK91+BK102+BK151</f>
        <v>0</v>
      </c>
    </row>
    <row r="88" spans="2:65" s="81" customFormat="1" ht="25.9" customHeight="1" x14ac:dyDescent="0.2">
      <c r="B88" s="71"/>
      <c r="C88" s="72"/>
      <c r="D88" s="73" t="s">
        <v>88</v>
      </c>
      <c r="E88" s="74" t="s">
        <v>89</v>
      </c>
      <c r="F88" s="74" t="s">
        <v>90</v>
      </c>
      <c r="G88" s="72"/>
      <c r="H88" s="72"/>
      <c r="I88" s="384"/>
      <c r="J88" s="75">
        <f>BK88</f>
        <v>0</v>
      </c>
      <c r="K88" s="72"/>
      <c r="L88" s="76"/>
      <c r="M88" s="77"/>
      <c r="N88" s="78"/>
      <c r="O88" s="78"/>
      <c r="P88" s="79">
        <f>P89</f>
        <v>0</v>
      </c>
      <c r="Q88" s="78"/>
      <c r="R88" s="79">
        <f>R89</f>
        <v>2.8000000000000001E-2</v>
      </c>
      <c r="S88" s="78"/>
      <c r="T88" s="80">
        <f>T89</f>
        <v>0</v>
      </c>
      <c r="AR88" s="82" t="s">
        <v>91</v>
      </c>
      <c r="AT88" s="83" t="s">
        <v>88</v>
      </c>
      <c r="AU88" s="83" t="s">
        <v>92</v>
      </c>
      <c r="AY88" s="82" t="s">
        <v>93</v>
      </c>
      <c r="BK88" s="84">
        <f>BK89</f>
        <v>0</v>
      </c>
    </row>
    <row r="89" spans="2:65" s="81" customFormat="1" ht="22.9" customHeight="1" x14ac:dyDescent="0.2">
      <c r="B89" s="71"/>
      <c r="C89" s="72"/>
      <c r="D89" s="73" t="s">
        <v>88</v>
      </c>
      <c r="E89" s="85" t="s">
        <v>154</v>
      </c>
      <c r="F89" s="85" t="s">
        <v>584</v>
      </c>
      <c r="G89" s="72"/>
      <c r="H89" s="72"/>
      <c r="I89" s="384"/>
      <c r="J89" s="86">
        <f>BK89</f>
        <v>0</v>
      </c>
      <c r="K89" s="72"/>
      <c r="L89" s="76"/>
      <c r="M89" s="77"/>
      <c r="N89" s="78"/>
      <c r="O89" s="78"/>
      <c r="P89" s="79">
        <f>P90</f>
        <v>0</v>
      </c>
      <c r="Q89" s="78"/>
      <c r="R89" s="79">
        <f>R90</f>
        <v>2.8000000000000001E-2</v>
      </c>
      <c r="S89" s="78"/>
      <c r="T89" s="80">
        <f>T90</f>
        <v>0</v>
      </c>
      <c r="AR89" s="82" t="s">
        <v>91</v>
      </c>
      <c r="AT89" s="83" t="s">
        <v>88</v>
      </c>
      <c r="AU89" s="83" t="s">
        <v>91</v>
      </c>
      <c r="AY89" s="82" t="s">
        <v>93</v>
      </c>
      <c r="BK89" s="84">
        <f>BK90</f>
        <v>0</v>
      </c>
    </row>
    <row r="90" spans="2:65" s="402" customFormat="1" ht="22.5" customHeight="1" x14ac:dyDescent="0.25">
      <c r="B90" s="27"/>
      <c r="C90" s="87" t="s">
        <v>91</v>
      </c>
      <c r="D90" s="87" t="s">
        <v>95</v>
      </c>
      <c r="E90" s="88" t="s">
        <v>1512</v>
      </c>
      <c r="F90" s="89" t="s">
        <v>1513</v>
      </c>
      <c r="G90" s="90" t="s">
        <v>278</v>
      </c>
      <c r="H90" s="91">
        <v>80</v>
      </c>
      <c r="I90" s="385"/>
      <c r="J90" s="92">
        <f>ROUND(I90*H90,2)</f>
        <v>0</v>
      </c>
      <c r="K90" s="89" t="s">
        <v>600</v>
      </c>
      <c r="L90" s="7"/>
      <c r="M90" s="386" t="s">
        <v>2</v>
      </c>
      <c r="N90" s="93" t="s">
        <v>45</v>
      </c>
      <c r="O90" s="100"/>
      <c r="P90" s="94">
        <f>O90*H90</f>
        <v>0</v>
      </c>
      <c r="Q90" s="94">
        <v>3.5E-4</v>
      </c>
      <c r="R90" s="94">
        <f>Q90*H90</f>
        <v>2.8000000000000001E-2</v>
      </c>
      <c r="S90" s="94">
        <v>0</v>
      </c>
      <c r="T90" s="95">
        <f>S90*H90</f>
        <v>0</v>
      </c>
      <c r="AR90" s="404" t="s">
        <v>100</v>
      </c>
      <c r="AT90" s="404" t="s">
        <v>95</v>
      </c>
      <c r="AU90" s="404" t="s">
        <v>4</v>
      </c>
      <c r="AY90" s="404" t="s">
        <v>93</v>
      </c>
      <c r="BE90" s="96">
        <f>IF(N90="základní",J90,0)</f>
        <v>0</v>
      </c>
      <c r="BF90" s="96">
        <f>IF(N90="snížená",J90,0)</f>
        <v>0</v>
      </c>
      <c r="BG90" s="96">
        <f>IF(N90="zákl. přenesená",J90,0)</f>
        <v>0</v>
      </c>
      <c r="BH90" s="96">
        <f>IF(N90="sníž. přenesená",J90,0)</f>
        <v>0</v>
      </c>
      <c r="BI90" s="96">
        <f>IF(N90="nulová",J90,0)</f>
        <v>0</v>
      </c>
      <c r="BJ90" s="404" t="s">
        <v>91</v>
      </c>
      <c r="BK90" s="96">
        <f>ROUND(I90*H90,2)</f>
        <v>0</v>
      </c>
      <c r="BL90" s="404" t="s">
        <v>100</v>
      </c>
      <c r="BM90" s="404" t="s">
        <v>1514</v>
      </c>
    </row>
    <row r="91" spans="2:65" s="81" customFormat="1" ht="25.9" customHeight="1" x14ac:dyDescent="0.2">
      <c r="B91" s="71"/>
      <c r="C91" s="72"/>
      <c r="D91" s="73" t="s">
        <v>88</v>
      </c>
      <c r="E91" s="74" t="s">
        <v>918</v>
      </c>
      <c r="F91" s="74" t="s">
        <v>919</v>
      </c>
      <c r="G91" s="72"/>
      <c r="H91" s="72"/>
      <c r="I91" s="384"/>
      <c r="J91" s="75">
        <f>BK91</f>
        <v>0</v>
      </c>
      <c r="K91" s="72"/>
      <c r="L91" s="76"/>
      <c r="M91" s="77"/>
      <c r="N91" s="78"/>
      <c r="O91" s="78"/>
      <c r="P91" s="79">
        <f>P92</f>
        <v>0</v>
      </c>
      <c r="Q91" s="78"/>
      <c r="R91" s="79">
        <f>R92</f>
        <v>3.44557224E-2</v>
      </c>
      <c r="S91" s="78"/>
      <c r="T91" s="80">
        <f>T92</f>
        <v>0</v>
      </c>
      <c r="AR91" s="82" t="s">
        <v>4</v>
      </c>
      <c r="AT91" s="83" t="s">
        <v>88</v>
      </c>
      <c r="AU91" s="83" t="s">
        <v>92</v>
      </c>
      <c r="AY91" s="82" t="s">
        <v>93</v>
      </c>
      <c r="BK91" s="84">
        <f>BK92</f>
        <v>0</v>
      </c>
    </row>
    <row r="92" spans="2:65" s="81" customFormat="1" ht="22.9" customHeight="1" x14ac:dyDescent="0.2">
      <c r="B92" s="71"/>
      <c r="C92" s="72"/>
      <c r="D92" s="73" t="s">
        <v>88</v>
      </c>
      <c r="E92" s="85" t="s">
        <v>969</v>
      </c>
      <c r="F92" s="85" t="s">
        <v>970</v>
      </c>
      <c r="G92" s="72"/>
      <c r="H92" s="72"/>
      <c r="I92" s="384"/>
      <c r="J92" s="86">
        <f>BK92</f>
        <v>0</v>
      </c>
      <c r="K92" s="72"/>
      <c r="L92" s="76"/>
      <c r="M92" s="77"/>
      <c r="N92" s="78"/>
      <c r="O92" s="78"/>
      <c r="P92" s="79">
        <f>SUM(P93:P101)</f>
        <v>0</v>
      </c>
      <c r="Q92" s="78"/>
      <c r="R92" s="79">
        <f>SUM(R93:R101)</f>
        <v>3.44557224E-2</v>
      </c>
      <c r="S92" s="78"/>
      <c r="T92" s="80">
        <f>SUM(T93:T101)</f>
        <v>0</v>
      </c>
      <c r="AR92" s="82" t="s">
        <v>4</v>
      </c>
      <c r="AT92" s="83" t="s">
        <v>88</v>
      </c>
      <c r="AU92" s="83" t="s">
        <v>91</v>
      </c>
      <c r="AY92" s="82" t="s">
        <v>93</v>
      </c>
      <c r="BK92" s="84">
        <f>SUM(BK93:BK101)</f>
        <v>0</v>
      </c>
    </row>
    <row r="93" spans="2:65" s="402" customFormat="1" ht="16.5" customHeight="1" x14ac:dyDescent="0.25">
      <c r="B93" s="27"/>
      <c r="C93" s="87" t="s">
        <v>4</v>
      </c>
      <c r="D93" s="87" t="s">
        <v>95</v>
      </c>
      <c r="E93" s="88" t="s">
        <v>1515</v>
      </c>
      <c r="F93" s="89" t="s">
        <v>1516</v>
      </c>
      <c r="G93" s="90" t="s">
        <v>98</v>
      </c>
      <c r="H93" s="91">
        <v>64.055999999999997</v>
      </c>
      <c r="I93" s="385"/>
      <c r="J93" s="92">
        <f>ROUND(I93*H93,2)</f>
        <v>0</v>
      </c>
      <c r="K93" s="89" t="s">
        <v>99</v>
      </c>
      <c r="L93" s="7"/>
      <c r="M93" s="386" t="s">
        <v>2</v>
      </c>
      <c r="N93" s="93" t="s">
        <v>45</v>
      </c>
      <c r="O93" s="100"/>
      <c r="P93" s="94">
        <f>O93*H93</f>
        <v>0</v>
      </c>
      <c r="Q93" s="94">
        <v>0</v>
      </c>
      <c r="R93" s="94">
        <f>Q93*H93</f>
        <v>0</v>
      </c>
      <c r="S93" s="94">
        <v>0</v>
      </c>
      <c r="T93" s="95">
        <f>S93*H93</f>
        <v>0</v>
      </c>
      <c r="AR93" s="404" t="s">
        <v>201</v>
      </c>
      <c r="AT93" s="404" t="s">
        <v>95</v>
      </c>
      <c r="AU93" s="404" t="s">
        <v>4</v>
      </c>
      <c r="AY93" s="404" t="s">
        <v>93</v>
      </c>
      <c r="BE93" s="96">
        <f>IF(N93="základní",J93,0)</f>
        <v>0</v>
      </c>
      <c r="BF93" s="96">
        <f>IF(N93="snížená",J93,0)</f>
        <v>0</v>
      </c>
      <c r="BG93" s="96">
        <f>IF(N93="zákl. přenesená",J93,0)</f>
        <v>0</v>
      </c>
      <c r="BH93" s="96">
        <f>IF(N93="sníž. přenesená",J93,0)</f>
        <v>0</v>
      </c>
      <c r="BI93" s="96">
        <f>IF(N93="nulová",J93,0)</f>
        <v>0</v>
      </c>
      <c r="BJ93" s="404" t="s">
        <v>91</v>
      </c>
      <c r="BK93" s="96">
        <f>ROUND(I93*H93,2)</f>
        <v>0</v>
      </c>
      <c r="BL93" s="404" t="s">
        <v>201</v>
      </c>
      <c r="BM93" s="404" t="s">
        <v>1517</v>
      </c>
    </row>
    <row r="94" spans="2:65" s="121" customFormat="1" x14ac:dyDescent="0.25">
      <c r="B94" s="112"/>
      <c r="C94" s="113"/>
      <c r="D94" s="97" t="s">
        <v>104</v>
      </c>
      <c r="E94" s="114" t="s">
        <v>2</v>
      </c>
      <c r="F94" s="115" t="s">
        <v>1518</v>
      </c>
      <c r="G94" s="113"/>
      <c r="H94" s="116">
        <v>64.055999999999997</v>
      </c>
      <c r="I94" s="388"/>
      <c r="J94" s="113"/>
      <c r="K94" s="113"/>
      <c r="L94" s="117"/>
      <c r="M94" s="118"/>
      <c r="N94" s="119"/>
      <c r="O94" s="119"/>
      <c r="P94" s="119"/>
      <c r="Q94" s="119"/>
      <c r="R94" s="119"/>
      <c r="S94" s="119"/>
      <c r="T94" s="120"/>
      <c r="AT94" s="122" t="s">
        <v>104</v>
      </c>
      <c r="AU94" s="122" t="s">
        <v>4</v>
      </c>
      <c r="AV94" s="121" t="s">
        <v>4</v>
      </c>
      <c r="AW94" s="121" t="s">
        <v>106</v>
      </c>
      <c r="AX94" s="121" t="s">
        <v>91</v>
      </c>
      <c r="AY94" s="122" t="s">
        <v>93</v>
      </c>
    </row>
    <row r="95" spans="2:65" s="402" customFormat="1" ht="16.5" customHeight="1" x14ac:dyDescent="0.25">
      <c r="B95" s="27"/>
      <c r="C95" s="87" t="s">
        <v>115</v>
      </c>
      <c r="D95" s="87" t="s">
        <v>95</v>
      </c>
      <c r="E95" s="88" t="s">
        <v>1519</v>
      </c>
      <c r="F95" s="89" t="s">
        <v>1520</v>
      </c>
      <c r="G95" s="90" t="s">
        <v>98</v>
      </c>
      <c r="H95" s="91">
        <v>64.055999999999997</v>
      </c>
      <c r="I95" s="385"/>
      <c r="J95" s="92">
        <f>ROUND(I95*H95,2)</f>
        <v>0</v>
      </c>
      <c r="K95" s="89" t="s">
        <v>1521</v>
      </c>
      <c r="L95" s="7"/>
      <c r="M95" s="386" t="s">
        <v>2</v>
      </c>
      <c r="N95" s="93" t="s">
        <v>45</v>
      </c>
      <c r="O95" s="100"/>
      <c r="P95" s="94">
        <f>O95*H95</f>
        <v>0</v>
      </c>
      <c r="Q95" s="94">
        <v>1.6875000000000001E-4</v>
      </c>
      <c r="R95" s="94">
        <f>Q95*H95</f>
        <v>1.080945E-2</v>
      </c>
      <c r="S95" s="94">
        <v>0</v>
      </c>
      <c r="T95" s="95">
        <f>S95*H95</f>
        <v>0</v>
      </c>
      <c r="AR95" s="404" t="s">
        <v>201</v>
      </c>
      <c r="AT95" s="404" t="s">
        <v>95</v>
      </c>
      <c r="AU95" s="404" t="s">
        <v>4</v>
      </c>
      <c r="AY95" s="404" t="s">
        <v>93</v>
      </c>
      <c r="BE95" s="96">
        <f>IF(N95="základní",J95,0)</f>
        <v>0</v>
      </c>
      <c r="BF95" s="96">
        <f>IF(N95="snížená",J95,0)</f>
        <v>0</v>
      </c>
      <c r="BG95" s="96">
        <f>IF(N95="zákl. přenesená",J95,0)</f>
        <v>0</v>
      </c>
      <c r="BH95" s="96">
        <f>IF(N95="sníž. přenesená",J95,0)</f>
        <v>0</v>
      </c>
      <c r="BI95" s="96">
        <f>IF(N95="nulová",J95,0)</f>
        <v>0</v>
      </c>
      <c r="BJ95" s="404" t="s">
        <v>91</v>
      </c>
      <c r="BK95" s="96">
        <f>ROUND(I95*H95,2)</f>
        <v>0</v>
      </c>
      <c r="BL95" s="404" t="s">
        <v>201</v>
      </c>
      <c r="BM95" s="404" t="s">
        <v>1522</v>
      </c>
    </row>
    <row r="96" spans="2:65" s="121" customFormat="1" x14ac:dyDescent="0.25">
      <c r="B96" s="112"/>
      <c r="C96" s="113"/>
      <c r="D96" s="97" t="s">
        <v>104</v>
      </c>
      <c r="E96" s="114" t="s">
        <v>2</v>
      </c>
      <c r="F96" s="115" t="s">
        <v>1518</v>
      </c>
      <c r="G96" s="113"/>
      <c r="H96" s="116">
        <v>64.055999999999997</v>
      </c>
      <c r="I96" s="388"/>
      <c r="J96" s="113"/>
      <c r="K96" s="113"/>
      <c r="L96" s="117"/>
      <c r="M96" s="118"/>
      <c r="N96" s="119"/>
      <c r="O96" s="119"/>
      <c r="P96" s="119"/>
      <c r="Q96" s="119"/>
      <c r="R96" s="119"/>
      <c r="S96" s="119"/>
      <c r="T96" s="120"/>
      <c r="AT96" s="122" t="s">
        <v>104</v>
      </c>
      <c r="AU96" s="122" t="s">
        <v>4</v>
      </c>
      <c r="AV96" s="121" t="s">
        <v>4</v>
      </c>
      <c r="AW96" s="121" t="s">
        <v>106</v>
      </c>
      <c r="AX96" s="121" t="s">
        <v>91</v>
      </c>
      <c r="AY96" s="122" t="s">
        <v>93</v>
      </c>
    </row>
    <row r="97" spans="2:65" s="402" customFormat="1" ht="16.5" customHeight="1" x14ac:dyDescent="0.25">
      <c r="B97" s="27"/>
      <c r="C97" s="87" t="s">
        <v>100</v>
      </c>
      <c r="D97" s="87" t="s">
        <v>95</v>
      </c>
      <c r="E97" s="88" t="s">
        <v>1523</v>
      </c>
      <c r="F97" s="89" t="s">
        <v>1524</v>
      </c>
      <c r="G97" s="90" t="s">
        <v>98</v>
      </c>
      <c r="H97" s="91">
        <v>64.055999999999997</v>
      </c>
      <c r="I97" s="385"/>
      <c r="J97" s="92">
        <f>ROUND(I97*H97,2)</f>
        <v>0</v>
      </c>
      <c r="K97" s="89" t="s">
        <v>1521</v>
      </c>
      <c r="L97" s="7"/>
      <c r="M97" s="386" t="s">
        <v>2</v>
      </c>
      <c r="N97" s="93" t="s">
        <v>45</v>
      </c>
      <c r="O97" s="100"/>
      <c r="P97" s="94">
        <f>O97*H97</f>
        <v>0</v>
      </c>
      <c r="Q97" s="94">
        <v>1.2305000000000001E-4</v>
      </c>
      <c r="R97" s="94">
        <f>Q97*H97</f>
        <v>7.8820907999999999E-3</v>
      </c>
      <c r="S97" s="94">
        <v>0</v>
      </c>
      <c r="T97" s="95">
        <f>S97*H97</f>
        <v>0</v>
      </c>
      <c r="AR97" s="404" t="s">
        <v>201</v>
      </c>
      <c r="AT97" s="404" t="s">
        <v>95</v>
      </c>
      <c r="AU97" s="404" t="s">
        <v>4</v>
      </c>
      <c r="AY97" s="404" t="s">
        <v>93</v>
      </c>
      <c r="BE97" s="96">
        <f>IF(N97="základní",J97,0)</f>
        <v>0</v>
      </c>
      <c r="BF97" s="96">
        <f>IF(N97="snížená",J97,0)</f>
        <v>0</v>
      </c>
      <c r="BG97" s="96">
        <f>IF(N97="zákl. přenesená",J97,0)</f>
        <v>0</v>
      </c>
      <c r="BH97" s="96">
        <f>IF(N97="sníž. přenesená",J97,0)</f>
        <v>0</v>
      </c>
      <c r="BI97" s="96">
        <f>IF(N97="nulová",J97,0)</f>
        <v>0</v>
      </c>
      <c r="BJ97" s="404" t="s">
        <v>91</v>
      </c>
      <c r="BK97" s="96">
        <f>ROUND(I97*H97,2)</f>
        <v>0</v>
      </c>
      <c r="BL97" s="404" t="s">
        <v>201</v>
      </c>
      <c r="BM97" s="404" t="s">
        <v>1525</v>
      </c>
    </row>
    <row r="98" spans="2:65" s="121" customFormat="1" x14ac:dyDescent="0.25">
      <c r="B98" s="112"/>
      <c r="C98" s="113"/>
      <c r="D98" s="97" t="s">
        <v>104</v>
      </c>
      <c r="E98" s="114" t="s">
        <v>2</v>
      </c>
      <c r="F98" s="115" t="s">
        <v>1518</v>
      </c>
      <c r="G98" s="113"/>
      <c r="H98" s="116">
        <v>64.055999999999997</v>
      </c>
      <c r="I98" s="388"/>
      <c r="J98" s="113"/>
      <c r="K98" s="113"/>
      <c r="L98" s="117"/>
      <c r="M98" s="118"/>
      <c r="N98" s="119"/>
      <c r="O98" s="119"/>
      <c r="P98" s="119"/>
      <c r="Q98" s="119"/>
      <c r="R98" s="119"/>
      <c r="S98" s="119"/>
      <c r="T98" s="120"/>
      <c r="AT98" s="122" t="s">
        <v>104</v>
      </c>
      <c r="AU98" s="122" t="s">
        <v>4</v>
      </c>
      <c r="AV98" s="121" t="s">
        <v>4</v>
      </c>
      <c r="AW98" s="121" t="s">
        <v>106</v>
      </c>
      <c r="AX98" s="121" t="s">
        <v>91</v>
      </c>
      <c r="AY98" s="122" t="s">
        <v>93</v>
      </c>
    </row>
    <row r="99" spans="2:65" s="402" customFormat="1" ht="16.5" customHeight="1" x14ac:dyDescent="0.25">
      <c r="B99" s="27"/>
      <c r="C99" s="87" t="s">
        <v>128</v>
      </c>
      <c r="D99" s="87" t="s">
        <v>95</v>
      </c>
      <c r="E99" s="88" t="s">
        <v>1526</v>
      </c>
      <c r="F99" s="89" t="s">
        <v>1527</v>
      </c>
      <c r="G99" s="90" t="s">
        <v>98</v>
      </c>
      <c r="H99" s="91">
        <v>128.11199999999999</v>
      </c>
      <c r="I99" s="385"/>
      <c r="J99" s="92">
        <f>ROUND(I99*H99,2)</f>
        <v>0</v>
      </c>
      <c r="K99" s="89" t="s">
        <v>1521</v>
      </c>
      <c r="L99" s="7"/>
      <c r="M99" s="386" t="s">
        <v>2</v>
      </c>
      <c r="N99" s="93" t="s">
        <v>45</v>
      </c>
      <c r="O99" s="100"/>
      <c r="P99" s="94">
        <f>O99*H99</f>
        <v>0</v>
      </c>
      <c r="Q99" s="94">
        <v>1.2305000000000001E-4</v>
      </c>
      <c r="R99" s="94">
        <f>Q99*H99</f>
        <v>1.57641816E-2</v>
      </c>
      <c r="S99" s="94">
        <v>0</v>
      </c>
      <c r="T99" s="95">
        <f>S99*H99</f>
        <v>0</v>
      </c>
      <c r="AR99" s="404" t="s">
        <v>201</v>
      </c>
      <c r="AT99" s="404" t="s">
        <v>95</v>
      </c>
      <c r="AU99" s="404" t="s">
        <v>4</v>
      </c>
      <c r="AY99" s="404" t="s">
        <v>93</v>
      </c>
      <c r="BE99" s="96">
        <f>IF(N99="základní",J99,0)</f>
        <v>0</v>
      </c>
      <c r="BF99" s="96">
        <f>IF(N99="snížená",J99,0)</f>
        <v>0</v>
      </c>
      <c r="BG99" s="96">
        <f>IF(N99="zákl. přenesená",J99,0)</f>
        <v>0</v>
      </c>
      <c r="BH99" s="96">
        <f>IF(N99="sníž. přenesená",J99,0)</f>
        <v>0</v>
      </c>
      <c r="BI99" s="96">
        <f>IF(N99="nulová",J99,0)</f>
        <v>0</v>
      </c>
      <c r="BJ99" s="404" t="s">
        <v>91</v>
      </c>
      <c r="BK99" s="96">
        <f>ROUND(I99*H99,2)</f>
        <v>0</v>
      </c>
      <c r="BL99" s="404" t="s">
        <v>201</v>
      </c>
      <c r="BM99" s="404" t="s">
        <v>1528</v>
      </c>
    </row>
    <row r="100" spans="2:65" s="121" customFormat="1" x14ac:dyDescent="0.25">
      <c r="B100" s="112"/>
      <c r="C100" s="113"/>
      <c r="D100" s="97" t="s">
        <v>104</v>
      </c>
      <c r="E100" s="114" t="s">
        <v>2</v>
      </c>
      <c r="F100" s="115" t="s">
        <v>1529</v>
      </c>
      <c r="G100" s="113"/>
      <c r="H100" s="116">
        <v>128.11199999999999</v>
      </c>
      <c r="I100" s="388"/>
      <c r="J100" s="113"/>
      <c r="K100" s="113"/>
      <c r="L100" s="117"/>
      <c r="M100" s="118"/>
      <c r="N100" s="119"/>
      <c r="O100" s="119"/>
      <c r="P100" s="119"/>
      <c r="Q100" s="119"/>
      <c r="R100" s="119"/>
      <c r="S100" s="119"/>
      <c r="T100" s="120"/>
      <c r="AT100" s="122" t="s">
        <v>104</v>
      </c>
      <c r="AU100" s="122" t="s">
        <v>4</v>
      </c>
      <c r="AV100" s="121" t="s">
        <v>4</v>
      </c>
      <c r="AW100" s="121" t="s">
        <v>106</v>
      </c>
      <c r="AX100" s="121" t="s">
        <v>91</v>
      </c>
      <c r="AY100" s="122" t="s">
        <v>93</v>
      </c>
    </row>
    <row r="101" spans="2:65" s="402" customFormat="1" ht="16.5" customHeight="1" x14ac:dyDescent="0.25">
      <c r="B101" s="27"/>
      <c r="C101" s="87" t="s">
        <v>134</v>
      </c>
      <c r="D101" s="87" t="s">
        <v>95</v>
      </c>
      <c r="E101" s="88" t="s">
        <v>1530</v>
      </c>
      <c r="F101" s="89" t="s">
        <v>1531</v>
      </c>
      <c r="G101" s="90" t="s">
        <v>1279</v>
      </c>
      <c r="H101" s="91">
        <v>48</v>
      </c>
      <c r="I101" s="385"/>
      <c r="J101" s="92">
        <f>ROUND(I101*H101,2)</f>
        <v>0</v>
      </c>
      <c r="K101" s="89" t="s">
        <v>2</v>
      </c>
      <c r="L101" s="7"/>
      <c r="M101" s="386" t="s">
        <v>2</v>
      </c>
      <c r="N101" s="93" t="s">
        <v>45</v>
      </c>
      <c r="O101" s="100"/>
      <c r="P101" s="94">
        <f>O101*H101</f>
        <v>0</v>
      </c>
      <c r="Q101" s="94">
        <v>0</v>
      </c>
      <c r="R101" s="94">
        <f>Q101*H101</f>
        <v>0</v>
      </c>
      <c r="S101" s="94">
        <v>0</v>
      </c>
      <c r="T101" s="95">
        <f>S101*H101</f>
        <v>0</v>
      </c>
      <c r="AR101" s="404" t="s">
        <v>201</v>
      </c>
      <c r="AT101" s="404" t="s">
        <v>95</v>
      </c>
      <c r="AU101" s="404" t="s">
        <v>4</v>
      </c>
      <c r="AY101" s="404" t="s">
        <v>93</v>
      </c>
      <c r="BE101" s="96">
        <f>IF(N101="základní",J101,0)</f>
        <v>0</v>
      </c>
      <c r="BF101" s="96">
        <f>IF(N101="snížená",J101,0)</f>
        <v>0</v>
      </c>
      <c r="BG101" s="96">
        <f>IF(N101="zákl. přenesená",J101,0)</f>
        <v>0</v>
      </c>
      <c r="BH101" s="96">
        <f>IF(N101="sníž. přenesená",J101,0)</f>
        <v>0</v>
      </c>
      <c r="BI101" s="96">
        <f>IF(N101="nulová",J101,0)</f>
        <v>0</v>
      </c>
      <c r="BJ101" s="404" t="s">
        <v>91</v>
      </c>
      <c r="BK101" s="96">
        <f>ROUND(I101*H101,2)</f>
        <v>0</v>
      </c>
      <c r="BL101" s="404" t="s">
        <v>201</v>
      </c>
      <c r="BM101" s="404" t="s">
        <v>1532</v>
      </c>
    </row>
    <row r="102" spans="2:65" s="81" customFormat="1" ht="25.9" customHeight="1" x14ac:dyDescent="0.2">
      <c r="B102" s="71"/>
      <c r="C102" s="72"/>
      <c r="D102" s="73" t="s">
        <v>88</v>
      </c>
      <c r="E102" s="74" t="s">
        <v>221</v>
      </c>
      <c r="F102" s="74" t="s">
        <v>1533</v>
      </c>
      <c r="G102" s="72"/>
      <c r="H102" s="72"/>
      <c r="I102" s="384"/>
      <c r="J102" s="75">
        <f>BK102</f>
        <v>0</v>
      </c>
      <c r="K102" s="72"/>
      <c r="L102" s="76"/>
      <c r="M102" s="77"/>
      <c r="N102" s="78"/>
      <c r="O102" s="78"/>
      <c r="P102" s="79">
        <f>P103+P147</f>
        <v>0</v>
      </c>
      <c r="Q102" s="78"/>
      <c r="R102" s="79">
        <f>R103+R147</f>
        <v>1.5586599999999999</v>
      </c>
      <c r="S102" s="78"/>
      <c r="T102" s="80">
        <f>T103+T147</f>
        <v>0</v>
      </c>
      <c r="AR102" s="82" t="s">
        <v>115</v>
      </c>
      <c r="AT102" s="83" t="s">
        <v>88</v>
      </c>
      <c r="AU102" s="83" t="s">
        <v>92</v>
      </c>
      <c r="AY102" s="82" t="s">
        <v>93</v>
      </c>
      <c r="BK102" s="84">
        <f>BK103+BK147</f>
        <v>0</v>
      </c>
    </row>
    <row r="103" spans="2:65" s="81" customFormat="1" ht="22.9" customHeight="1" x14ac:dyDescent="0.2">
      <c r="B103" s="71"/>
      <c r="C103" s="72"/>
      <c r="D103" s="73" t="s">
        <v>88</v>
      </c>
      <c r="E103" s="85" t="s">
        <v>1534</v>
      </c>
      <c r="F103" s="85" t="s">
        <v>1535</v>
      </c>
      <c r="G103" s="72"/>
      <c r="H103" s="72"/>
      <c r="I103" s="384"/>
      <c r="J103" s="86">
        <f>BK103</f>
        <v>0</v>
      </c>
      <c r="K103" s="72"/>
      <c r="L103" s="76"/>
      <c r="M103" s="77"/>
      <c r="N103" s="78"/>
      <c r="O103" s="78"/>
      <c r="P103" s="79">
        <f>SUM(P104:P146)</f>
        <v>0</v>
      </c>
      <c r="Q103" s="78"/>
      <c r="R103" s="79">
        <f>SUM(R104:R146)</f>
        <v>1.5586599999999999</v>
      </c>
      <c r="S103" s="78"/>
      <c r="T103" s="80">
        <f>SUM(T104:T146)</f>
        <v>0</v>
      </c>
      <c r="AR103" s="82" t="s">
        <v>115</v>
      </c>
      <c r="AT103" s="83" t="s">
        <v>88</v>
      </c>
      <c r="AU103" s="83" t="s">
        <v>91</v>
      </c>
      <c r="AY103" s="82" t="s">
        <v>93</v>
      </c>
      <c r="BK103" s="84">
        <f>SUM(BK104:BK146)</f>
        <v>0</v>
      </c>
    </row>
    <row r="104" spans="2:65" s="402" customFormat="1" ht="16.5" customHeight="1" x14ac:dyDescent="0.25">
      <c r="B104" s="27"/>
      <c r="C104" s="87" t="s">
        <v>143</v>
      </c>
      <c r="D104" s="87" t="s">
        <v>95</v>
      </c>
      <c r="E104" s="88" t="s">
        <v>1536</v>
      </c>
      <c r="F104" s="89" t="s">
        <v>1537</v>
      </c>
      <c r="G104" s="90" t="s">
        <v>702</v>
      </c>
      <c r="H104" s="91">
        <v>2</v>
      </c>
      <c r="I104" s="385"/>
      <c r="J104" s="92">
        <f t="shared" ref="J104:J146" si="0">ROUND(I104*H104,2)</f>
        <v>0</v>
      </c>
      <c r="K104" s="89" t="s">
        <v>2</v>
      </c>
      <c r="L104" s="7"/>
      <c r="M104" s="386" t="s">
        <v>2</v>
      </c>
      <c r="N104" s="93" t="s">
        <v>45</v>
      </c>
      <c r="O104" s="100"/>
      <c r="P104" s="94">
        <f t="shared" ref="P104:P146" si="1">O104*H104</f>
        <v>0</v>
      </c>
      <c r="Q104" s="94">
        <v>0</v>
      </c>
      <c r="R104" s="94">
        <f t="shared" ref="R104:R146" si="2">Q104*H104</f>
        <v>0</v>
      </c>
      <c r="S104" s="94">
        <v>0</v>
      </c>
      <c r="T104" s="95">
        <f t="shared" ref="T104:T146" si="3">S104*H104</f>
        <v>0</v>
      </c>
      <c r="AR104" s="404" t="s">
        <v>520</v>
      </c>
      <c r="AT104" s="404" t="s">
        <v>95</v>
      </c>
      <c r="AU104" s="404" t="s">
        <v>4</v>
      </c>
      <c r="AY104" s="404" t="s">
        <v>93</v>
      </c>
      <c r="BE104" s="96">
        <f t="shared" ref="BE104:BE146" si="4">IF(N104="základní",J104,0)</f>
        <v>0</v>
      </c>
      <c r="BF104" s="96">
        <f t="shared" ref="BF104:BF146" si="5">IF(N104="snížená",J104,0)</f>
        <v>0</v>
      </c>
      <c r="BG104" s="96">
        <f t="shared" ref="BG104:BG146" si="6">IF(N104="zákl. přenesená",J104,0)</f>
        <v>0</v>
      </c>
      <c r="BH104" s="96">
        <f t="shared" ref="BH104:BH146" si="7">IF(N104="sníž. přenesená",J104,0)</f>
        <v>0</v>
      </c>
      <c r="BI104" s="96">
        <f t="shared" ref="BI104:BI146" si="8">IF(N104="nulová",J104,0)</f>
        <v>0</v>
      </c>
      <c r="BJ104" s="404" t="s">
        <v>91</v>
      </c>
      <c r="BK104" s="96">
        <f t="shared" ref="BK104:BK146" si="9">ROUND(I104*H104,2)</f>
        <v>0</v>
      </c>
      <c r="BL104" s="404" t="s">
        <v>520</v>
      </c>
      <c r="BM104" s="404" t="s">
        <v>1538</v>
      </c>
    </row>
    <row r="105" spans="2:65" s="402" customFormat="1" ht="22.5" customHeight="1" x14ac:dyDescent="0.25">
      <c r="B105" s="27"/>
      <c r="C105" s="134" t="s">
        <v>148</v>
      </c>
      <c r="D105" s="134" t="s">
        <v>221</v>
      </c>
      <c r="E105" s="135" t="s">
        <v>1539</v>
      </c>
      <c r="F105" s="136" t="s">
        <v>1540</v>
      </c>
      <c r="G105" s="137" t="s">
        <v>278</v>
      </c>
      <c r="H105" s="138">
        <v>2</v>
      </c>
      <c r="I105" s="390"/>
      <c r="J105" s="139">
        <f t="shared" si="0"/>
        <v>0</v>
      </c>
      <c r="K105" s="136" t="s">
        <v>2</v>
      </c>
      <c r="L105" s="140"/>
      <c r="M105" s="391" t="s">
        <v>2</v>
      </c>
      <c r="N105" s="141" t="s">
        <v>45</v>
      </c>
      <c r="O105" s="100"/>
      <c r="P105" s="94">
        <f t="shared" si="1"/>
        <v>0</v>
      </c>
      <c r="Q105" s="94">
        <v>0.75</v>
      </c>
      <c r="R105" s="94">
        <f t="shared" si="2"/>
        <v>1.5</v>
      </c>
      <c r="S105" s="94">
        <v>0</v>
      </c>
      <c r="T105" s="95">
        <f t="shared" si="3"/>
        <v>0</v>
      </c>
      <c r="AR105" s="404" t="s">
        <v>963</v>
      </c>
      <c r="AT105" s="404" t="s">
        <v>221</v>
      </c>
      <c r="AU105" s="404" t="s">
        <v>4</v>
      </c>
      <c r="AY105" s="404" t="s">
        <v>93</v>
      </c>
      <c r="BE105" s="96">
        <f t="shared" si="4"/>
        <v>0</v>
      </c>
      <c r="BF105" s="96">
        <f t="shared" si="5"/>
        <v>0</v>
      </c>
      <c r="BG105" s="96">
        <f t="shared" si="6"/>
        <v>0</v>
      </c>
      <c r="BH105" s="96">
        <f t="shared" si="7"/>
        <v>0</v>
      </c>
      <c r="BI105" s="96">
        <f t="shared" si="8"/>
        <v>0</v>
      </c>
      <c r="BJ105" s="404" t="s">
        <v>91</v>
      </c>
      <c r="BK105" s="96">
        <f t="shared" si="9"/>
        <v>0</v>
      </c>
      <c r="BL105" s="404" t="s">
        <v>963</v>
      </c>
      <c r="BM105" s="404" t="s">
        <v>1541</v>
      </c>
    </row>
    <row r="106" spans="2:65" s="402" customFormat="1" ht="16.5" customHeight="1" x14ac:dyDescent="0.25">
      <c r="B106" s="27"/>
      <c r="C106" s="87" t="s">
        <v>154</v>
      </c>
      <c r="D106" s="87" t="s">
        <v>95</v>
      </c>
      <c r="E106" s="88" t="s">
        <v>1542</v>
      </c>
      <c r="F106" s="89" t="s">
        <v>1543</v>
      </c>
      <c r="G106" s="90" t="s">
        <v>702</v>
      </c>
      <c r="H106" s="91">
        <v>2</v>
      </c>
      <c r="I106" s="385"/>
      <c r="J106" s="92">
        <f t="shared" si="0"/>
        <v>0</v>
      </c>
      <c r="K106" s="89" t="s">
        <v>2</v>
      </c>
      <c r="L106" s="7"/>
      <c r="M106" s="386" t="s">
        <v>2</v>
      </c>
      <c r="N106" s="93" t="s">
        <v>45</v>
      </c>
      <c r="O106" s="100"/>
      <c r="P106" s="94">
        <f t="shared" si="1"/>
        <v>0</v>
      </c>
      <c r="Q106" s="94">
        <v>0</v>
      </c>
      <c r="R106" s="94">
        <f t="shared" si="2"/>
        <v>0</v>
      </c>
      <c r="S106" s="94">
        <v>0</v>
      </c>
      <c r="T106" s="95">
        <f t="shared" si="3"/>
        <v>0</v>
      </c>
      <c r="AR106" s="404" t="s">
        <v>520</v>
      </c>
      <c r="AT106" s="404" t="s">
        <v>95</v>
      </c>
      <c r="AU106" s="404" t="s">
        <v>4</v>
      </c>
      <c r="AY106" s="404" t="s">
        <v>93</v>
      </c>
      <c r="BE106" s="96">
        <f t="shared" si="4"/>
        <v>0</v>
      </c>
      <c r="BF106" s="96">
        <f t="shared" si="5"/>
        <v>0</v>
      </c>
      <c r="BG106" s="96">
        <f t="shared" si="6"/>
        <v>0</v>
      </c>
      <c r="BH106" s="96">
        <f t="shared" si="7"/>
        <v>0</v>
      </c>
      <c r="BI106" s="96">
        <f t="shared" si="8"/>
        <v>0</v>
      </c>
      <c r="BJ106" s="404" t="s">
        <v>91</v>
      </c>
      <c r="BK106" s="96">
        <f t="shared" si="9"/>
        <v>0</v>
      </c>
      <c r="BL106" s="404" t="s">
        <v>520</v>
      </c>
      <c r="BM106" s="404" t="s">
        <v>1544</v>
      </c>
    </row>
    <row r="107" spans="2:65" s="402" customFormat="1" ht="16.5" customHeight="1" x14ac:dyDescent="0.25">
      <c r="B107" s="27"/>
      <c r="C107" s="87" t="s">
        <v>163</v>
      </c>
      <c r="D107" s="87" t="s">
        <v>95</v>
      </c>
      <c r="E107" s="88" t="s">
        <v>1545</v>
      </c>
      <c r="F107" s="89" t="s">
        <v>1546</v>
      </c>
      <c r="G107" s="90" t="s">
        <v>278</v>
      </c>
      <c r="H107" s="91">
        <v>4</v>
      </c>
      <c r="I107" s="385"/>
      <c r="J107" s="92">
        <f t="shared" si="0"/>
        <v>0</v>
      </c>
      <c r="K107" s="89" t="s">
        <v>99</v>
      </c>
      <c r="L107" s="7"/>
      <c r="M107" s="386" t="s">
        <v>2</v>
      </c>
      <c r="N107" s="93" t="s">
        <v>45</v>
      </c>
      <c r="O107" s="100"/>
      <c r="P107" s="94">
        <f t="shared" si="1"/>
        <v>0</v>
      </c>
      <c r="Q107" s="94">
        <v>0</v>
      </c>
      <c r="R107" s="94">
        <f t="shared" si="2"/>
        <v>0</v>
      </c>
      <c r="S107" s="94">
        <v>0</v>
      </c>
      <c r="T107" s="95">
        <f t="shared" si="3"/>
        <v>0</v>
      </c>
      <c r="AR107" s="404" t="s">
        <v>520</v>
      </c>
      <c r="AT107" s="404" t="s">
        <v>95</v>
      </c>
      <c r="AU107" s="404" t="s">
        <v>4</v>
      </c>
      <c r="AY107" s="404" t="s">
        <v>93</v>
      </c>
      <c r="BE107" s="96">
        <f t="shared" si="4"/>
        <v>0</v>
      </c>
      <c r="BF107" s="96">
        <f t="shared" si="5"/>
        <v>0</v>
      </c>
      <c r="BG107" s="96">
        <f t="shared" si="6"/>
        <v>0</v>
      </c>
      <c r="BH107" s="96">
        <f t="shared" si="7"/>
        <v>0</v>
      </c>
      <c r="BI107" s="96">
        <f t="shared" si="8"/>
        <v>0</v>
      </c>
      <c r="BJ107" s="404" t="s">
        <v>91</v>
      </c>
      <c r="BK107" s="96">
        <f t="shared" si="9"/>
        <v>0</v>
      </c>
      <c r="BL107" s="404" t="s">
        <v>520</v>
      </c>
      <c r="BM107" s="404" t="s">
        <v>1547</v>
      </c>
    </row>
    <row r="108" spans="2:65" s="402" customFormat="1" ht="16.5" customHeight="1" x14ac:dyDescent="0.25">
      <c r="B108" s="27"/>
      <c r="C108" s="134" t="s">
        <v>168</v>
      </c>
      <c r="D108" s="134" t="s">
        <v>221</v>
      </c>
      <c r="E108" s="135" t="s">
        <v>1548</v>
      </c>
      <c r="F108" s="136" t="s">
        <v>1549</v>
      </c>
      <c r="G108" s="137" t="s">
        <v>278</v>
      </c>
      <c r="H108" s="138">
        <v>4</v>
      </c>
      <c r="I108" s="390"/>
      <c r="J108" s="139">
        <f t="shared" si="0"/>
        <v>0</v>
      </c>
      <c r="K108" s="136" t="s">
        <v>2</v>
      </c>
      <c r="L108" s="140"/>
      <c r="M108" s="391" t="s">
        <v>2</v>
      </c>
      <c r="N108" s="141" t="s">
        <v>45</v>
      </c>
      <c r="O108" s="100"/>
      <c r="P108" s="94">
        <f t="shared" si="1"/>
        <v>0</v>
      </c>
      <c r="Q108" s="94">
        <v>0</v>
      </c>
      <c r="R108" s="94">
        <f t="shared" si="2"/>
        <v>0</v>
      </c>
      <c r="S108" s="94">
        <v>0</v>
      </c>
      <c r="T108" s="95">
        <f t="shared" si="3"/>
        <v>0</v>
      </c>
      <c r="AR108" s="404" t="s">
        <v>1550</v>
      </c>
      <c r="AT108" s="404" t="s">
        <v>221</v>
      </c>
      <c r="AU108" s="404" t="s">
        <v>4</v>
      </c>
      <c r="AY108" s="404" t="s">
        <v>93</v>
      </c>
      <c r="BE108" s="96">
        <f t="shared" si="4"/>
        <v>0</v>
      </c>
      <c r="BF108" s="96">
        <f t="shared" si="5"/>
        <v>0</v>
      </c>
      <c r="BG108" s="96">
        <f t="shared" si="6"/>
        <v>0</v>
      </c>
      <c r="BH108" s="96">
        <f t="shared" si="7"/>
        <v>0</v>
      </c>
      <c r="BI108" s="96">
        <f t="shared" si="8"/>
        <v>0</v>
      </c>
      <c r="BJ108" s="404" t="s">
        <v>91</v>
      </c>
      <c r="BK108" s="96">
        <f t="shared" si="9"/>
        <v>0</v>
      </c>
      <c r="BL108" s="404" t="s">
        <v>520</v>
      </c>
      <c r="BM108" s="404" t="s">
        <v>1551</v>
      </c>
    </row>
    <row r="109" spans="2:65" s="402" customFormat="1" ht="16.5" customHeight="1" x14ac:dyDescent="0.25">
      <c r="B109" s="27"/>
      <c r="C109" s="87" t="s">
        <v>175</v>
      </c>
      <c r="D109" s="87" t="s">
        <v>95</v>
      </c>
      <c r="E109" s="88" t="s">
        <v>1552</v>
      </c>
      <c r="F109" s="89" t="s">
        <v>1553</v>
      </c>
      <c r="G109" s="90" t="s">
        <v>702</v>
      </c>
      <c r="H109" s="91">
        <v>20</v>
      </c>
      <c r="I109" s="385"/>
      <c r="J109" s="92">
        <f t="shared" si="0"/>
        <v>0</v>
      </c>
      <c r="K109" s="89" t="s">
        <v>2</v>
      </c>
      <c r="L109" s="7"/>
      <c r="M109" s="386" t="s">
        <v>2</v>
      </c>
      <c r="N109" s="93" t="s">
        <v>45</v>
      </c>
      <c r="O109" s="100"/>
      <c r="P109" s="94">
        <f t="shared" si="1"/>
        <v>0</v>
      </c>
      <c r="Q109" s="94">
        <v>0</v>
      </c>
      <c r="R109" s="94">
        <f t="shared" si="2"/>
        <v>0</v>
      </c>
      <c r="S109" s="94">
        <v>0</v>
      </c>
      <c r="T109" s="95">
        <f t="shared" si="3"/>
        <v>0</v>
      </c>
      <c r="AR109" s="404" t="s">
        <v>520</v>
      </c>
      <c r="AT109" s="404" t="s">
        <v>95</v>
      </c>
      <c r="AU109" s="404" t="s">
        <v>4</v>
      </c>
      <c r="AY109" s="404" t="s">
        <v>93</v>
      </c>
      <c r="BE109" s="96">
        <f t="shared" si="4"/>
        <v>0</v>
      </c>
      <c r="BF109" s="96">
        <f t="shared" si="5"/>
        <v>0</v>
      </c>
      <c r="BG109" s="96">
        <f t="shared" si="6"/>
        <v>0</v>
      </c>
      <c r="BH109" s="96">
        <f t="shared" si="7"/>
        <v>0</v>
      </c>
      <c r="BI109" s="96">
        <f t="shared" si="8"/>
        <v>0</v>
      </c>
      <c r="BJ109" s="404" t="s">
        <v>91</v>
      </c>
      <c r="BK109" s="96">
        <f t="shared" si="9"/>
        <v>0</v>
      </c>
      <c r="BL109" s="404" t="s">
        <v>520</v>
      </c>
      <c r="BM109" s="404" t="s">
        <v>1554</v>
      </c>
    </row>
    <row r="110" spans="2:65" s="402" customFormat="1" ht="16.5" customHeight="1" x14ac:dyDescent="0.25">
      <c r="B110" s="27"/>
      <c r="C110" s="134" t="s">
        <v>182</v>
      </c>
      <c r="D110" s="134" t="s">
        <v>221</v>
      </c>
      <c r="E110" s="135" t="s">
        <v>1555</v>
      </c>
      <c r="F110" s="136" t="s">
        <v>1556</v>
      </c>
      <c r="G110" s="137" t="s">
        <v>702</v>
      </c>
      <c r="H110" s="138">
        <v>20</v>
      </c>
      <c r="I110" s="390"/>
      <c r="J110" s="139">
        <f t="shared" si="0"/>
        <v>0</v>
      </c>
      <c r="K110" s="136" t="s">
        <v>2</v>
      </c>
      <c r="L110" s="140"/>
      <c r="M110" s="391" t="s">
        <v>2</v>
      </c>
      <c r="N110" s="141" t="s">
        <v>45</v>
      </c>
      <c r="O110" s="100"/>
      <c r="P110" s="94">
        <f t="shared" si="1"/>
        <v>0</v>
      </c>
      <c r="Q110" s="94">
        <v>0</v>
      </c>
      <c r="R110" s="94">
        <f t="shared" si="2"/>
        <v>0</v>
      </c>
      <c r="S110" s="94">
        <v>0</v>
      </c>
      <c r="T110" s="95">
        <f t="shared" si="3"/>
        <v>0</v>
      </c>
      <c r="AR110" s="404" t="s">
        <v>1550</v>
      </c>
      <c r="AT110" s="404" t="s">
        <v>221</v>
      </c>
      <c r="AU110" s="404" t="s">
        <v>4</v>
      </c>
      <c r="AY110" s="404" t="s">
        <v>93</v>
      </c>
      <c r="BE110" s="96">
        <f t="shared" si="4"/>
        <v>0</v>
      </c>
      <c r="BF110" s="96">
        <f t="shared" si="5"/>
        <v>0</v>
      </c>
      <c r="BG110" s="96">
        <f t="shared" si="6"/>
        <v>0</v>
      </c>
      <c r="BH110" s="96">
        <f t="shared" si="7"/>
        <v>0</v>
      </c>
      <c r="BI110" s="96">
        <f t="shared" si="8"/>
        <v>0</v>
      </c>
      <c r="BJ110" s="404" t="s">
        <v>91</v>
      </c>
      <c r="BK110" s="96">
        <f t="shared" si="9"/>
        <v>0</v>
      </c>
      <c r="BL110" s="404" t="s">
        <v>520</v>
      </c>
      <c r="BM110" s="404" t="s">
        <v>1557</v>
      </c>
    </row>
    <row r="111" spans="2:65" s="402" customFormat="1" ht="16.5" customHeight="1" x14ac:dyDescent="0.25">
      <c r="B111" s="27"/>
      <c r="C111" s="87" t="s">
        <v>188</v>
      </c>
      <c r="D111" s="87" t="s">
        <v>95</v>
      </c>
      <c r="E111" s="88" t="s">
        <v>1558</v>
      </c>
      <c r="F111" s="89" t="s">
        <v>1559</v>
      </c>
      <c r="G111" s="90" t="s">
        <v>278</v>
      </c>
      <c r="H111" s="91">
        <v>4</v>
      </c>
      <c r="I111" s="385"/>
      <c r="J111" s="92">
        <f t="shared" si="0"/>
        <v>0</v>
      </c>
      <c r="K111" s="89" t="s">
        <v>2</v>
      </c>
      <c r="L111" s="7"/>
      <c r="M111" s="386" t="s">
        <v>2</v>
      </c>
      <c r="N111" s="93" t="s">
        <v>45</v>
      </c>
      <c r="O111" s="100"/>
      <c r="P111" s="94">
        <f t="shared" si="1"/>
        <v>0</v>
      </c>
      <c r="Q111" s="94">
        <v>0</v>
      </c>
      <c r="R111" s="94">
        <f t="shared" si="2"/>
        <v>0</v>
      </c>
      <c r="S111" s="94">
        <v>0</v>
      </c>
      <c r="T111" s="95">
        <f t="shared" si="3"/>
        <v>0</v>
      </c>
      <c r="AR111" s="404" t="s">
        <v>520</v>
      </c>
      <c r="AT111" s="404" t="s">
        <v>95</v>
      </c>
      <c r="AU111" s="404" t="s">
        <v>4</v>
      </c>
      <c r="AY111" s="404" t="s">
        <v>93</v>
      </c>
      <c r="BE111" s="96">
        <f t="shared" si="4"/>
        <v>0</v>
      </c>
      <c r="BF111" s="96">
        <f t="shared" si="5"/>
        <v>0</v>
      </c>
      <c r="BG111" s="96">
        <f t="shared" si="6"/>
        <v>0</v>
      </c>
      <c r="BH111" s="96">
        <f t="shared" si="7"/>
        <v>0</v>
      </c>
      <c r="BI111" s="96">
        <f t="shared" si="8"/>
        <v>0</v>
      </c>
      <c r="BJ111" s="404" t="s">
        <v>91</v>
      </c>
      <c r="BK111" s="96">
        <f t="shared" si="9"/>
        <v>0</v>
      </c>
      <c r="BL111" s="404" t="s">
        <v>520</v>
      </c>
      <c r="BM111" s="404" t="s">
        <v>1560</v>
      </c>
    </row>
    <row r="112" spans="2:65" s="402" customFormat="1" ht="16.5" customHeight="1" x14ac:dyDescent="0.25">
      <c r="B112" s="27"/>
      <c r="C112" s="134" t="s">
        <v>196</v>
      </c>
      <c r="D112" s="134" t="s">
        <v>221</v>
      </c>
      <c r="E112" s="135" t="s">
        <v>1561</v>
      </c>
      <c r="F112" s="136" t="s">
        <v>1562</v>
      </c>
      <c r="G112" s="137" t="s">
        <v>278</v>
      </c>
      <c r="H112" s="138">
        <v>4</v>
      </c>
      <c r="I112" s="390"/>
      <c r="J112" s="139">
        <f t="shared" si="0"/>
        <v>0</v>
      </c>
      <c r="K112" s="136" t="s">
        <v>2</v>
      </c>
      <c r="L112" s="140"/>
      <c r="M112" s="391" t="s">
        <v>2</v>
      </c>
      <c r="N112" s="141" t="s">
        <v>45</v>
      </c>
      <c r="O112" s="100"/>
      <c r="P112" s="94">
        <f t="shared" si="1"/>
        <v>0</v>
      </c>
      <c r="Q112" s="94">
        <v>4.2900000000000004E-3</v>
      </c>
      <c r="R112" s="94">
        <f t="shared" si="2"/>
        <v>1.7160000000000002E-2</v>
      </c>
      <c r="S112" s="94">
        <v>0</v>
      </c>
      <c r="T112" s="95">
        <f t="shared" si="3"/>
        <v>0</v>
      </c>
      <c r="AR112" s="404" t="s">
        <v>963</v>
      </c>
      <c r="AT112" s="404" t="s">
        <v>221</v>
      </c>
      <c r="AU112" s="404" t="s">
        <v>4</v>
      </c>
      <c r="AY112" s="404" t="s">
        <v>93</v>
      </c>
      <c r="BE112" s="96">
        <f t="shared" si="4"/>
        <v>0</v>
      </c>
      <c r="BF112" s="96">
        <f t="shared" si="5"/>
        <v>0</v>
      </c>
      <c r="BG112" s="96">
        <f t="shared" si="6"/>
        <v>0</v>
      </c>
      <c r="BH112" s="96">
        <f t="shared" si="7"/>
        <v>0</v>
      </c>
      <c r="BI112" s="96">
        <f t="shared" si="8"/>
        <v>0</v>
      </c>
      <c r="BJ112" s="404" t="s">
        <v>91</v>
      </c>
      <c r="BK112" s="96">
        <f t="shared" si="9"/>
        <v>0</v>
      </c>
      <c r="BL112" s="404" t="s">
        <v>963</v>
      </c>
      <c r="BM112" s="404" t="s">
        <v>1563</v>
      </c>
    </row>
    <row r="113" spans="2:65" s="402" customFormat="1" ht="16.5" customHeight="1" x14ac:dyDescent="0.25">
      <c r="B113" s="27"/>
      <c r="C113" s="87" t="s">
        <v>201</v>
      </c>
      <c r="D113" s="87" t="s">
        <v>95</v>
      </c>
      <c r="E113" s="88" t="s">
        <v>1564</v>
      </c>
      <c r="F113" s="89" t="s">
        <v>1565</v>
      </c>
      <c r="G113" s="90" t="s">
        <v>278</v>
      </c>
      <c r="H113" s="91">
        <v>12</v>
      </c>
      <c r="I113" s="385"/>
      <c r="J113" s="92">
        <f t="shared" si="0"/>
        <v>0</v>
      </c>
      <c r="K113" s="89" t="s">
        <v>2</v>
      </c>
      <c r="L113" s="7"/>
      <c r="M113" s="386" t="s">
        <v>2</v>
      </c>
      <c r="N113" s="93" t="s">
        <v>45</v>
      </c>
      <c r="O113" s="100"/>
      <c r="P113" s="94">
        <f t="shared" si="1"/>
        <v>0</v>
      </c>
      <c r="Q113" s="94">
        <v>0</v>
      </c>
      <c r="R113" s="94">
        <f t="shared" si="2"/>
        <v>0</v>
      </c>
      <c r="S113" s="94">
        <v>0</v>
      </c>
      <c r="T113" s="95">
        <f t="shared" si="3"/>
        <v>0</v>
      </c>
      <c r="AR113" s="404" t="s">
        <v>520</v>
      </c>
      <c r="AT113" s="404" t="s">
        <v>95</v>
      </c>
      <c r="AU113" s="404" t="s">
        <v>4</v>
      </c>
      <c r="AY113" s="404" t="s">
        <v>93</v>
      </c>
      <c r="BE113" s="96">
        <f t="shared" si="4"/>
        <v>0</v>
      </c>
      <c r="BF113" s="96">
        <f t="shared" si="5"/>
        <v>0</v>
      </c>
      <c r="BG113" s="96">
        <f t="shared" si="6"/>
        <v>0</v>
      </c>
      <c r="BH113" s="96">
        <f t="shared" si="7"/>
        <v>0</v>
      </c>
      <c r="BI113" s="96">
        <f t="shared" si="8"/>
        <v>0</v>
      </c>
      <c r="BJ113" s="404" t="s">
        <v>91</v>
      </c>
      <c r="BK113" s="96">
        <f t="shared" si="9"/>
        <v>0</v>
      </c>
      <c r="BL113" s="404" t="s">
        <v>520</v>
      </c>
      <c r="BM113" s="404" t="s">
        <v>1566</v>
      </c>
    </row>
    <row r="114" spans="2:65" s="402" customFormat="1" ht="16.5" customHeight="1" x14ac:dyDescent="0.25">
      <c r="B114" s="27"/>
      <c r="C114" s="134" t="s">
        <v>209</v>
      </c>
      <c r="D114" s="134" t="s">
        <v>221</v>
      </c>
      <c r="E114" s="135" t="s">
        <v>1567</v>
      </c>
      <c r="F114" s="136" t="s">
        <v>1568</v>
      </c>
      <c r="G114" s="137" t="s">
        <v>278</v>
      </c>
      <c r="H114" s="138">
        <v>12</v>
      </c>
      <c r="I114" s="390"/>
      <c r="J114" s="139">
        <f t="shared" si="0"/>
        <v>0</v>
      </c>
      <c r="K114" s="136" t="s">
        <v>2</v>
      </c>
      <c r="L114" s="140"/>
      <c r="M114" s="391" t="s">
        <v>2</v>
      </c>
      <c r="N114" s="141" t="s">
        <v>45</v>
      </c>
      <c r="O114" s="100"/>
      <c r="P114" s="94">
        <f t="shared" si="1"/>
        <v>0</v>
      </c>
      <c r="Q114" s="94">
        <v>0</v>
      </c>
      <c r="R114" s="94">
        <f t="shared" si="2"/>
        <v>0</v>
      </c>
      <c r="S114" s="94">
        <v>0</v>
      </c>
      <c r="T114" s="95">
        <f t="shared" si="3"/>
        <v>0</v>
      </c>
      <c r="AR114" s="404" t="s">
        <v>148</v>
      </c>
      <c r="AT114" s="404" t="s">
        <v>221</v>
      </c>
      <c r="AU114" s="404" t="s">
        <v>4</v>
      </c>
      <c r="AY114" s="404" t="s">
        <v>93</v>
      </c>
      <c r="BE114" s="96">
        <f t="shared" si="4"/>
        <v>0</v>
      </c>
      <c r="BF114" s="96">
        <f t="shared" si="5"/>
        <v>0</v>
      </c>
      <c r="BG114" s="96">
        <f t="shared" si="6"/>
        <v>0</v>
      </c>
      <c r="BH114" s="96">
        <f t="shared" si="7"/>
        <v>0</v>
      </c>
      <c r="BI114" s="96">
        <f t="shared" si="8"/>
        <v>0</v>
      </c>
      <c r="BJ114" s="404" t="s">
        <v>91</v>
      </c>
      <c r="BK114" s="96">
        <f t="shared" si="9"/>
        <v>0</v>
      </c>
      <c r="BL114" s="404" t="s">
        <v>100</v>
      </c>
      <c r="BM114" s="404" t="s">
        <v>1569</v>
      </c>
    </row>
    <row r="115" spans="2:65" s="402" customFormat="1" ht="16.5" customHeight="1" x14ac:dyDescent="0.25">
      <c r="B115" s="27"/>
      <c r="C115" s="87" t="s">
        <v>215</v>
      </c>
      <c r="D115" s="87" t="s">
        <v>95</v>
      </c>
      <c r="E115" s="88" t="s">
        <v>1570</v>
      </c>
      <c r="F115" s="89" t="s">
        <v>1571</v>
      </c>
      <c r="G115" s="90" t="s">
        <v>278</v>
      </c>
      <c r="H115" s="91">
        <v>4</v>
      </c>
      <c r="I115" s="385"/>
      <c r="J115" s="92">
        <f t="shared" si="0"/>
        <v>0</v>
      </c>
      <c r="K115" s="89" t="s">
        <v>2</v>
      </c>
      <c r="L115" s="7"/>
      <c r="M115" s="386" t="s">
        <v>2</v>
      </c>
      <c r="N115" s="93" t="s">
        <v>45</v>
      </c>
      <c r="O115" s="100"/>
      <c r="P115" s="94">
        <f t="shared" si="1"/>
        <v>0</v>
      </c>
      <c r="Q115" s="94">
        <v>0</v>
      </c>
      <c r="R115" s="94">
        <f t="shared" si="2"/>
        <v>0</v>
      </c>
      <c r="S115" s="94">
        <v>0</v>
      </c>
      <c r="T115" s="95">
        <f t="shared" si="3"/>
        <v>0</v>
      </c>
      <c r="AR115" s="404" t="s">
        <v>520</v>
      </c>
      <c r="AT115" s="404" t="s">
        <v>95</v>
      </c>
      <c r="AU115" s="404" t="s">
        <v>4</v>
      </c>
      <c r="AY115" s="404" t="s">
        <v>93</v>
      </c>
      <c r="BE115" s="96">
        <f t="shared" si="4"/>
        <v>0</v>
      </c>
      <c r="BF115" s="96">
        <f t="shared" si="5"/>
        <v>0</v>
      </c>
      <c r="BG115" s="96">
        <f t="shared" si="6"/>
        <v>0</v>
      </c>
      <c r="BH115" s="96">
        <f t="shared" si="7"/>
        <v>0</v>
      </c>
      <c r="BI115" s="96">
        <f t="shared" si="8"/>
        <v>0</v>
      </c>
      <c r="BJ115" s="404" t="s">
        <v>91</v>
      </c>
      <c r="BK115" s="96">
        <f t="shared" si="9"/>
        <v>0</v>
      </c>
      <c r="BL115" s="404" t="s">
        <v>520</v>
      </c>
      <c r="BM115" s="404" t="s">
        <v>1572</v>
      </c>
    </row>
    <row r="116" spans="2:65" s="402" customFormat="1" ht="16.5" customHeight="1" x14ac:dyDescent="0.25">
      <c r="B116" s="27"/>
      <c r="C116" s="134" t="s">
        <v>220</v>
      </c>
      <c r="D116" s="134" t="s">
        <v>221</v>
      </c>
      <c r="E116" s="135" t="s">
        <v>1573</v>
      </c>
      <c r="F116" s="136" t="s">
        <v>1574</v>
      </c>
      <c r="G116" s="137" t="s">
        <v>278</v>
      </c>
      <c r="H116" s="138">
        <v>4</v>
      </c>
      <c r="I116" s="390"/>
      <c r="J116" s="139">
        <f t="shared" si="0"/>
        <v>0</v>
      </c>
      <c r="K116" s="136" t="s">
        <v>2</v>
      </c>
      <c r="L116" s="140"/>
      <c r="M116" s="391" t="s">
        <v>2</v>
      </c>
      <c r="N116" s="141" t="s">
        <v>45</v>
      </c>
      <c r="O116" s="100"/>
      <c r="P116" s="94">
        <f t="shared" si="1"/>
        <v>0</v>
      </c>
      <c r="Q116" s="94">
        <v>0</v>
      </c>
      <c r="R116" s="94">
        <f t="shared" si="2"/>
        <v>0</v>
      </c>
      <c r="S116" s="94">
        <v>0</v>
      </c>
      <c r="T116" s="95">
        <f t="shared" si="3"/>
        <v>0</v>
      </c>
      <c r="AR116" s="404" t="s">
        <v>963</v>
      </c>
      <c r="AT116" s="404" t="s">
        <v>221</v>
      </c>
      <c r="AU116" s="404" t="s">
        <v>4</v>
      </c>
      <c r="AY116" s="404" t="s">
        <v>93</v>
      </c>
      <c r="BE116" s="96">
        <f t="shared" si="4"/>
        <v>0</v>
      </c>
      <c r="BF116" s="96">
        <f t="shared" si="5"/>
        <v>0</v>
      </c>
      <c r="BG116" s="96">
        <f t="shared" si="6"/>
        <v>0</v>
      </c>
      <c r="BH116" s="96">
        <f t="shared" si="7"/>
        <v>0</v>
      </c>
      <c r="BI116" s="96">
        <f t="shared" si="8"/>
        <v>0</v>
      </c>
      <c r="BJ116" s="404" t="s">
        <v>91</v>
      </c>
      <c r="BK116" s="96">
        <f t="shared" si="9"/>
        <v>0</v>
      </c>
      <c r="BL116" s="404" t="s">
        <v>963</v>
      </c>
      <c r="BM116" s="404" t="s">
        <v>1575</v>
      </c>
    </row>
    <row r="117" spans="2:65" s="402" customFormat="1" ht="16.5" customHeight="1" x14ac:dyDescent="0.25">
      <c r="B117" s="27"/>
      <c r="C117" s="87" t="s">
        <v>229</v>
      </c>
      <c r="D117" s="87" t="s">
        <v>95</v>
      </c>
      <c r="E117" s="88" t="s">
        <v>1576</v>
      </c>
      <c r="F117" s="89" t="s">
        <v>1577</v>
      </c>
      <c r="G117" s="90" t="s">
        <v>278</v>
      </c>
      <c r="H117" s="91">
        <v>4</v>
      </c>
      <c r="I117" s="385"/>
      <c r="J117" s="92">
        <f t="shared" si="0"/>
        <v>0</v>
      </c>
      <c r="K117" s="89" t="s">
        <v>1578</v>
      </c>
      <c r="L117" s="7"/>
      <c r="M117" s="386" t="s">
        <v>2</v>
      </c>
      <c r="N117" s="93" t="s">
        <v>45</v>
      </c>
      <c r="O117" s="100"/>
      <c r="P117" s="94">
        <f t="shared" si="1"/>
        <v>0</v>
      </c>
      <c r="Q117" s="94">
        <v>0</v>
      </c>
      <c r="R117" s="94">
        <f t="shared" si="2"/>
        <v>0</v>
      </c>
      <c r="S117" s="94">
        <v>0</v>
      </c>
      <c r="T117" s="95">
        <f t="shared" si="3"/>
        <v>0</v>
      </c>
      <c r="AR117" s="404" t="s">
        <v>520</v>
      </c>
      <c r="AT117" s="404" t="s">
        <v>95</v>
      </c>
      <c r="AU117" s="404" t="s">
        <v>4</v>
      </c>
      <c r="AY117" s="404" t="s">
        <v>93</v>
      </c>
      <c r="BE117" s="96">
        <f t="shared" si="4"/>
        <v>0</v>
      </c>
      <c r="BF117" s="96">
        <f t="shared" si="5"/>
        <v>0</v>
      </c>
      <c r="BG117" s="96">
        <f t="shared" si="6"/>
        <v>0</v>
      </c>
      <c r="BH117" s="96">
        <f t="shared" si="7"/>
        <v>0</v>
      </c>
      <c r="BI117" s="96">
        <f t="shared" si="8"/>
        <v>0</v>
      </c>
      <c r="BJ117" s="404" t="s">
        <v>91</v>
      </c>
      <c r="BK117" s="96">
        <f t="shared" si="9"/>
        <v>0</v>
      </c>
      <c r="BL117" s="404" t="s">
        <v>520</v>
      </c>
      <c r="BM117" s="404" t="s">
        <v>1579</v>
      </c>
    </row>
    <row r="118" spans="2:65" s="402" customFormat="1" ht="16.5" customHeight="1" x14ac:dyDescent="0.25">
      <c r="B118" s="27"/>
      <c r="C118" s="134" t="s">
        <v>235</v>
      </c>
      <c r="D118" s="134" t="s">
        <v>221</v>
      </c>
      <c r="E118" s="135" t="s">
        <v>1580</v>
      </c>
      <c r="F118" s="136" t="s">
        <v>1581</v>
      </c>
      <c r="G118" s="137" t="s">
        <v>278</v>
      </c>
      <c r="H118" s="138">
        <v>4</v>
      </c>
      <c r="I118" s="390"/>
      <c r="J118" s="139">
        <f t="shared" si="0"/>
        <v>0</v>
      </c>
      <c r="K118" s="136" t="s">
        <v>2</v>
      </c>
      <c r="L118" s="140"/>
      <c r="M118" s="391" t="s">
        <v>2</v>
      </c>
      <c r="N118" s="141" t="s">
        <v>45</v>
      </c>
      <c r="O118" s="100"/>
      <c r="P118" s="94">
        <f t="shared" si="1"/>
        <v>0</v>
      </c>
      <c r="Q118" s="94">
        <v>1.2E-4</v>
      </c>
      <c r="R118" s="94">
        <f t="shared" si="2"/>
        <v>4.8000000000000001E-4</v>
      </c>
      <c r="S118" s="94">
        <v>0</v>
      </c>
      <c r="T118" s="95">
        <f t="shared" si="3"/>
        <v>0</v>
      </c>
      <c r="AR118" s="404" t="s">
        <v>963</v>
      </c>
      <c r="AT118" s="404" t="s">
        <v>221</v>
      </c>
      <c r="AU118" s="404" t="s">
        <v>4</v>
      </c>
      <c r="AY118" s="404" t="s">
        <v>93</v>
      </c>
      <c r="BE118" s="96">
        <f t="shared" si="4"/>
        <v>0</v>
      </c>
      <c r="BF118" s="96">
        <f t="shared" si="5"/>
        <v>0</v>
      </c>
      <c r="BG118" s="96">
        <f t="shared" si="6"/>
        <v>0</v>
      </c>
      <c r="BH118" s="96">
        <f t="shared" si="7"/>
        <v>0</v>
      </c>
      <c r="BI118" s="96">
        <f t="shared" si="8"/>
        <v>0</v>
      </c>
      <c r="BJ118" s="404" t="s">
        <v>91</v>
      </c>
      <c r="BK118" s="96">
        <f t="shared" si="9"/>
        <v>0</v>
      </c>
      <c r="BL118" s="404" t="s">
        <v>963</v>
      </c>
      <c r="BM118" s="404" t="s">
        <v>1582</v>
      </c>
    </row>
    <row r="119" spans="2:65" s="402" customFormat="1" ht="16.5" customHeight="1" x14ac:dyDescent="0.25">
      <c r="B119" s="27"/>
      <c r="C119" s="87" t="s">
        <v>242</v>
      </c>
      <c r="D119" s="87" t="s">
        <v>95</v>
      </c>
      <c r="E119" s="88" t="s">
        <v>1583</v>
      </c>
      <c r="F119" s="89" t="s">
        <v>1584</v>
      </c>
      <c r="G119" s="90" t="s">
        <v>278</v>
      </c>
      <c r="H119" s="91">
        <v>4</v>
      </c>
      <c r="I119" s="385"/>
      <c r="J119" s="92">
        <f t="shared" si="0"/>
        <v>0</v>
      </c>
      <c r="K119" s="89" t="s">
        <v>2</v>
      </c>
      <c r="L119" s="7"/>
      <c r="M119" s="386" t="s">
        <v>2</v>
      </c>
      <c r="N119" s="93" t="s">
        <v>45</v>
      </c>
      <c r="O119" s="100"/>
      <c r="P119" s="94">
        <f t="shared" si="1"/>
        <v>0</v>
      </c>
      <c r="Q119" s="94">
        <v>0</v>
      </c>
      <c r="R119" s="94">
        <f t="shared" si="2"/>
        <v>0</v>
      </c>
      <c r="S119" s="94">
        <v>0</v>
      </c>
      <c r="T119" s="95">
        <f t="shared" si="3"/>
        <v>0</v>
      </c>
      <c r="AR119" s="404" t="s">
        <v>520</v>
      </c>
      <c r="AT119" s="404" t="s">
        <v>95</v>
      </c>
      <c r="AU119" s="404" t="s">
        <v>4</v>
      </c>
      <c r="AY119" s="404" t="s">
        <v>93</v>
      </c>
      <c r="BE119" s="96">
        <f t="shared" si="4"/>
        <v>0</v>
      </c>
      <c r="BF119" s="96">
        <f t="shared" si="5"/>
        <v>0</v>
      </c>
      <c r="BG119" s="96">
        <f t="shared" si="6"/>
        <v>0</v>
      </c>
      <c r="BH119" s="96">
        <f t="shared" si="7"/>
        <v>0</v>
      </c>
      <c r="BI119" s="96">
        <f t="shared" si="8"/>
        <v>0</v>
      </c>
      <c r="BJ119" s="404" t="s">
        <v>91</v>
      </c>
      <c r="BK119" s="96">
        <f t="shared" si="9"/>
        <v>0</v>
      </c>
      <c r="BL119" s="404" t="s">
        <v>520</v>
      </c>
      <c r="BM119" s="404" t="s">
        <v>1585</v>
      </c>
    </row>
    <row r="120" spans="2:65" s="402" customFormat="1" ht="16.5" customHeight="1" x14ac:dyDescent="0.25">
      <c r="B120" s="27"/>
      <c r="C120" s="134" t="s">
        <v>246</v>
      </c>
      <c r="D120" s="134" t="s">
        <v>221</v>
      </c>
      <c r="E120" s="135" t="s">
        <v>1586</v>
      </c>
      <c r="F120" s="136" t="s">
        <v>1587</v>
      </c>
      <c r="G120" s="137" t="s">
        <v>278</v>
      </c>
      <c r="H120" s="138">
        <v>4</v>
      </c>
      <c r="I120" s="390"/>
      <c r="J120" s="139">
        <f t="shared" si="0"/>
        <v>0</v>
      </c>
      <c r="K120" s="136" t="s">
        <v>2</v>
      </c>
      <c r="L120" s="140"/>
      <c r="M120" s="391" t="s">
        <v>2</v>
      </c>
      <c r="N120" s="141" t="s">
        <v>45</v>
      </c>
      <c r="O120" s="100"/>
      <c r="P120" s="94">
        <f t="shared" si="1"/>
        <v>0</v>
      </c>
      <c r="Q120" s="94">
        <v>0</v>
      </c>
      <c r="R120" s="94">
        <f t="shared" si="2"/>
        <v>0</v>
      </c>
      <c r="S120" s="94">
        <v>0</v>
      </c>
      <c r="T120" s="95">
        <f t="shared" si="3"/>
        <v>0</v>
      </c>
      <c r="AR120" s="404" t="s">
        <v>148</v>
      </c>
      <c r="AT120" s="404" t="s">
        <v>221</v>
      </c>
      <c r="AU120" s="404" t="s">
        <v>4</v>
      </c>
      <c r="AY120" s="404" t="s">
        <v>93</v>
      </c>
      <c r="BE120" s="96">
        <f t="shared" si="4"/>
        <v>0</v>
      </c>
      <c r="BF120" s="96">
        <f t="shared" si="5"/>
        <v>0</v>
      </c>
      <c r="BG120" s="96">
        <f t="shared" si="6"/>
        <v>0</v>
      </c>
      <c r="BH120" s="96">
        <f t="shared" si="7"/>
        <v>0</v>
      </c>
      <c r="BI120" s="96">
        <f t="shared" si="8"/>
        <v>0</v>
      </c>
      <c r="BJ120" s="404" t="s">
        <v>91</v>
      </c>
      <c r="BK120" s="96">
        <f t="shared" si="9"/>
        <v>0</v>
      </c>
      <c r="BL120" s="404" t="s">
        <v>100</v>
      </c>
      <c r="BM120" s="404" t="s">
        <v>1588</v>
      </c>
    </row>
    <row r="121" spans="2:65" s="402" customFormat="1" ht="16.5" customHeight="1" x14ac:dyDescent="0.25">
      <c r="B121" s="27"/>
      <c r="C121" s="87" t="s">
        <v>254</v>
      </c>
      <c r="D121" s="87" t="s">
        <v>95</v>
      </c>
      <c r="E121" s="88" t="s">
        <v>1589</v>
      </c>
      <c r="F121" s="89" t="s">
        <v>1590</v>
      </c>
      <c r="G121" s="90" t="s">
        <v>278</v>
      </c>
      <c r="H121" s="91">
        <v>4</v>
      </c>
      <c r="I121" s="385"/>
      <c r="J121" s="92">
        <f t="shared" si="0"/>
        <v>0</v>
      </c>
      <c r="K121" s="89" t="s">
        <v>2</v>
      </c>
      <c r="L121" s="7"/>
      <c r="M121" s="386" t="s">
        <v>2</v>
      </c>
      <c r="N121" s="93" t="s">
        <v>45</v>
      </c>
      <c r="O121" s="100"/>
      <c r="P121" s="94">
        <f t="shared" si="1"/>
        <v>0</v>
      </c>
      <c r="Q121" s="94">
        <v>0</v>
      </c>
      <c r="R121" s="94">
        <f t="shared" si="2"/>
        <v>0</v>
      </c>
      <c r="S121" s="94">
        <v>0</v>
      </c>
      <c r="T121" s="95">
        <f t="shared" si="3"/>
        <v>0</v>
      </c>
      <c r="AR121" s="404" t="s">
        <v>100</v>
      </c>
      <c r="AT121" s="404" t="s">
        <v>95</v>
      </c>
      <c r="AU121" s="404" t="s">
        <v>4</v>
      </c>
      <c r="AY121" s="404" t="s">
        <v>93</v>
      </c>
      <c r="BE121" s="96">
        <f t="shared" si="4"/>
        <v>0</v>
      </c>
      <c r="BF121" s="96">
        <f t="shared" si="5"/>
        <v>0</v>
      </c>
      <c r="BG121" s="96">
        <f t="shared" si="6"/>
        <v>0</v>
      </c>
      <c r="BH121" s="96">
        <f t="shared" si="7"/>
        <v>0</v>
      </c>
      <c r="BI121" s="96">
        <f t="shared" si="8"/>
        <v>0</v>
      </c>
      <c r="BJ121" s="404" t="s">
        <v>91</v>
      </c>
      <c r="BK121" s="96">
        <f t="shared" si="9"/>
        <v>0</v>
      </c>
      <c r="BL121" s="404" t="s">
        <v>100</v>
      </c>
      <c r="BM121" s="404" t="s">
        <v>1591</v>
      </c>
    </row>
    <row r="122" spans="2:65" s="402" customFormat="1" ht="16.5" customHeight="1" x14ac:dyDescent="0.25">
      <c r="B122" s="27"/>
      <c r="C122" s="134" t="s">
        <v>261</v>
      </c>
      <c r="D122" s="134" t="s">
        <v>221</v>
      </c>
      <c r="E122" s="135" t="s">
        <v>1592</v>
      </c>
      <c r="F122" s="136" t="s">
        <v>1593</v>
      </c>
      <c r="G122" s="137" t="s">
        <v>278</v>
      </c>
      <c r="H122" s="138">
        <v>4</v>
      </c>
      <c r="I122" s="390"/>
      <c r="J122" s="139">
        <f t="shared" si="0"/>
        <v>0</v>
      </c>
      <c r="K122" s="136" t="s">
        <v>2</v>
      </c>
      <c r="L122" s="140"/>
      <c r="M122" s="391" t="s">
        <v>2</v>
      </c>
      <c r="N122" s="141" t="s">
        <v>45</v>
      </c>
      <c r="O122" s="100"/>
      <c r="P122" s="94">
        <f t="shared" si="1"/>
        <v>0</v>
      </c>
      <c r="Q122" s="94">
        <v>0</v>
      </c>
      <c r="R122" s="94">
        <f t="shared" si="2"/>
        <v>0</v>
      </c>
      <c r="S122" s="94">
        <v>0</v>
      </c>
      <c r="T122" s="95">
        <f t="shared" si="3"/>
        <v>0</v>
      </c>
      <c r="AR122" s="404" t="s">
        <v>148</v>
      </c>
      <c r="AT122" s="404" t="s">
        <v>221</v>
      </c>
      <c r="AU122" s="404" t="s">
        <v>4</v>
      </c>
      <c r="AY122" s="404" t="s">
        <v>93</v>
      </c>
      <c r="BE122" s="96">
        <f t="shared" si="4"/>
        <v>0</v>
      </c>
      <c r="BF122" s="96">
        <f t="shared" si="5"/>
        <v>0</v>
      </c>
      <c r="BG122" s="96">
        <f t="shared" si="6"/>
        <v>0</v>
      </c>
      <c r="BH122" s="96">
        <f t="shared" si="7"/>
        <v>0</v>
      </c>
      <c r="BI122" s="96">
        <f t="shared" si="8"/>
        <v>0</v>
      </c>
      <c r="BJ122" s="404" t="s">
        <v>91</v>
      </c>
      <c r="BK122" s="96">
        <f t="shared" si="9"/>
        <v>0</v>
      </c>
      <c r="BL122" s="404" t="s">
        <v>100</v>
      </c>
      <c r="BM122" s="404" t="s">
        <v>1594</v>
      </c>
    </row>
    <row r="123" spans="2:65" s="402" customFormat="1" ht="16.5" customHeight="1" x14ac:dyDescent="0.25">
      <c r="B123" s="27"/>
      <c r="C123" s="87" t="s">
        <v>269</v>
      </c>
      <c r="D123" s="87" t="s">
        <v>95</v>
      </c>
      <c r="E123" s="88" t="s">
        <v>1595</v>
      </c>
      <c r="F123" s="89" t="s">
        <v>1596</v>
      </c>
      <c r="G123" s="90" t="s">
        <v>278</v>
      </c>
      <c r="H123" s="91">
        <v>2</v>
      </c>
      <c r="I123" s="385"/>
      <c r="J123" s="92">
        <f t="shared" si="0"/>
        <v>0</v>
      </c>
      <c r="K123" s="89" t="s">
        <v>2</v>
      </c>
      <c r="L123" s="7"/>
      <c r="M123" s="386" t="s">
        <v>2</v>
      </c>
      <c r="N123" s="93" t="s">
        <v>45</v>
      </c>
      <c r="O123" s="100"/>
      <c r="P123" s="94">
        <f t="shared" si="1"/>
        <v>0</v>
      </c>
      <c r="Q123" s="94">
        <v>0</v>
      </c>
      <c r="R123" s="94">
        <f t="shared" si="2"/>
        <v>0</v>
      </c>
      <c r="S123" s="94">
        <v>0</v>
      </c>
      <c r="T123" s="95">
        <f t="shared" si="3"/>
        <v>0</v>
      </c>
      <c r="AR123" s="404" t="s">
        <v>520</v>
      </c>
      <c r="AT123" s="404" t="s">
        <v>95</v>
      </c>
      <c r="AU123" s="404" t="s">
        <v>4</v>
      </c>
      <c r="AY123" s="404" t="s">
        <v>93</v>
      </c>
      <c r="BE123" s="96">
        <f t="shared" si="4"/>
        <v>0</v>
      </c>
      <c r="BF123" s="96">
        <f t="shared" si="5"/>
        <v>0</v>
      </c>
      <c r="BG123" s="96">
        <f t="shared" si="6"/>
        <v>0</v>
      </c>
      <c r="BH123" s="96">
        <f t="shared" si="7"/>
        <v>0</v>
      </c>
      <c r="BI123" s="96">
        <f t="shared" si="8"/>
        <v>0</v>
      </c>
      <c r="BJ123" s="404" t="s">
        <v>91</v>
      </c>
      <c r="BK123" s="96">
        <f t="shared" si="9"/>
        <v>0</v>
      </c>
      <c r="BL123" s="404" t="s">
        <v>520</v>
      </c>
      <c r="BM123" s="404" t="s">
        <v>1597</v>
      </c>
    </row>
    <row r="124" spans="2:65" s="402" customFormat="1" ht="16.5" customHeight="1" x14ac:dyDescent="0.25">
      <c r="B124" s="27"/>
      <c r="C124" s="134" t="s">
        <v>275</v>
      </c>
      <c r="D124" s="134" t="s">
        <v>221</v>
      </c>
      <c r="E124" s="135" t="s">
        <v>1598</v>
      </c>
      <c r="F124" s="136" t="s">
        <v>1599</v>
      </c>
      <c r="G124" s="137" t="s">
        <v>278</v>
      </c>
      <c r="H124" s="138">
        <v>2</v>
      </c>
      <c r="I124" s="390"/>
      <c r="J124" s="139">
        <f t="shared" si="0"/>
        <v>0</v>
      </c>
      <c r="K124" s="136" t="s">
        <v>2</v>
      </c>
      <c r="L124" s="140"/>
      <c r="M124" s="391" t="s">
        <v>2</v>
      </c>
      <c r="N124" s="141" t="s">
        <v>45</v>
      </c>
      <c r="O124" s="100"/>
      <c r="P124" s="94">
        <f t="shared" si="1"/>
        <v>0</v>
      </c>
      <c r="Q124" s="94">
        <v>0</v>
      </c>
      <c r="R124" s="94">
        <f t="shared" si="2"/>
        <v>0</v>
      </c>
      <c r="S124" s="94">
        <v>0</v>
      </c>
      <c r="T124" s="95">
        <f t="shared" si="3"/>
        <v>0</v>
      </c>
      <c r="AR124" s="404" t="s">
        <v>963</v>
      </c>
      <c r="AT124" s="404" t="s">
        <v>221</v>
      </c>
      <c r="AU124" s="404" t="s">
        <v>4</v>
      </c>
      <c r="AY124" s="404" t="s">
        <v>93</v>
      </c>
      <c r="BE124" s="96">
        <f t="shared" si="4"/>
        <v>0</v>
      </c>
      <c r="BF124" s="96">
        <f t="shared" si="5"/>
        <v>0</v>
      </c>
      <c r="BG124" s="96">
        <f t="shared" si="6"/>
        <v>0</v>
      </c>
      <c r="BH124" s="96">
        <f t="shared" si="7"/>
        <v>0</v>
      </c>
      <c r="BI124" s="96">
        <f t="shared" si="8"/>
        <v>0</v>
      </c>
      <c r="BJ124" s="404" t="s">
        <v>91</v>
      </c>
      <c r="BK124" s="96">
        <f t="shared" si="9"/>
        <v>0</v>
      </c>
      <c r="BL124" s="404" t="s">
        <v>963</v>
      </c>
      <c r="BM124" s="404" t="s">
        <v>1600</v>
      </c>
    </row>
    <row r="125" spans="2:65" s="402" customFormat="1" ht="16.5" customHeight="1" x14ac:dyDescent="0.25">
      <c r="B125" s="27"/>
      <c r="C125" s="87" t="s">
        <v>281</v>
      </c>
      <c r="D125" s="87" t="s">
        <v>95</v>
      </c>
      <c r="E125" s="88" t="s">
        <v>1601</v>
      </c>
      <c r="F125" s="89" t="s">
        <v>1602</v>
      </c>
      <c r="G125" s="90" t="s">
        <v>118</v>
      </c>
      <c r="H125" s="91">
        <v>20</v>
      </c>
      <c r="I125" s="385"/>
      <c r="J125" s="92">
        <f t="shared" si="0"/>
        <v>0</v>
      </c>
      <c r="K125" s="89" t="s">
        <v>600</v>
      </c>
      <c r="L125" s="7"/>
      <c r="M125" s="386" t="s">
        <v>2</v>
      </c>
      <c r="N125" s="93" t="s">
        <v>45</v>
      </c>
      <c r="O125" s="100"/>
      <c r="P125" s="94">
        <f t="shared" si="1"/>
        <v>0</v>
      </c>
      <c r="Q125" s="94">
        <v>0</v>
      </c>
      <c r="R125" s="94">
        <f t="shared" si="2"/>
        <v>0</v>
      </c>
      <c r="S125" s="94">
        <v>0</v>
      </c>
      <c r="T125" s="95">
        <f t="shared" si="3"/>
        <v>0</v>
      </c>
      <c r="AR125" s="404" t="s">
        <v>520</v>
      </c>
      <c r="AT125" s="404" t="s">
        <v>95</v>
      </c>
      <c r="AU125" s="404" t="s">
        <v>4</v>
      </c>
      <c r="AY125" s="404" t="s">
        <v>93</v>
      </c>
      <c r="BE125" s="96">
        <f t="shared" si="4"/>
        <v>0</v>
      </c>
      <c r="BF125" s="96">
        <f t="shared" si="5"/>
        <v>0</v>
      </c>
      <c r="BG125" s="96">
        <f t="shared" si="6"/>
        <v>0</v>
      </c>
      <c r="BH125" s="96">
        <f t="shared" si="7"/>
        <v>0</v>
      </c>
      <c r="BI125" s="96">
        <f t="shared" si="8"/>
        <v>0</v>
      </c>
      <c r="BJ125" s="404" t="s">
        <v>91</v>
      </c>
      <c r="BK125" s="96">
        <f t="shared" si="9"/>
        <v>0</v>
      </c>
      <c r="BL125" s="404" t="s">
        <v>520</v>
      </c>
      <c r="BM125" s="404" t="s">
        <v>1603</v>
      </c>
    </row>
    <row r="126" spans="2:65" s="402" customFormat="1" ht="16.5" customHeight="1" x14ac:dyDescent="0.25">
      <c r="B126" s="27"/>
      <c r="C126" s="134" t="s">
        <v>285</v>
      </c>
      <c r="D126" s="134" t="s">
        <v>221</v>
      </c>
      <c r="E126" s="135" t="s">
        <v>1604</v>
      </c>
      <c r="F126" s="136" t="s">
        <v>1605</v>
      </c>
      <c r="G126" s="137" t="s">
        <v>118</v>
      </c>
      <c r="H126" s="138">
        <v>20</v>
      </c>
      <c r="I126" s="390"/>
      <c r="J126" s="139">
        <f t="shared" si="0"/>
        <v>0</v>
      </c>
      <c r="K126" s="136" t="s">
        <v>600</v>
      </c>
      <c r="L126" s="140"/>
      <c r="M126" s="391" t="s">
        <v>2</v>
      </c>
      <c r="N126" s="141" t="s">
        <v>45</v>
      </c>
      <c r="O126" s="100"/>
      <c r="P126" s="94">
        <f t="shared" si="1"/>
        <v>0</v>
      </c>
      <c r="Q126" s="94">
        <v>1.93E-4</v>
      </c>
      <c r="R126" s="94">
        <f t="shared" si="2"/>
        <v>3.8600000000000001E-3</v>
      </c>
      <c r="S126" s="94">
        <v>0</v>
      </c>
      <c r="T126" s="95">
        <f t="shared" si="3"/>
        <v>0</v>
      </c>
      <c r="AR126" s="404" t="s">
        <v>963</v>
      </c>
      <c r="AT126" s="404" t="s">
        <v>221</v>
      </c>
      <c r="AU126" s="404" t="s">
        <v>4</v>
      </c>
      <c r="AY126" s="404" t="s">
        <v>93</v>
      </c>
      <c r="BE126" s="96">
        <f t="shared" si="4"/>
        <v>0</v>
      </c>
      <c r="BF126" s="96">
        <f t="shared" si="5"/>
        <v>0</v>
      </c>
      <c r="BG126" s="96">
        <f t="shared" si="6"/>
        <v>0</v>
      </c>
      <c r="BH126" s="96">
        <f t="shared" si="7"/>
        <v>0</v>
      </c>
      <c r="BI126" s="96">
        <f t="shared" si="8"/>
        <v>0</v>
      </c>
      <c r="BJ126" s="404" t="s">
        <v>91</v>
      </c>
      <c r="BK126" s="96">
        <f t="shared" si="9"/>
        <v>0</v>
      </c>
      <c r="BL126" s="404" t="s">
        <v>963</v>
      </c>
      <c r="BM126" s="404" t="s">
        <v>1606</v>
      </c>
    </row>
    <row r="127" spans="2:65" s="402" customFormat="1" ht="16.5" customHeight="1" x14ac:dyDescent="0.25">
      <c r="B127" s="27"/>
      <c r="C127" s="134" t="s">
        <v>292</v>
      </c>
      <c r="D127" s="134" t="s">
        <v>221</v>
      </c>
      <c r="E127" s="135" t="s">
        <v>1607</v>
      </c>
      <c r="F127" s="136" t="s">
        <v>1608</v>
      </c>
      <c r="G127" s="137" t="s">
        <v>278</v>
      </c>
      <c r="H127" s="138">
        <v>10</v>
      </c>
      <c r="I127" s="390"/>
      <c r="J127" s="139">
        <f t="shared" si="0"/>
        <v>0</v>
      </c>
      <c r="K127" s="136" t="s">
        <v>600</v>
      </c>
      <c r="L127" s="140"/>
      <c r="M127" s="391" t="s">
        <v>2</v>
      </c>
      <c r="N127" s="141" t="s">
        <v>45</v>
      </c>
      <c r="O127" s="100"/>
      <c r="P127" s="94">
        <f t="shared" si="1"/>
        <v>0</v>
      </c>
      <c r="Q127" s="94">
        <v>6.0000000000000002E-6</v>
      </c>
      <c r="R127" s="94">
        <f t="shared" si="2"/>
        <v>6.0000000000000002E-5</v>
      </c>
      <c r="S127" s="94">
        <v>0</v>
      </c>
      <c r="T127" s="95">
        <f t="shared" si="3"/>
        <v>0</v>
      </c>
      <c r="AR127" s="404" t="s">
        <v>963</v>
      </c>
      <c r="AT127" s="404" t="s">
        <v>221</v>
      </c>
      <c r="AU127" s="404" t="s">
        <v>4</v>
      </c>
      <c r="AY127" s="404" t="s">
        <v>93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404" t="s">
        <v>91</v>
      </c>
      <c r="BK127" s="96">
        <f t="shared" si="9"/>
        <v>0</v>
      </c>
      <c r="BL127" s="404" t="s">
        <v>963</v>
      </c>
      <c r="BM127" s="404" t="s">
        <v>1609</v>
      </c>
    </row>
    <row r="128" spans="2:65" s="402" customFormat="1" ht="16.5" customHeight="1" x14ac:dyDescent="0.25">
      <c r="B128" s="27"/>
      <c r="C128" s="87" t="s">
        <v>298</v>
      </c>
      <c r="D128" s="87" t="s">
        <v>95</v>
      </c>
      <c r="E128" s="88" t="s">
        <v>1610</v>
      </c>
      <c r="F128" s="89" t="s">
        <v>1611</v>
      </c>
      <c r="G128" s="90" t="s">
        <v>278</v>
      </c>
      <c r="H128" s="91">
        <v>2</v>
      </c>
      <c r="I128" s="385"/>
      <c r="J128" s="92">
        <f t="shared" si="0"/>
        <v>0</v>
      </c>
      <c r="K128" s="89" t="s">
        <v>2</v>
      </c>
      <c r="L128" s="7"/>
      <c r="M128" s="386" t="s">
        <v>2</v>
      </c>
      <c r="N128" s="93" t="s">
        <v>45</v>
      </c>
      <c r="O128" s="100"/>
      <c r="P128" s="94">
        <f t="shared" si="1"/>
        <v>0</v>
      </c>
      <c r="Q128" s="94">
        <v>0</v>
      </c>
      <c r="R128" s="94">
        <f t="shared" si="2"/>
        <v>0</v>
      </c>
      <c r="S128" s="94">
        <v>0</v>
      </c>
      <c r="T128" s="95">
        <f t="shared" si="3"/>
        <v>0</v>
      </c>
      <c r="AR128" s="404" t="s">
        <v>520</v>
      </c>
      <c r="AT128" s="404" t="s">
        <v>95</v>
      </c>
      <c r="AU128" s="404" t="s">
        <v>4</v>
      </c>
      <c r="AY128" s="404" t="s">
        <v>93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404" t="s">
        <v>91</v>
      </c>
      <c r="BK128" s="96">
        <f t="shared" si="9"/>
        <v>0</v>
      </c>
      <c r="BL128" s="404" t="s">
        <v>520</v>
      </c>
      <c r="BM128" s="404" t="s">
        <v>1612</v>
      </c>
    </row>
    <row r="129" spans="2:65" s="402" customFormat="1" ht="16.5" customHeight="1" x14ac:dyDescent="0.25">
      <c r="B129" s="27"/>
      <c r="C129" s="134" t="s">
        <v>303</v>
      </c>
      <c r="D129" s="134" t="s">
        <v>221</v>
      </c>
      <c r="E129" s="135" t="s">
        <v>1613</v>
      </c>
      <c r="F129" s="136" t="s">
        <v>1614</v>
      </c>
      <c r="G129" s="137" t="s">
        <v>118</v>
      </c>
      <c r="H129" s="138">
        <v>20</v>
      </c>
      <c r="I129" s="390"/>
      <c r="J129" s="139">
        <f t="shared" si="0"/>
        <v>0</v>
      </c>
      <c r="K129" s="136" t="s">
        <v>1615</v>
      </c>
      <c r="L129" s="140"/>
      <c r="M129" s="391" t="s">
        <v>2</v>
      </c>
      <c r="N129" s="141" t="s">
        <v>45</v>
      </c>
      <c r="O129" s="100"/>
      <c r="P129" s="94">
        <f t="shared" si="1"/>
        <v>0</v>
      </c>
      <c r="Q129" s="94">
        <v>6.4000000000000005E-4</v>
      </c>
      <c r="R129" s="94">
        <f t="shared" si="2"/>
        <v>1.2800000000000001E-2</v>
      </c>
      <c r="S129" s="94">
        <v>0</v>
      </c>
      <c r="T129" s="95">
        <f t="shared" si="3"/>
        <v>0</v>
      </c>
      <c r="AR129" s="404" t="s">
        <v>1550</v>
      </c>
      <c r="AT129" s="404" t="s">
        <v>221</v>
      </c>
      <c r="AU129" s="404" t="s">
        <v>4</v>
      </c>
      <c r="AY129" s="404" t="s">
        <v>93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404" t="s">
        <v>91</v>
      </c>
      <c r="BK129" s="96">
        <f t="shared" si="9"/>
        <v>0</v>
      </c>
      <c r="BL129" s="404" t="s">
        <v>520</v>
      </c>
      <c r="BM129" s="404" t="s">
        <v>1616</v>
      </c>
    </row>
    <row r="130" spans="2:65" s="402" customFormat="1" ht="16.5" customHeight="1" x14ac:dyDescent="0.25">
      <c r="B130" s="27"/>
      <c r="C130" s="87" t="s">
        <v>310</v>
      </c>
      <c r="D130" s="87" t="s">
        <v>95</v>
      </c>
      <c r="E130" s="88" t="s">
        <v>1617</v>
      </c>
      <c r="F130" s="89" t="s">
        <v>1618</v>
      </c>
      <c r="G130" s="90" t="s">
        <v>702</v>
      </c>
      <c r="H130" s="91">
        <v>2</v>
      </c>
      <c r="I130" s="385"/>
      <c r="J130" s="92">
        <f t="shared" si="0"/>
        <v>0</v>
      </c>
      <c r="K130" s="89" t="s">
        <v>2</v>
      </c>
      <c r="L130" s="7"/>
      <c r="M130" s="386" t="s">
        <v>2</v>
      </c>
      <c r="N130" s="93" t="s">
        <v>45</v>
      </c>
      <c r="O130" s="100"/>
      <c r="P130" s="94">
        <f t="shared" si="1"/>
        <v>0</v>
      </c>
      <c r="Q130" s="94">
        <v>0</v>
      </c>
      <c r="R130" s="94">
        <f t="shared" si="2"/>
        <v>0</v>
      </c>
      <c r="S130" s="94">
        <v>0</v>
      </c>
      <c r="T130" s="95">
        <f t="shared" si="3"/>
        <v>0</v>
      </c>
      <c r="AR130" s="404" t="s">
        <v>520</v>
      </c>
      <c r="AT130" s="404" t="s">
        <v>95</v>
      </c>
      <c r="AU130" s="404" t="s">
        <v>4</v>
      </c>
      <c r="AY130" s="404" t="s">
        <v>93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404" t="s">
        <v>91</v>
      </c>
      <c r="BK130" s="96">
        <f t="shared" si="9"/>
        <v>0</v>
      </c>
      <c r="BL130" s="404" t="s">
        <v>520</v>
      </c>
      <c r="BM130" s="404" t="s">
        <v>1619</v>
      </c>
    </row>
    <row r="131" spans="2:65" s="402" customFormat="1" ht="16.5" customHeight="1" x14ac:dyDescent="0.25">
      <c r="B131" s="27"/>
      <c r="C131" s="134" t="s">
        <v>317</v>
      </c>
      <c r="D131" s="134" t="s">
        <v>221</v>
      </c>
      <c r="E131" s="135" t="s">
        <v>1620</v>
      </c>
      <c r="F131" s="136" t="s">
        <v>1621</v>
      </c>
      <c r="G131" s="137" t="s">
        <v>278</v>
      </c>
      <c r="H131" s="138">
        <v>2</v>
      </c>
      <c r="I131" s="390"/>
      <c r="J131" s="139">
        <f t="shared" si="0"/>
        <v>0</v>
      </c>
      <c r="K131" s="136" t="s">
        <v>2</v>
      </c>
      <c r="L131" s="140"/>
      <c r="M131" s="391" t="s">
        <v>2</v>
      </c>
      <c r="N131" s="141" t="s">
        <v>45</v>
      </c>
      <c r="O131" s="100"/>
      <c r="P131" s="94">
        <f t="shared" si="1"/>
        <v>0</v>
      </c>
      <c r="Q131" s="94">
        <v>0</v>
      </c>
      <c r="R131" s="94">
        <f t="shared" si="2"/>
        <v>0</v>
      </c>
      <c r="S131" s="94">
        <v>0</v>
      </c>
      <c r="T131" s="95">
        <f t="shared" si="3"/>
        <v>0</v>
      </c>
      <c r="AR131" s="404" t="s">
        <v>963</v>
      </c>
      <c r="AT131" s="404" t="s">
        <v>221</v>
      </c>
      <c r="AU131" s="404" t="s">
        <v>4</v>
      </c>
      <c r="AY131" s="404" t="s">
        <v>93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404" t="s">
        <v>91</v>
      </c>
      <c r="BK131" s="96">
        <f t="shared" si="9"/>
        <v>0</v>
      </c>
      <c r="BL131" s="404" t="s">
        <v>963</v>
      </c>
      <c r="BM131" s="404" t="s">
        <v>1622</v>
      </c>
    </row>
    <row r="132" spans="2:65" s="402" customFormat="1" ht="16.5" customHeight="1" x14ac:dyDescent="0.25">
      <c r="B132" s="27"/>
      <c r="C132" s="87" t="s">
        <v>324</v>
      </c>
      <c r="D132" s="87" t="s">
        <v>95</v>
      </c>
      <c r="E132" s="88" t="s">
        <v>1623</v>
      </c>
      <c r="F132" s="89" t="s">
        <v>1624</v>
      </c>
      <c r="G132" s="90" t="s">
        <v>118</v>
      </c>
      <c r="H132" s="91">
        <v>200</v>
      </c>
      <c r="I132" s="385"/>
      <c r="J132" s="92">
        <f t="shared" si="0"/>
        <v>0</v>
      </c>
      <c r="K132" s="89" t="s">
        <v>2</v>
      </c>
      <c r="L132" s="7"/>
      <c r="M132" s="386" t="s">
        <v>2</v>
      </c>
      <c r="N132" s="93" t="s">
        <v>45</v>
      </c>
      <c r="O132" s="100"/>
      <c r="P132" s="94">
        <f t="shared" si="1"/>
        <v>0</v>
      </c>
      <c r="Q132" s="94">
        <v>0</v>
      </c>
      <c r="R132" s="94">
        <f t="shared" si="2"/>
        <v>0</v>
      </c>
      <c r="S132" s="94">
        <v>0</v>
      </c>
      <c r="T132" s="95">
        <f t="shared" si="3"/>
        <v>0</v>
      </c>
      <c r="AR132" s="404" t="s">
        <v>520</v>
      </c>
      <c r="AT132" s="404" t="s">
        <v>95</v>
      </c>
      <c r="AU132" s="404" t="s">
        <v>4</v>
      </c>
      <c r="AY132" s="404" t="s">
        <v>93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404" t="s">
        <v>91</v>
      </c>
      <c r="BK132" s="96">
        <f t="shared" si="9"/>
        <v>0</v>
      </c>
      <c r="BL132" s="404" t="s">
        <v>520</v>
      </c>
      <c r="BM132" s="404" t="s">
        <v>1625</v>
      </c>
    </row>
    <row r="133" spans="2:65" s="402" customFormat="1" ht="16.5" customHeight="1" x14ac:dyDescent="0.25">
      <c r="B133" s="27"/>
      <c r="C133" s="134" t="s">
        <v>331</v>
      </c>
      <c r="D133" s="134" t="s">
        <v>221</v>
      </c>
      <c r="E133" s="135" t="s">
        <v>1626</v>
      </c>
      <c r="F133" s="136" t="s">
        <v>1627</v>
      </c>
      <c r="G133" s="137" t="s">
        <v>118</v>
      </c>
      <c r="H133" s="138">
        <v>200</v>
      </c>
      <c r="I133" s="390"/>
      <c r="J133" s="139">
        <f t="shared" si="0"/>
        <v>0</v>
      </c>
      <c r="K133" s="136" t="s">
        <v>2</v>
      </c>
      <c r="L133" s="140"/>
      <c r="M133" s="391" t="s">
        <v>2</v>
      </c>
      <c r="N133" s="141" t="s">
        <v>45</v>
      </c>
      <c r="O133" s="100"/>
      <c r="P133" s="94">
        <f t="shared" si="1"/>
        <v>0</v>
      </c>
      <c r="Q133" s="94">
        <v>0</v>
      </c>
      <c r="R133" s="94">
        <f t="shared" si="2"/>
        <v>0</v>
      </c>
      <c r="S133" s="94">
        <v>0</v>
      </c>
      <c r="T133" s="95">
        <f t="shared" si="3"/>
        <v>0</v>
      </c>
      <c r="AR133" s="404" t="s">
        <v>148</v>
      </c>
      <c r="AT133" s="404" t="s">
        <v>221</v>
      </c>
      <c r="AU133" s="404" t="s">
        <v>4</v>
      </c>
      <c r="AY133" s="404" t="s">
        <v>93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404" t="s">
        <v>91</v>
      </c>
      <c r="BK133" s="96">
        <f t="shared" si="9"/>
        <v>0</v>
      </c>
      <c r="BL133" s="404" t="s">
        <v>100</v>
      </c>
      <c r="BM133" s="404" t="s">
        <v>1628</v>
      </c>
    </row>
    <row r="134" spans="2:65" s="402" customFormat="1" ht="16.5" customHeight="1" x14ac:dyDescent="0.25">
      <c r="B134" s="27"/>
      <c r="C134" s="87" t="s">
        <v>338</v>
      </c>
      <c r="D134" s="87" t="s">
        <v>95</v>
      </c>
      <c r="E134" s="88" t="s">
        <v>1629</v>
      </c>
      <c r="F134" s="89" t="s">
        <v>1630</v>
      </c>
      <c r="G134" s="90" t="s">
        <v>118</v>
      </c>
      <c r="H134" s="91">
        <v>300</v>
      </c>
      <c r="I134" s="385"/>
      <c r="J134" s="92">
        <f t="shared" si="0"/>
        <v>0</v>
      </c>
      <c r="K134" s="89" t="s">
        <v>2</v>
      </c>
      <c r="L134" s="7"/>
      <c r="M134" s="386" t="s">
        <v>2</v>
      </c>
      <c r="N134" s="93" t="s">
        <v>45</v>
      </c>
      <c r="O134" s="100"/>
      <c r="P134" s="94">
        <f t="shared" si="1"/>
        <v>0</v>
      </c>
      <c r="Q134" s="94">
        <v>0</v>
      </c>
      <c r="R134" s="94">
        <f t="shared" si="2"/>
        <v>0</v>
      </c>
      <c r="S134" s="94">
        <v>0</v>
      </c>
      <c r="T134" s="95">
        <f t="shared" si="3"/>
        <v>0</v>
      </c>
      <c r="AR134" s="404" t="s">
        <v>520</v>
      </c>
      <c r="AT134" s="404" t="s">
        <v>95</v>
      </c>
      <c r="AU134" s="404" t="s">
        <v>4</v>
      </c>
      <c r="AY134" s="404" t="s">
        <v>93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404" t="s">
        <v>91</v>
      </c>
      <c r="BK134" s="96">
        <f t="shared" si="9"/>
        <v>0</v>
      </c>
      <c r="BL134" s="404" t="s">
        <v>520</v>
      </c>
      <c r="BM134" s="404" t="s">
        <v>1631</v>
      </c>
    </row>
    <row r="135" spans="2:65" s="402" customFormat="1" ht="16.5" customHeight="1" x14ac:dyDescent="0.25">
      <c r="B135" s="27"/>
      <c r="C135" s="87" t="s">
        <v>343</v>
      </c>
      <c r="D135" s="87" t="s">
        <v>95</v>
      </c>
      <c r="E135" s="88" t="s">
        <v>1632</v>
      </c>
      <c r="F135" s="89" t="s">
        <v>1633</v>
      </c>
      <c r="G135" s="90" t="s">
        <v>118</v>
      </c>
      <c r="H135" s="91">
        <v>300</v>
      </c>
      <c r="I135" s="385"/>
      <c r="J135" s="92">
        <f t="shared" si="0"/>
        <v>0</v>
      </c>
      <c r="K135" s="89" t="s">
        <v>2</v>
      </c>
      <c r="L135" s="7"/>
      <c r="M135" s="386" t="s">
        <v>2</v>
      </c>
      <c r="N135" s="93" t="s">
        <v>45</v>
      </c>
      <c r="O135" s="100"/>
      <c r="P135" s="94">
        <f t="shared" si="1"/>
        <v>0</v>
      </c>
      <c r="Q135" s="94">
        <v>0</v>
      </c>
      <c r="R135" s="94">
        <f t="shared" si="2"/>
        <v>0</v>
      </c>
      <c r="S135" s="94">
        <v>0</v>
      </c>
      <c r="T135" s="95">
        <f t="shared" si="3"/>
        <v>0</v>
      </c>
      <c r="AR135" s="404" t="s">
        <v>520</v>
      </c>
      <c r="AT135" s="404" t="s">
        <v>95</v>
      </c>
      <c r="AU135" s="404" t="s">
        <v>4</v>
      </c>
      <c r="AY135" s="404" t="s">
        <v>93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404" t="s">
        <v>91</v>
      </c>
      <c r="BK135" s="96">
        <f t="shared" si="9"/>
        <v>0</v>
      </c>
      <c r="BL135" s="404" t="s">
        <v>520</v>
      </c>
      <c r="BM135" s="404" t="s">
        <v>1634</v>
      </c>
    </row>
    <row r="136" spans="2:65" s="402" customFormat="1" ht="16.5" customHeight="1" x14ac:dyDescent="0.25">
      <c r="B136" s="27"/>
      <c r="C136" s="134" t="s">
        <v>348</v>
      </c>
      <c r="D136" s="134" t="s">
        <v>221</v>
      </c>
      <c r="E136" s="135" t="s">
        <v>1635</v>
      </c>
      <c r="F136" s="136" t="s">
        <v>1636</v>
      </c>
      <c r="G136" s="137" t="s">
        <v>118</v>
      </c>
      <c r="H136" s="138">
        <v>300</v>
      </c>
      <c r="I136" s="390"/>
      <c r="J136" s="139">
        <f t="shared" si="0"/>
        <v>0</v>
      </c>
      <c r="K136" s="136" t="s">
        <v>2</v>
      </c>
      <c r="L136" s="140"/>
      <c r="M136" s="391" t="s">
        <v>2</v>
      </c>
      <c r="N136" s="141" t="s">
        <v>45</v>
      </c>
      <c r="O136" s="100"/>
      <c r="P136" s="94">
        <f t="shared" si="1"/>
        <v>0</v>
      </c>
      <c r="Q136" s="94">
        <v>0</v>
      </c>
      <c r="R136" s="94">
        <f t="shared" si="2"/>
        <v>0</v>
      </c>
      <c r="S136" s="94">
        <v>0</v>
      </c>
      <c r="T136" s="95">
        <f t="shared" si="3"/>
        <v>0</v>
      </c>
      <c r="AR136" s="404" t="s">
        <v>963</v>
      </c>
      <c r="AT136" s="404" t="s">
        <v>221</v>
      </c>
      <c r="AU136" s="404" t="s">
        <v>4</v>
      </c>
      <c r="AY136" s="404" t="s">
        <v>93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404" t="s">
        <v>91</v>
      </c>
      <c r="BK136" s="96">
        <f t="shared" si="9"/>
        <v>0</v>
      </c>
      <c r="BL136" s="404" t="s">
        <v>963</v>
      </c>
      <c r="BM136" s="404" t="s">
        <v>1637</v>
      </c>
    </row>
    <row r="137" spans="2:65" s="402" customFormat="1" ht="16.5" customHeight="1" x14ac:dyDescent="0.25">
      <c r="B137" s="27"/>
      <c r="C137" s="87" t="s">
        <v>355</v>
      </c>
      <c r="D137" s="87" t="s">
        <v>95</v>
      </c>
      <c r="E137" s="88" t="s">
        <v>1638</v>
      </c>
      <c r="F137" s="89" t="s">
        <v>1639</v>
      </c>
      <c r="G137" s="90" t="s">
        <v>118</v>
      </c>
      <c r="H137" s="91">
        <v>60</v>
      </c>
      <c r="I137" s="385"/>
      <c r="J137" s="92">
        <f t="shared" si="0"/>
        <v>0</v>
      </c>
      <c r="K137" s="89" t="s">
        <v>2</v>
      </c>
      <c r="L137" s="7"/>
      <c r="M137" s="386" t="s">
        <v>2</v>
      </c>
      <c r="N137" s="93" t="s">
        <v>45</v>
      </c>
      <c r="O137" s="100"/>
      <c r="P137" s="94">
        <f t="shared" si="1"/>
        <v>0</v>
      </c>
      <c r="Q137" s="94">
        <v>0</v>
      </c>
      <c r="R137" s="94">
        <f t="shared" si="2"/>
        <v>0</v>
      </c>
      <c r="S137" s="94">
        <v>0</v>
      </c>
      <c r="T137" s="95">
        <f t="shared" si="3"/>
        <v>0</v>
      </c>
      <c r="AR137" s="404" t="s">
        <v>520</v>
      </c>
      <c r="AT137" s="404" t="s">
        <v>95</v>
      </c>
      <c r="AU137" s="404" t="s">
        <v>4</v>
      </c>
      <c r="AY137" s="404" t="s">
        <v>93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404" t="s">
        <v>91</v>
      </c>
      <c r="BK137" s="96">
        <f t="shared" si="9"/>
        <v>0</v>
      </c>
      <c r="BL137" s="404" t="s">
        <v>520</v>
      </c>
      <c r="BM137" s="404" t="s">
        <v>1640</v>
      </c>
    </row>
    <row r="138" spans="2:65" s="402" customFormat="1" ht="16.5" customHeight="1" x14ac:dyDescent="0.25">
      <c r="B138" s="27"/>
      <c r="C138" s="134" t="s">
        <v>362</v>
      </c>
      <c r="D138" s="134" t="s">
        <v>221</v>
      </c>
      <c r="E138" s="135" t="s">
        <v>1641</v>
      </c>
      <c r="F138" s="136" t="s">
        <v>1716</v>
      </c>
      <c r="G138" s="137" t="s">
        <v>118</v>
      </c>
      <c r="H138" s="138">
        <v>30</v>
      </c>
      <c r="I138" s="390"/>
      <c r="J138" s="139">
        <f t="shared" si="0"/>
        <v>0</v>
      </c>
      <c r="K138" s="136" t="s">
        <v>600</v>
      </c>
      <c r="L138" s="140"/>
      <c r="M138" s="391" t="s">
        <v>2</v>
      </c>
      <c r="N138" s="141" t="s">
        <v>45</v>
      </c>
      <c r="O138" s="100"/>
      <c r="P138" s="94">
        <f t="shared" si="1"/>
        <v>0</v>
      </c>
      <c r="Q138" s="94">
        <v>5.5000000000000003E-4</v>
      </c>
      <c r="R138" s="94">
        <f t="shared" si="2"/>
        <v>1.6500000000000001E-2</v>
      </c>
      <c r="S138" s="94">
        <v>0</v>
      </c>
      <c r="T138" s="95">
        <f t="shared" si="3"/>
        <v>0</v>
      </c>
      <c r="AR138" s="404" t="s">
        <v>963</v>
      </c>
      <c r="AT138" s="404" t="s">
        <v>221</v>
      </c>
      <c r="AU138" s="404" t="s">
        <v>4</v>
      </c>
      <c r="AY138" s="404" t="s">
        <v>93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404" t="s">
        <v>91</v>
      </c>
      <c r="BK138" s="96">
        <f t="shared" si="9"/>
        <v>0</v>
      </c>
      <c r="BL138" s="404" t="s">
        <v>963</v>
      </c>
      <c r="BM138" s="404" t="s">
        <v>1642</v>
      </c>
    </row>
    <row r="139" spans="2:65" s="402" customFormat="1" ht="16.5" customHeight="1" x14ac:dyDescent="0.25">
      <c r="B139" s="27"/>
      <c r="C139" s="134" t="s">
        <v>369</v>
      </c>
      <c r="D139" s="134" t="s">
        <v>221</v>
      </c>
      <c r="E139" s="135" t="s">
        <v>1643</v>
      </c>
      <c r="F139" s="136" t="s">
        <v>1716</v>
      </c>
      <c r="G139" s="137" t="s">
        <v>118</v>
      </c>
      <c r="H139" s="138">
        <v>30</v>
      </c>
      <c r="I139" s="390"/>
      <c r="J139" s="139">
        <f t="shared" si="0"/>
        <v>0</v>
      </c>
      <c r="K139" s="136" t="s">
        <v>600</v>
      </c>
      <c r="L139" s="140"/>
      <c r="M139" s="391" t="s">
        <v>2</v>
      </c>
      <c r="N139" s="141" t="s">
        <v>45</v>
      </c>
      <c r="O139" s="100"/>
      <c r="P139" s="94">
        <f t="shared" si="1"/>
        <v>0</v>
      </c>
      <c r="Q139" s="94">
        <v>2.5999999999999998E-4</v>
      </c>
      <c r="R139" s="94">
        <f t="shared" si="2"/>
        <v>7.7999999999999996E-3</v>
      </c>
      <c r="S139" s="94">
        <v>0</v>
      </c>
      <c r="T139" s="95">
        <f t="shared" si="3"/>
        <v>0</v>
      </c>
      <c r="AR139" s="404" t="s">
        <v>963</v>
      </c>
      <c r="AT139" s="404" t="s">
        <v>221</v>
      </c>
      <c r="AU139" s="404" t="s">
        <v>4</v>
      </c>
      <c r="AY139" s="404" t="s">
        <v>93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404" t="s">
        <v>91</v>
      </c>
      <c r="BK139" s="96">
        <f t="shared" si="9"/>
        <v>0</v>
      </c>
      <c r="BL139" s="404" t="s">
        <v>963</v>
      </c>
      <c r="BM139" s="404" t="s">
        <v>1644</v>
      </c>
    </row>
    <row r="140" spans="2:65" s="402" customFormat="1" ht="16.5" customHeight="1" x14ac:dyDescent="0.25">
      <c r="B140" s="27"/>
      <c r="C140" s="87" t="s">
        <v>377</v>
      </c>
      <c r="D140" s="87" t="s">
        <v>95</v>
      </c>
      <c r="E140" s="88" t="s">
        <v>1645</v>
      </c>
      <c r="F140" s="89" t="s">
        <v>1646</v>
      </c>
      <c r="G140" s="90" t="s">
        <v>278</v>
      </c>
      <c r="H140" s="91">
        <v>50</v>
      </c>
      <c r="I140" s="385"/>
      <c r="J140" s="92">
        <f t="shared" si="0"/>
        <v>0</v>
      </c>
      <c r="K140" s="89" t="s">
        <v>2</v>
      </c>
      <c r="L140" s="7"/>
      <c r="M140" s="386" t="s">
        <v>2</v>
      </c>
      <c r="N140" s="93" t="s">
        <v>45</v>
      </c>
      <c r="O140" s="100"/>
      <c r="P140" s="94">
        <f t="shared" si="1"/>
        <v>0</v>
      </c>
      <c r="Q140" s="94">
        <v>0</v>
      </c>
      <c r="R140" s="94">
        <f t="shared" si="2"/>
        <v>0</v>
      </c>
      <c r="S140" s="94">
        <v>0</v>
      </c>
      <c r="T140" s="95">
        <f t="shared" si="3"/>
        <v>0</v>
      </c>
      <c r="AR140" s="404" t="s">
        <v>100</v>
      </c>
      <c r="AT140" s="404" t="s">
        <v>95</v>
      </c>
      <c r="AU140" s="404" t="s">
        <v>4</v>
      </c>
      <c r="AY140" s="404" t="s">
        <v>93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404" t="s">
        <v>91</v>
      </c>
      <c r="BK140" s="96">
        <f t="shared" si="9"/>
        <v>0</v>
      </c>
      <c r="BL140" s="404" t="s">
        <v>100</v>
      </c>
      <c r="BM140" s="404" t="s">
        <v>1647</v>
      </c>
    </row>
    <row r="141" spans="2:65" s="402" customFormat="1" ht="16.5" customHeight="1" x14ac:dyDescent="0.25">
      <c r="B141" s="27"/>
      <c r="C141" s="134" t="s">
        <v>382</v>
      </c>
      <c r="D141" s="134" t="s">
        <v>221</v>
      </c>
      <c r="E141" s="135" t="s">
        <v>1648</v>
      </c>
      <c r="F141" s="136" t="s">
        <v>1649</v>
      </c>
      <c r="G141" s="137" t="s">
        <v>1650</v>
      </c>
      <c r="H141" s="138">
        <v>20000</v>
      </c>
      <c r="I141" s="390"/>
      <c r="J141" s="139">
        <f t="shared" si="0"/>
        <v>0</v>
      </c>
      <c r="K141" s="136" t="s">
        <v>2</v>
      </c>
      <c r="L141" s="140"/>
      <c r="M141" s="391" t="s">
        <v>2</v>
      </c>
      <c r="N141" s="141" t="s">
        <v>45</v>
      </c>
      <c r="O141" s="100"/>
      <c r="P141" s="94">
        <f t="shared" si="1"/>
        <v>0</v>
      </c>
      <c r="Q141" s="94">
        <v>0</v>
      </c>
      <c r="R141" s="94">
        <f t="shared" si="2"/>
        <v>0</v>
      </c>
      <c r="S141" s="94">
        <v>0</v>
      </c>
      <c r="T141" s="95">
        <f t="shared" si="3"/>
        <v>0</v>
      </c>
      <c r="AR141" s="404" t="s">
        <v>963</v>
      </c>
      <c r="AT141" s="404" t="s">
        <v>221</v>
      </c>
      <c r="AU141" s="404" t="s">
        <v>4</v>
      </c>
      <c r="AY141" s="404" t="s">
        <v>93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404" t="s">
        <v>91</v>
      </c>
      <c r="BK141" s="96">
        <f t="shared" si="9"/>
        <v>0</v>
      </c>
      <c r="BL141" s="404" t="s">
        <v>963</v>
      </c>
      <c r="BM141" s="404" t="s">
        <v>1651</v>
      </c>
    </row>
    <row r="142" spans="2:65" s="402" customFormat="1" ht="16.5" customHeight="1" x14ac:dyDescent="0.25">
      <c r="B142" s="27"/>
      <c r="C142" s="87" t="s">
        <v>387</v>
      </c>
      <c r="D142" s="87" t="s">
        <v>95</v>
      </c>
      <c r="E142" s="88" t="s">
        <v>1652</v>
      </c>
      <c r="F142" s="89" t="s">
        <v>1653</v>
      </c>
      <c r="G142" s="90" t="s">
        <v>125</v>
      </c>
      <c r="H142" s="91">
        <v>24</v>
      </c>
      <c r="I142" s="385"/>
      <c r="J142" s="92">
        <f t="shared" si="0"/>
        <v>0</v>
      </c>
      <c r="K142" s="89" t="s">
        <v>2</v>
      </c>
      <c r="L142" s="7"/>
      <c r="M142" s="386" t="s">
        <v>2</v>
      </c>
      <c r="N142" s="93" t="s">
        <v>45</v>
      </c>
      <c r="O142" s="100"/>
      <c r="P142" s="94">
        <f t="shared" si="1"/>
        <v>0</v>
      </c>
      <c r="Q142" s="94">
        <v>0</v>
      </c>
      <c r="R142" s="94">
        <f t="shared" si="2"/>
        <v>0</v>
      </c>
      <c r="S142" s="94">
        <v>0</v>
      </c>
      <c r="T142" s="95">
        <f t="shared" si="3"/>
        <v>0</v>
      </c>
      <c r="AR142" s="404" t="s">
        <v>91</v>
      </c>
      <c r="AT142" s="404" t="s">
        <v>95</v>
      </c>
      <c r="AU142" s="404" t="s">
        <v>4</v>
      </c>
      <c r="AY142" s="404" t="s">
        <v>93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404" t="s">
        <v>91</v>
      </c>
      <c r="BK142" s="96">
        <f t="shared" si="9"/>
        <v>0</v>
      </c>
      <c r="BL142" s="404" t="s">
        <v>91</v>
      </c>
      <c r="BM142" s="404" t="s">
        <v>1654</v>
      </c>
    </row>
    <row r="143" spans="2:65" s="402" customFormat="1" ht="16.5" customHeight="1" x14ac:dyDescent="0.25">
      <c r="B143" s="27"/>
      <c r="C143" s="87" t="s">
        <v>396</v>
      </c>
      <c r="D143" s="87" t="s">
        <v>95</v>
      </c>
      <c r="E143" s="88" t="s">
        <v>1655</v>
      </c>
      <c r="F143" s="89" t="s">
        <v>1656</v>
      </c>
      <c r="G143" s="90" t="s">
        <v>125</v>
      </c>
      <c r="H143" s="91">
        <v>50</v>
      </c>
      <c r="I143" s="385"/>
      <c r="J143" s="92">
        <f t="shared" si="0"/>
        <v>0</v>
      </c>
      <c r="K143" s="89" t="s">
        <v>2</v>
      </c>
      <c r="L143" s="7"/>
      <c r="M143" s="386" t="s">
        <v>2</v>
      </c>
      <c r="N143" s="93" t="s">
        <v>45</v>
      </c>
      <c r="O143" s="100"/>
      <c r="P143" s="94">
        <f t="shared" si="1"/>
        <v>0</v>
      </c>
      <c r="Q143" s="94">
        <v>0</v>
      </c>
      <c r="R143" s="94">
        <f t="shared" si="2"/>
        <v>0</v>
      </c>
      <c r="S143" s="94">
        <v>0</v>
      </c>
      <c r="T143" s="95">
        <f t="shared" si="3"/>
        <v>0</v>
      </c>
      <c r="AR143" s="404" t="s">
        <v>91</v>
      </c>
      <c r="AT143" s="404" t="s">
        <v>95</v>
      </c>
      <c r="AU143" s="404" t="s">
        <v>4</v>
      </c>
      <c r="AY143" s="404" t="s">
        <v>93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404" t="s">
        <v>91</v>
      </c>
      <c r="BK143" s="96">
        <f t="shared" si="9"/>
        <v>0</v>
      </c>
      <c r="BL143" s="404" t="s">
        <v>91</v>
      </c>
      <c r="BM143" s="404" t="s">
        <v>1657</v>
      </c>
    </row>
    <row r="144" spans="2:65" s="402" customFormat="1" ht="16.5" customHeight="1" x14ac:dyDescent="0.25">
      <c r="B144" s="27"/>
      <c r="C144" s="87" t="s">
        <v>404</v>
      </c>
      <c r="D144" s="87" t="s">
        <v>95</v>
      </c>
      <c r="E144" s="88" t="s">
        <v>1658</v>
      </c>
      <c r="F144" s="89" t="s">
        <v>1659</v>
      </c>
      <c r="G144" s="90" t="s">
        <v>125</v>
      </c>
      <c r="H144" s="91">
        <v>20</v>
      </c>
      <c r="I144" s="385"/>
      <c r="J144" s="92">
        <f t="shared" si="0"/>
        <v>0</v>
      </c>
      <c r="K144" s="89" t="s">
        <v>2</v>
      </c>
      <c r="L144" s="7"/>
      <c r="M144" s="386" t="s">
        <v>2</v>
      </c>
      <c r="N144" s="93" t="s">
        <v>45</v>
      </c>
      <c r="O144" s="100"/>
      <c r="P144" s="94">
        <f t="shared" si="1"/>
        <v>0</v>
      </c>
      <c r="Q144" s="94">
        <v>0</v>
      </c>
      <c r="R144" s="94">
        <f t="shared" si="2"/>
        <v>0</v>
      </c>
      <c r="S144" s="94">
        <v>0</v>
      </c>
      <c r="T144" s="95">
        <f t="shared" si="3"/>
        <v>0</v>
      </c>
      <c r="AR144" s="404" t="s">
        <v>91</v>
      </c>
      <c r="AT144" s="404" t="s">
        <v>95</v>
      </c>
      <c r="AU144" s="404" t="s">
        <v>4</v>
      </c>
      <c r="AY144" s="404" t="s">
        <v>93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404" t="s">
        <v>91</v>
      </c>
      <c r="BK144" s="96">
        <f t="shared" si="9"/>
        <v>0</v>
      </c>
      <c r="BL144" s="404" t="s">
        <v>91</v>
      </c>
      <c r="BM144" s="404" t="s">
        <v>1660</v>
      </c>
    </row>
    <row r="145" spans="2:65" s="402" customFormat="1" ht="16.5" customHeight="1" x14ac:dyDescent="0.25">
      <c r="B145" s="27"/>
      <c r="C145" s="87" t="s">
        <v>412</v>
      </c>
      <c r="D145" s="87" t="s">
        <v>95</v>
      </c>
      <c r="E145" s="88" t="s">
        <v>1661</v>
      </c>
      <c r="F145" s="89" t="s">
        <v>1662</v>
      </c>
      <c r="G145" s="90" t="s">
        <v>125</v>
      </c>
      <c r="H145" s="91">
        <v>10</v>
      </c>
      <c r="I145" s="385"/>
      <c r="J145" s="92">
        <f t="shared" si="0"/>
        <v>0</v>
      </c>
      <c r="K145" s="89" t="s">
        <v>2</v>
      </c>
      <c r="L145" s="7"/>
      <c r="M145" s="386" t="s">
        <v>2</v>
      </c>
      <c r="N145" s="93" t="s">
        <v>45</v>
      </c>
      <c r="O145" s="100"/>
      <c r="P145" s="94">
        <f t="shared" si="1"/>
        <v>0</v>
      </c>
      <c r="Q145" s="94">
        <v>0</v>
      </c>
      <c r="R145" s="94">
        <f t="shared" si="2"/>
        <v>0</v>
      </c>
      <c r="S145" s="94">
        <v>0</v>
      </c>
      <c r="T145" s="95">
        <f t="shared" si="3"/>
        <v>0</v>
      </c>
      <c r="AR145" s="404" t="s">
        <v>91</v>
      </c>
      <c r="AT145" s="404" t="s">
        <v>95</v>
      </c>
      <c r="AU145" s="404" t="s">
        <v>4</v>
      </c>
      <c r="AY145" s="404" t="s">
        <v>93</v>
      </c>
      <c r="BE145" s="96">
        <f t="shared" si="4"/>
        <v>0</v>
      </c>
      <c r="BF145" s="96">
        <f t="shared" si="5"/>
        <v>0</v>
      </c>
      <c r="BG145" s="96">
        <f t="shared" si="6"/>
        <v>0</v>
      </c>
      <c r="BH145" s="96">
        <f t="shared" si="7"/>
        <v>0</v>
      </c>
      <c r="BI145" s="96">
        <f t="shared" si="8"/>
        <v>0</v>
      </c>
      <c r="BJ145" s="404" t="s">
        <v>91</v>
      </c>
      <c r="BK145" s="96">
        <f t="shared" si="9"/>
        <v>0</v>
      </c>
      <c r="BL145" s="404" t="s">
        <v>91</v>
      </c>
      <c r="BM145" s="404" t="s">
        <v>1663</v>
      </c>
    </row>
    <row r="146" spans="2:65" s="402" customFormat="1" ht="16.5" customHeight="1" x14ac:dyDescent="0.25">
      <c r="B146" s="27"/>
      <c r="C146" s="87" t="s">
        <v>417</v>
      </c>
      <c r="D146" s="87" t="s">
        <v>95</v>
      </c>
      <c r="E146" s="88" t="s">
        <v>1664</v>
      </c>
      <c r="F146" s="89" t="s">
        <v>1665</v>
      </c>
      <c r="G146" s="90" t="s">
        <v>125</v>
      </c>
      <c r="H146" s="91">
        <v>10</v>
      </c>
      <c r="I146" s="385"/>
      <c r="J146" s="92">
        <f t="shared" si="0"/>
        <v>0</v>
      </c>
      <c r="K146" s="89" t="s">
        <v>2</v>
      </c>
      <c r="L146" s="7"/>
      <c r="M146" s="386" t="s">
        <v>2</v>
      </c>
      <c r="N146" s="93" t="s">
        <v>45</v>
      </c>
      <c r="O146" s="100"/>
      <c r="P146" s="94">
        <f t="shared" si="1"/>
        <v>0</v>
      </c>
      <c r="Q146" s="94">
        <v>0</v>
      </c>
      <c r="R146" s="94">
        <f t="shared" si="2"/>
        <v>0</v>
      </c>
      <c r="S146" s="94">
        <v>0</v>
      </c>
      <c r="T146" s="95">
        <f t="shared" si="3"/>
        <v>0</v>
      </c>
      <c r="AR146" s="404" t="s">
        <v>91</v>
      </c>
      <c r="AT146" s="404" t="s">
        <v>95</v>
      </c>
      <c r="AU146" s="404" t="s">
        <v>4</v>
      </c>
      <c r="AY146" s="404" t="s">
        <v>93</v>
      </c>
      <c r="BE146" s="96">
        <f t="shared" si="4"/>
        <v>0</v>
      </c>
      <c r="BF146" s="96">
        <f t="shared" si="5"/>
        <v>0</v>
      </c>
      <c r="BG146" s="96">
        <f t="shared" si="6"/>
        <v>0</v>
      </c>
      <c r="BH146" s="96">
        <f t="shared" si="7"/>
        <v>0</v>
      </c>
      <c r="BI146" s="96">
        <f t="shared" si="8"/>
        <v>0</v>
      </c>
      <c r="BJ146" s="404" t="s">
        <v>91</v>
      </c>
      <c r="BK146" s="96">
        <f t="shared" si="9"/>
        <v>0</v>
      </c>
      <c r="BL146" s="404" t="s">
        <v>91</v>
      </c>
      <c r="BM146" s="404" t="s">
        <v>1666</v>
      </c>
    </row>
    <row r="147" spans="2:65" s="81" customFormat="1" ht="22.9" customHeight="1" x14ac:dyDescent="0.2">
      <c r="B147" s="71"/>
      <c r="C147" s="72"/>
      <c r="D147" s="73" t="s">
        <v>88</v>
      </c>
      <c r="E147" s="85" t="s">
        <v>1205</v>
      </c>
      <c r="F147" s="85" t="s">
        <v>1667</v>
      </c>
      <c r="G147" s="72"/>
      <c r="H147" s="72"/>
      <c r="I147" s="384"/>
      <c r="J147" s="86">
        <f>BK147</f>
        <v>0</v>
      </c>
      <c r="K147" s="72"/>
      <c r="L147" s="76"/>
      <c r="M147" s="77"/>
      <c r="N147" s="78"/>
      <c r="O147" s="78"/>
      <c r="P147" s="79">
        <f>SUM(P148:P150)</f>
        <v>0</v>
      </c>
      <c r="Q147" s="78"/>
      <c r="R147" s="79">
        <f>SUM(R148:R150)</f>
        <v>0</v>
      </c>
      <c r="S147" s="78"/>
      <c r="T147" s="80">
        <f>SUM(T148:T150)</f>
        <v>0</v>
      </c>
      <c r="AR147" s="82" t="s">
        <v>115</v>
      </c>
      <c r="AT147" s="83" t="s">
        <v>88</v>
      </c>
      <c r="AU147" s="83" t="s">
        <v>91</v>
      </c>
      <c r="AY147" s="82" t="s">
        <v>93</v>
      </c>
      <c r="BK147" s="84">
        <f>SUM(BK148:BK150)</f>
        <v>0</v>
      </c>
    </row>
    <row r="148" spans="2:65" s="402" customFormat="1" ht="16.5" customHeight="1" x14ac:dyDescent="0.25">
      <c r="B148" s="27"/>
      <c r="C148" s="87" t="s">
        <v>422</v>
      </c>
      <c r="D148" s="87" t="s">
        <v>95</v>
      </c>
      <c r="E148" s="88" t="s">
        <v>1668</v>
      </c>
      <c r="F148" s="89" t="s">
        <v>1669</v>
      </c>
      <c r="G148" s="90" t="s">
        <v>118</v>
      </c>
      <c r="H148" s="91">
        <v>10</v>
      </c>
      <c r="I148" s="385"/>
      <c r="J148" s="92">
        <f>ROUND(I148*H148,2)</f>
        <v>0</v>
      </c>
      <c r="K148" s="89" t="s">
        <v>600</v>
      </c>
      <c r="L148" s="7"/>
      <c r="M148" s="386" t="s">
        <v>2</v>
      </c>
      <c r="N148" s="93" t="s">
        <v>45</v>
      </c>
      <c r="O148" s="100"/>
      <c r="P148" s="94">
        <f>O148*H148</f>
        <v>0</v>
      </c>
      <c r="Q148" s="94">
        <v>0</v>
      </c>
      <c r="R148" s="94">
        <f>Q148*H148</f>
        <v>0</v>
      </c>
      <c r="S148" s="94">
        <v>0</v>
      </c>
      <c r="T148" s="95">
        <f>S148*H148</f>
        <v>0</v>
      </c>
      <c r="AR148" s="404" t="s">
        <v>520</v>
      </c>
      <c r="AT148" s="404" t="s">
        <v>95</v>
      </c>
      <c r="AU148" s="404" t="s">
        <v>4</v>
      </c>
      <c r="AY148" s="404" t="s">
        <v>93</v>
      </c>
      <c r="BE148" s="96">
        <f>IF(N148="základní",J148,0)</f>
        <v>0</v>
      </c>
      <c r="BF148" s="96">
        <f>IF(N148="snížená",J148,0)</f>
        <v>0</v>
      </c>
      <c r="BG148" s="96">
        <f>IF(N148="zákl. přenesená",J148,0)</f>
        <v>0</v>
      </c>
      <c r="BH148" s="96">
        <f>IF(N148="sníž. přenesená",J148,0)</f>
        <v>0</v>
      </c>
      <c r="BI148" s="96">
        <f>IF(N148="nulová",J148,0)</f>
        <v>0</v>
      </c>
      <c r="BJ148" s="404" t="s">
        <v>91</v>
      </c>
      <c r="BK148" s="96">
        <f>ROUND(I148*H148,2)</f>
        <v>0</v>
      </c>
      <c r="BL148" s="404" t="s">
        <v>520</v>
      </c>
      <c r="BM148" s="404" t="s">
        <v>1670</v>
      </c>
    </row>
    <row r="149" spans="2:65" s="402" customFormat="1" ht="16.5" customHeight="1" x14ac:dyDescent="0.25">
      <c r="B149" s="27"/>
      <c r="C149" s="87" t="s">
        <v>428</v>
      </c>
      <c r="D149" s="87" t="s">
        <v>95</v>
      </c>
      <c r="E149" s="88" t="s">
        <v>1671</v>
      </c>
      <c r="F149" s="89" t="s">
        <v>1672</v>
      </c>
      <c r="G149" s="90" t="s">
        <v>118</v>
      </c>
      <c r="H149" s="91">
        <v>10</v>
      </c>
      <c r="I149" s="385"/>
      <c r="J149" s="92">
        <f>ROUND(I149*H149,2)</f>
        <v>0</v>
      </c>
      <c r="K149" s="89" t="s">
        <v>600</v>
      </c>
      <c r="L149" s="7"/>
      <c r="M149" s="386" t="s">
        <v>2</v>
      </c>
      <c r="N149" s="93" t="s">
        <v>45</v>
      </c>
      <c r="O149" s="100"/>
      <c r="P149" s="94">
        <f>O149*H149</f>
        <v>0</v>
      </c>
      <c r="Q149" s="94">
        <v>0</v>
      </c>
      <c r="R149" s="94">
        <f>Q149*H149</f>
        <v>0</v>
      </c>
      <c r="S149" s="94">
        <v>0</v>
      </c>
      <c r="T149" s="95">
        <f>S149*H149</f>
        <v>0</v>
      </c>
      <c r="AR149" s="404" t="s">
        <v>520</v>
      </c>
      <c r="AT149" s="404" t="s">
        <v>95</v>
      </c>
      <c r="AU149" s="404" t="s">
        <v>4</v>
      </c>
      <c r="AY149" s="404" t="s">
        <v>93</v>
      </c>
      <c r="BE149" s="96">
        <f>IF(N149="základní",J149,0)</f>
        <v>0</v>
      </c>
      <c r="BF149" s="96">
        <f>IF(N149="snížená",J149,0)</f>
        <v>0</v>
      </c>
      <c r="BG149" s="96">
        <f>IF(N149="zákl. přenesená",J149,0)</f>
        <v>0</v>
      </c>
      <c r="BH149" s="96">
        <f>IF(N149="sníž. přenesená",J149,0)</f>
        <v>0</v>
      </c>
      <c r="BI149" s="96">
        <f>IF(N149="nulová",J149,0)</f>
        <v>0</v>
      </c>
      <c r="BJ149" s="404" t="s">
        <v>91</v>
      </c>
      <c r="BK149" s="96">
        <f>ROUND(I149*H149,2)</f>
        <v>0</v>
      </c>
      <c r="BL149" s="404" t="s">
        <v>520</v>
      </c>
      <c r="BM149" s="404" t="s">
        <v>1673</v>
      </c>
    </row>
    <row r="150" spans="2:65" s="402" customFormat="1" ht="16.5" customHeight="1" x14ac:dyDescent="0.25">
      <c r="B150" s="27"/>
      <c r="C150" s="87" t="s">
        <v>436</v>
      </c>
      <c r="D150" s="87" t="s">
        <v>95</v>
      </c>
      <c r="E150" s="88" t="s">
        <v>1674</v>
      </c>
      <c r="F150" s="89" t="s">
        <v>1675</v>
      </c>
      <c r="G150" s="90" t="s">
        <v>98</v>
      </c>
      <c r="H150" s="91">
        <v>5</v>
      </c>
      <c r="I150" s="385"/>
      <c r="J150" s="92">
        <f>ROUND(I150*H150,2)</f>
        <v>0</v>
      </c>
      <c r="K150" s="89" t="s">
        <v>600</v>
      </c>
      <c r="L150" s="7"/>
      <c r="M150" s="386" t="s">
        <v>2</v>
      </c>
      <c r="N150" s="93" t="s">
        <v>45</v>
      </c>
      <c r="O150" s="100"/>
      <c r="P150" s="94">
        <f>O150*H150</f>
        <v>0</v>
      </c>
      <c r="Q150" s="94">
        <v>0</v>
      </c>
      <c r="R150" s="94">
        <f>Q150*H150</f>
        <v>0</v>
      </c>
      <c r="S150" s="94">
        <v>0</v>
      </c>
      <c r="T150" s="95">
        <f>S150*H150</f>
        <v>0</v>
      </c>
      <c r="AR150" s="404" t="s">
        <v>520</v>
      </c>
      <c r="AT150" s="404" t="s">
        <v>95</v>
      </c>
      <c r="AU150" s="404" t="s">
        <v>4</v>
      </c>
      <c r="AY150" s="404" t="s">
        <v>93</v>
      </c>
      <c r="BE150" s="96">
        <f>IF(N150="základní",J150,0)</f>
        <v>0</v>
      </c>
      <c r="BF150" s="96">
        <f>IF(N150="snížená",J150,0)</f>
        <v>0</v>
      </c>
      <c r="BG150" s="96">
        <f>IF(N150="zákl. přenesená",J150,0)</f>
        <v>0</v>
      </c>
      <c r="BH150" s="96">
        <f>IF(N150="sníž. přenesená",J150,0)</f>
        <v>0</v>
      </c>
      <c r="BI150" s="96">
        <f>IF(N150="nulová",J150,0)</f>
        <v>0</v>
      </c>
      <c r="BJ150" s="404" t="s">
        <v>91</v>
      </c>
      <c r="BK150" s="96">
        <f>ROUND(I150*H150,2)</f>
        <v>0</v>
      </c>
      <c r="BL150" s="404" t="s">
        <v>520</v>
      </c>
      <c r="BM150" s="404" t="s">
        <v>1676</v>
      </c>
    </row>
    <row r="151" spans="2:65" s="81" customFormat="1" ht="25.9" customHeight="1" x14ac:dyDescent="0.2">
      <c r="B151" s="71"/>
      <c r="C151" s="72"/>
      <c r="D151" s="73" t="s">
        <v>88</v>
      </c>
      <c r="E151" s="74" t="s">
        <v>1677</v>
      </c>
      <c r="F151" s="74" t="s">
        <v>1678</v>
      </c>
      <c r="G151" s="72"/>
      <c r="H151" s="72"/>
      <c r="I151" s="384"/>
      <c r="J151" s="75">
        <f>BK151</f>
        <v>0</v>
      </c>
      <c r="K151" s="72"/>
      <c r="L151" s="76"/>
      <c r="M151" s="77"/>
      <c r="N151" s="78"/>
      <c r="O151" s="78"/>
      <c r="P151" s="79">
        <f>SUM(P152:P157)</f>
        <v>0</v>
      </c>
      <c r="Q151" s="78"/>
      <c r="R151" s="79">
        <f>SUM(R152:R157)</f>
        <v>0</v>
      </c>
      <c r="S151" s="78"/>
      <c r="T151" s="80">
        <f>SUM(T152:T157)</f>
        <v>0</v>
      </c>
      <c r="AR151" s="82" t="s">
        <v>100</v>
      </c>
      <c r="AT151" s="83" t="s">
        <v>88</v>
      </c>
      <c r="AU151" s="83" t="s">
        <v>92</v>
      </c>
      <c r="AY151" s="82" t="s">
        <v>93</v>
      </c>
      <c r="BK151" s="84">
        <f>SUM(BK152:BK157)</f>
        <v>0</v>
      </c>
    </row>
    <row r="152" spans="2:65" s="402" customFormat="1" ht="16.5" customHeight="1" x14ac:dyDescent="0.25">
      <c r="B152" s="27"/>
      <c r="C152" s="87" t="s">
        <v>443</v>
      </c>
      <c r="D152" s="87" t="s">
        <v>95</v>
      </c>
      <c r="E152" s="88" t="s">
        <v>1679</v>
      </c>
      <c r="F152" s="89" t="s">
        <v>1680</v>
      </c>
      <c r="G152" s="90" t="s">
        <v>125</v>
      </c>
      <c r="H152" s="91">
        <v>20</v>
      </c>
      <c r="I152" s="385"/>
      <c r="J152" s="92">
        <f t="shared" ref="J152:J157" si="10">ROUND(I152*H152,2)</f>
        <v>0</v>
      </c>
      <c r="K152" s="89" t="s">
        <v>2</v>
      </c>
      <c r="L152" s="7"/>
      <c r="M152" s="386" t="s">
        <v>2</v>
      </c>
      <c r="N152" s="93" t="s">
        <v>45</v>
      </c>
      <c r="O152" s="100"/>
      <c r="P152" s="94">
        <f t="shared" ref="P152:P157" si="11">O152*H152</f>
        <v>0</v>
      </c>
      <c r="Q152" s="94">
        <v>0</v>
      </c>
      <c r="R152" s="94">
        <f t="shared" ref="R152:R157" si="12">Q152*H152</f>
        <v>0</v>
      </c>
      <c r="S152" s="94">
        <v>0</v>
      </c>
      <c r="T152" s="95">
        <f t="shared" ref="T152:T157" si="13">S152*H152</f>
        <v>0</v>
      </c>
      <c r="AR152" s="404" t="s">
        <v>1681</v>
      </c>
      <c r="AT152" s="404" t="s">
        <v>95</v>
      </c>
      <c r="AU152" s="404" t="s">
        <v>91</v>
      </c>
      <c r="AY152" s="404" t="s">
        <v>93</v>
      </c>
      <c r="BE152" s="96">
        <f t="shared" ref="BE152:BE157" si="14">IF(N152="základní",J152,0)</f>
        <v>0</v>
      </c>
      <c r="BF152" s="96">
        <f t="shared" ref="BF152:BF157" si="15">IF(N152="snížená",J152,0)</f>
        <v>0</v>
      </c>
      <c r="BG152" s="96">
        <f t="shared" ref="BG152:BG157" si="16">IF(N152="zákl. přenesená",J152,0)</f>
        <v>0</v>
      </c>
      <c r="BH152" s="96">
        <f t="shared" ref="BH152:BH157" si="17">IF(N152="sníž. přenesená",J152,0)</f>
        <v>0</v>
      </c>
      <c r="BI152" s="96">
        <f t="shared" ref="BI152:BI157" si="18">IF(N152="nulová",J152,0)</f>
        <v>0</v>
      </c>
      <c r="BJ152" s="404" t="s">
        <v>91</v>
      </c>
      <c r="BK152" s="96">
        <f t="shared" ref="BK152:BK157" si="19">ROUND(I152*H152,2)</f>
        <v>0</v>
      </c>
      <c r="BL152" s="404" t="s">
        <v>1681</v>
      </c>
      <c r="BM152" s="404" t="s">
        <v>1682</v>
      </c>
    </row>
    <row r="153" spans="2:65" s="402" customFormat="1" ht="16.5" customHeight="1" x14ac:dyDescent="0.25">
      <c r="B153" s="27"/>
      <c r="C153" s="87" t="s">
        <v>450</v>
      </c>
      <c r="D153" s="87" t="s">
        <v>95</v>
      </c>
      <c r="E153" s="88" t="s">
        <v>1683</v>
      </c>
      <c r="F153" s="89" t="s">
        <v>1684</v>
      </c>
      <c r="G153" s="90" t="s">
        <v>125</v>
      </c>
      <c r="H153" s="91">
        <v>6</v>
      </c>
      <c r="I153" s="385"/>
      <c r="J153" s="92">
        <f t="shared" si="10"/>
        <v>0</v>
      </c>
      <c r="K153" s="89" t="s">
        <v>2</v>
      </c>
      <c r="L153" s="7"/>
      <c r="M153" s="386" t="s">
        <v>2</v>
      </c>
      <c r="N153" s="93" t="s">
        <v>45</v>
      </c>
      <c r="O153" s="100"/>
      <c r="P153" s="94">
        <f t="shared" si="11"/>
        <v>0</v>
      </c>
      <c r="Q153" s="94">
        <v>0</v>
      </c>
      <c r="R153" s="94">
        <f t="shared" si="12"/>
        <v>0</v>
      </c>
      <c r="S153" s="94">
        <v>0</v>
      </c>
      <c r="T153" s="95">
        <f t="shared" si="13"/>
        <v>0</v>
      </c>
      <c r="AR153" s="404" t="s">
        <v>1681</v>
      </c>
      <c r="AT153" s="404" t="s">
        <v>95</v>
      </c>
      <c r="AU153" s="404" t="s">
        <v>91</v>
      </c>
      <c r="AY153" s="404" t="s">
        <v>93</v>
      </c>
      <c r="BE153" s="96">
        <f t="shared" si="14"/>
        <v>0</v>
      </c>
      <c r="BF153" s="96">
        <f t="shared" si="15"/>
        <v>0</v>
      </c>
      <c r="BG153" s="96">
        <f t="shared" si="16"/>
        <v>0</v>
      </c>
      <c r="BH153" s="96">
        <f t="shared" si="17"/>
        <v>0</v>
      </c>
      <c r="BI153" s="96">
        <f t="shared" si="18"/>
        <v>0</v>
      </c>
      <c r="BJ153" s="404" t="s">
        <v>91</v>
      </c>
      <c r="BK153" s="96">
        <f t="shared" si="19"/>
        <v>0</v>
      </c>
      <c r="BL153" s="404" t="s">
        <v>1681</v>
      </c>
      <c r="BM153" s="404" t="s">
        <v>1685</v>
      </c>
    </row>
    <row r="154" spans="2:65" s="402" customFormat="1" ht="16.5" customHeight="1" x14ac:dyDescent="0.25">
      <c r="B154" s="27"/>
      <c r="C154" s="87" t="s">
        <v>457</v>
      </c>
      <c r="D154" s="87" t="s">
        <v>95</v>
      </c>
      <c r="E154" s="88" t="s">
        <v>1686</v>
      </c>
      <c r="F154" s="89" t="s">
        <v>1008</v>
      </c>
      <c r="G154" s="90" t="s">
        <v>702</v>
      </c>
      <c r="H154" s="91">
        <v>1</v>
      </c>
      <c r="I154" s="385"/>
      <c r="J154" s="92">
        <f t="shared" si="10"/>
        <v>0</v>
      </c>
      <c r="K154" s="89" t="s">
        <v>2</v>
      </c>
      <c r="L154" s="7"/>
      <c r="M154" s="386" t="s">
        <v>2</v>
      </c>
      <c r="N154" s="93" t="s">
        <v>45</v>
      </c>
      <c r="O154" s="100"/>
      <c r="P154" s="94">
        <f t="shared" si="11"/>
        <v>0</v>
      </c>
      <c r="Q154" s="94">
        <v>0</v>
      </c>
      <c r="R154" s="94">
        <f t="shared" si="12"/>
        <v>0</v>
      </c>
      <c r="S154" s="94">
        <v>0</v>
      </c>
      <c r="T154" s="95">
        <f t="shared" si="13"/>
        <v>0</v>
      </c>
      <c r="AR154" s="404" t="s">
        <v>1681</v>
      </c>
      <c r="AT154" s="404" t="s">
        <v>95</v>
      </c>
      <c r="AU154" s="404" t="s">
        <v>91</v>
      </c>
      <c r="AY154" s="404" t="s">
        <v>93</v>
      </c>
      <c r="BE154" s="96">
        <f t="shared" si="14"/>
        <v>0</v>
      </c>
      <c r="BF154" s="96">
        <f t="shared" si="15"/>
        <v>0</v>
      </c>
      <c r="BG154" s="96">
        <f t="shared" si="16"/>
        <v>0</v>
      </c>
      <c r="BH154" s="96">
        <f t="shared" si="17"/>
        <v>0</v>
      </c>
      <c r="BI154" s="96">
        <f t="shared" si="18"/>
        <v>0</v>
      </c>
      <c r="BJ154" s="404" t="s">
        <v>91</v>
      </c>
      <c r="BK154" s="96">
        <f t="shared" si="19"/>
        <v>0</v>
      </c>
      <c r="BL154" s="404" t="s">
        <v>1681</v>
      </c>
      <c r="BM154" s="404" t="s">
        <v>1687</v>
      </c>
    </row>
    <row r="155" spans="2:65" s="402" customFormat="1" ht="16.5" customHeight="1" x14ac:dyDescent="0.25">
      <c r="B155" s="27"/>
      <c r="C155" s="87" t="s">
        <v>386</v>
      </c>
      <c r="D155" s="87" t="s">
        <v>95</v>
      </c>
      <c r="E155" s="88" t="s">
        <v>1688</v>
      </c>
      <c r="F155" s="89" t="s">
        <v>1689</v>
      </c>
      <c r="G155" s="90" t="s">
        <v>702</v>
      </c>
      <c r="H155" s="91">
        <v>1</v>
      </c>
      <c r="I155" s="385"/>
      <c r="J155" s="92">
        <f t="shared" si="10"/>
        <v>0</v>
      </c>
      <c r="K155" s="89" t="s">
        <v>2</v>
      </c>
      <c r="L155" s="7"/>
      <c r="M155" s="386" t="s">
        <v>2</v>
      </c>
      <c r="N155" s="93" t="s">
        <v>45</v>
      </c>
      <c r="O155" s="100"/>
      <c r="P155" s="94">
        <f t="shared" si="11"/>
        <v>0</v>
      </c>
      <c r="Q155" s="94">
        <v>0</v>
      </c>
      <c r="R155" s="94">
        <f t="shared" si="12"/>
        <v>0</v>
      </c>
      <c r="S155" s="94">
        <v>0</v>
      </c>
      <c r="T155" s="95">
        <f t="shared" si="13"/>
        <v>0</v>
      </c>
      <c r="AR155" s="404" t="s">
        <v>1681</v>
      </c>
      <c r="AT155" s="404" t="s">
        <v>95</v>
      </c>
      <c r="AU155" s="404" t="s">
        <v>91</v>
      </c>
      <c r="AY155" s="404" t="s">
        <v>93</v>
      </c>
      <c r="BE155" s="96">
        <f t="shared" si="14"/>
        <v>0</v>
      </c>
      <c r="BF155" s="96">
        <f t="shared" si="15"/>
        <v>0</v>
      </c>
      <c r="BG155" s="96">
        <f t="shared" si="16"/>
        <v>0</v>
      </c>
      <c r="BH155" s="96">
        <f t="shared" si="17"/>
        <v>0</v>
      </c>
      <c r="BI155" s="96">
        <f t="shared" si="18"/>
        <v>0</v>
      </c>
      <c r="BJ155" s="404" t="s">
        <v>91</v>
      </c>
      <c r="BK155" s="96">
        <f t="shared" si="19"/>
        <v>0</v>
      </c>
      <c r="BL155" s="404" t="s">
        <v>1681</v>
      </c>
      <c r="BM155" s="404" t="s">
        <v>1690</v>
      </c>
    </row>
    <row r="156" spans="2:65" s="402" customFormat="1" ht="16.5" customHeight="1" x14ac:dyDescent="0.25">
      <c r="B156" s="27"/>
      <c r="C156" s="87" t="s">
        <v>472</v>
      </c>
      <c r="D156" s="87" t="s">
        <v>95</v>
      </c>
      <c r="E156" s="88" t="s">
        <v>1691</v>
      </c>
      <c r="F156" s="89" t="s">
        <v>1692</v>
      </c>
      <c r="G156" s="90" t="s">
        <v>125</v>
      </c>
      <c r="H156" s="91">
        <v>60</v>
      </c>
      <c r="I156" s="385"/>
      <c r="J156" s="92">
        <f t="shared" si="10"/>
        <v>0</v>
      </c>
      <c r="K156" s="89" t="s">
        <v>2</v>
      </c>
      <c r="L156" s="7"/>
      <c r="M156" s="386" t="s">
        <v>2</v>
      </c>
      <c r="N156" s="93" t="s">
        <v>45</v>
      </c>
      <c r="O156" s="100"/>
      <c r="P156" s="94">
        <f t="shared" si="11"/>
        <v>0</v>
      </c>
      <c r="Q156" s="94">
        <v>0</v>
      </c>
      <c r="R156" s="94">
        <f t="shared" si="12"/>
        <v>0</v>
      </c>
      <c r="S156" s="94">
        <v>0</v>
      </c>
      <c r="T156" s="95">
        <f t="shared" si="13"/>
        <v>0</v>
      </c>
      <c r="AR156" s="404" t="s">
        <v>1681</v>
      </c>
      <c r="AT156" s="404" t="s">
        <v>95</v>
      </c>
      <c r="AU156" s="404" t="s">
        <v>91</v>
      </c>
      <c r="AY156" s="404" t="s">
        <v>93</v>
      </c>
      <c r="BE156" s="96">
        <f t="shared" si="14"/>
        <v>0</v>
      </c>
      <c r="BF156" s="96">
        <f t="shared" si="15"/>
        <v>0</v>
      </c>
      <c r="BG156" s="96">
        <f t="shared" si="16"/>
        <v>0</v>
      </c>
      <c r="BH156" s="96">
        <f t="shared" si="17"/>
        <v>0</v>
      </c>
      <c r="BI156" s="96">
        <f t="shared" si="18"/>
        <v>0</v>
      </c>
      <c r="BJ156" s="404" t="s">
        <v>91</v>
      </c>
      <c r="BK156" s="96">
        <f t="shared" si="19"/>
        <v>0</v>
      </c>
      <c r="BL156" s="404" t="s">
        <v>1681</v>
      </c>
      <c r="BM156" s="404" t="s">
        <v>1693</v>
      </c>
    </row>
    <row r="157" spans="2:65" s="402" customFormat="1" ht="16.5" customHeight="1" x14ac:dyDescent="0.25">
      <c r="B157" s="27"/>
      <c r="C157" s="87" t="s">
        <v>479</v>
      </c>
      <c r="D157" s="87" t="s">
        <v>95</v>
      </c>
      <c r="E157" s="88" t="s">
        <v>1375</v>
      </c>
      <c r="F157" s="89" t="s">
        <v>1694</v>
      </c>
      <c r="G157" s="90" t="s">
        <v>125</v>
      </c>
      <c r="H157" s="91">
        <v>30</v>
      </c>
      <c r="I157" s="385"/>
      <c r="J157" s="92">
        <f t="shared" si="10"/>
        <v>0</v>
      </c>
      <c r="K157" s="89" t="s">
        <v>1578</v>
      </c>
      <c r="L157" s="7"/>
      <c r="M157" s="393" t="s">
        <v>2</v>
      </c>
      <c r="N157" s="394" t="s">
        <v>45</v>
      </c>
      <c r="O157" s="395"/>
      <c r="P157" s="396">
        <f t="shared" si="11"/>
        <v>0</v>
      </c>
      <c r="Q157" s="396">
        <v>0</v>
      </c>
      <c r="R157" s="396">
        <f t="shared" si="12"/>
        <v>0</v>
      </c>
      <c r="S157" s="396">
        <v>0</v>
      </c>
      <c r="T157" s="397">
        <f t="shared" si="13"/>
        <v>0</v>
      </c>
      <c r="AR157" s="404" t="s">
        <v>1681</v>
      </c>
      <c r="AT157" s="404" t="s">
        <v>95</v>
      </c>
      <c r="AU157" s="404" t="s">
        <v>91</v>
      </c>
      <c r="AY157" s="404" t="s">
        <v>93</v>
      </c>
      <c r="BE157" s="96">
        <f t="shared" si="14"/>
        <v>0</v>
      </c>
      <c r="BF157" s="96">
        <f t="shared" si="15"/>
        <v>0</v>
      </c>
      <c r="BG157" s="96">
        <f t="shared" si="16"/>
        <v>0</v>
      </c>
      <c r="BH157" s="96">
        <f t="shared" si="17"/>
        <v>0</v>
      </c>
      <c r="BI157" s="96">
        <f t="shared" si="18"/>
        <v>0</v>
      </c>
      <c r="BJ157" s="404" t="s">
        <v>91</v>
      </c>
      <c r="BK157" s="96">
        <f t="shared" si="19"/>
        <v>0</v>
      </c>
      <c r="BL157" s="404" t="s">
        <v>1681</v>
      </c>
      <c r="BM157" s="404" t="s">
        <v>1695</v>
      </c>
    </row>
    <row r="158" spans="2:65" s="402" customFormat="1" ht="6.95" customHeight="1" x14ac:dyDescent="0.25">
      <c r="B158" s="51"/>
      <c r="C158" s="52"/>
      <c r="D158" s="52"/>
      <c r="E158" s="52"/>
      <c r="F158" s="52"/>
      <c r="G158" s="52"/>
      <c r="H158" s="52"/>
      <c r="I158" s="378"/>
      <c r="J158" s="52"/>
      <c r="K158" s="52"/>
      <c r="L158" s="7"/>
    </row>
  </sheetData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7</vt:i4>
      </vt:variant>
    </vt:vector>
  </HeadingPairs>
  <TitlesOfParts>
    <vt:vector size="16" baseType="lpstr">
      <vt:lpstr>Rekapitulace</vt:lpstr>
      <vt:lpstr>SO201a</vt:lpstr>
      <vt:lpstr>SO201b</vt:lpstr>
      <vt:lpstr>SO202.1</vt:lpstr>
      <vt:lpstr>SO202.2</vt:lpstr>
      <vt:lpstr>SO401</vt:lpstr>
      <vt:lpstr>SO402</vt:lpstr>
      <vt:lpstr>SO601</vt:lpstr>
      <vt:lpstr>SO602</vt:lpstr>
      <vt:lpstr>SO201a!Názvy_tisku</vt:lpstr>
      <vt:lpstr>SO201b!Názvy_tisku</vt:lpstr>
      <vt:lpstr>SO202.1!Názvy_tisku</vt:lpstr>
      <vt:lpstr>SO202.2!Názvy_tisku</vt:lpstr>
      <vt:lpstr>'SO601'!Názvy_tisku</vt:lpstr>
      <vt:lpstr>SO201a!Oblast_tisku</vt:lpstr>
      <vt:lpstr>SO201b!Oblast_tisku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Vašek</dc:creator>
  <cp:lastModifiedBy>Jakub Vašek</cp:lastModifiedBy>
  <dcterms:created xsi:type="dcterms:W3CDTF">2019-05-23T10:50:03Z</dcterms:created>
  <dcterms:modified xsi:type="dcterms:W3CDTF">2021-11-24T14:58:45Z</dcterms:modified>
</cp:coreProperties>
</file>