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otucekp\Desktop\"/>
    </mc:Choice>
  </mc:AlternateContent>
  <bookViews>
    <workbookView xWindow="0" yWindow="0" windowWidth="28800" windowHeight="12330"/>
  </bookViews>
  <sheets>
    <sheet name="Rekapitulace stavby" sheetId="1" r:id="rId1"/>
    <sheet name="A - Oprava komunikace Are..." sheetId="2" r:id="rId2"/>
    <sheet name="B - Oprava komunikace Are..." sheetId="3" r:id="rId3"/>
  </sheets>
  <definedNames>
    <definedName name="_xlnm._FilterDatabase" localSheetId="1" hidden="1">'A - Oprava komunikace Are...'!$C$128:$K$170</definedName>
    <definedName name="_xlnm._FilterDatabase" localSheetId="2" hidden="1">'B - Oprava komunikace Are...'!$C$126:$K$162</definedName>
    <definedName name="_xlnm.Print_Titles" localSheetId="1">'A - Oprava komunikace Are...'!$128:$128</definedName>
    <definedName name="_xlnm.Print_Titles" localSheetId="2">'B - Oprava komunikace Are...'!$126:$126</definedName>
    <definedName name="_xlnm.Print_Titles" localSheetId="0">'Rekapitulace stavby'!$92:$92</definedName>
    <definedName name="_xlnm.Print_Area" localSheetId="1">'A - Oprava komunikace Are...'!$C$116:$J$170</definedName>
    <definedName name="_xlnm.Print_Area" localSheetId="2">'B - Oprava komunikace Are...'!$C$114:$J$162</definedName>
    <definedName name="_xlnm.Print_Area" localSheetId="0">'Rekapitulace stavby'!$D$4:$AO$76,'Rekapitulace stavby'!$C$82:$AQ$97</definedName>
  </definedNames>
  <calcPr calcId="162913"/>
</workbook>
</file>

<file path=xl/calcChain.xml><?xml version="1.0" encoding="utf-8"?>
<calcChain xmlns="http://schemas.openxmlformats.org/spreadsheetml/2006/main">
  <c r="J37" i="3" l="1"/>
  <c r="J36" i="3"/>
  <c r="AY96" i="1"/>
  <c r="J35" i="3"/>
  <c r="AX96" i="1" s="1"/>
  <c r="BI162" i="3"/>
  <c r="BH162" i="3"/>
  <c r="BG162" i="3"/>
  <c r="BF162" i="3"/>
  <c r="T162" i="3"/>
  <c r="T161" i="3"/>
  <c r="R162" i="3"/>
  <c r="R161" i="3" s="1"/>
  <c r="P162" i="3"/>
  <c r="P161" i="3"/>
  <c r="BI160" i="3"/>
  <c r="BH160" i="3"/>
  <c r="BG160" i="3"/>
  <c r="BF160" i="3"/>
  <c r="T160" i="3"/>
  <c r="R160" i="3"/>
  <c r="P160" i="3"/>
  <c r="BI159" i="3"/>
  <c r="BH159" i="3"/>
  <c r="BG159" i="3"/>
  <c r="BF159" i="3"/>
  <c r="T159" i="3"/>
  <c r="R159" i="3"/>
  <c r="P159" i="3"/>
  <c r="BI157" i="3"/>
  <c r="BH157" i="3"/>
  <c r="BG157" i="3"/>
  <c r="BF157" i="3"/>
  <c r="T157" i="3"/>
  <c r="R157" i="3"/>
  <c r="P157" i="3"/>
  <c r="BI156" i="3"/>
  <c r="BH156" i="3"/>
  <c r="BG156" i="3"/>
  <c r="BF156" i="3"/>
  <c r="T156" i="3"/>
  <c r="R156" i="3"/>
  <c r="P156" i="3"/>
  <c r="BI154" i="3"/>
  <c r="BH154" i="3"/>
  <c r="BG154" i="3"/>
  <c r="BF154" i="3"/>
  <c r="T154" i="3"/>
  <c r="T153" i="3" s="1"/>
  <c r="R154" i="3"/>
  <c r="R153" i="3"/>
  <c r="P154" i="3"/>
  <c r="P153" i="3" s="1"/>
  <c r="BI151" i="3"/>
  <c r="BH151" i="3"/>
  <c r="BG151" i="3"/>
  <c r="BF151" i="3"/>
  <c r="T151" i="3"/>
  <c r="T150" i="3"/>
  <c r="R151" i="3"/>
  <c r="R150" i="3" s="1"/>
  <c r="P151" i="3"/>
  <c r="P150" i="3"/>
  <c r="BI149" i="3"/>
  <c r="BH149" i="3"/>
  <c r="BG149" i="3"/>
  <c r="BF149" i="3"/>
  <c r="T149" i="3"/>
  <c r="R149" i="3"/>
  <c r="P149" i="3"/>
  <c r="BI148" i="3"/>
  <c r="BH148" i="3"/>
  <c r="BG148" i="3"/>
  <c r="BF148" i="3"/>
  <c r="T148" i="3"/>
  <c r="R148" i="3"/>
  <c r="P148" i="3"/>
  <c r="BI147" i="3"/>
  <c r="BH147" i="3"/>
  <c r="BG147" i="3"/>
  <c r="BF147" i="3"/>
  <c r="T147" i="3"/>
  <c r="R147" i="3"/>
  <c r="P147" i="3"/>
  <c r="BI146" i="3"/>
  <c r="BH146" i="3"/>
  <c r="BG146" i="3"/>
  <c r="BF146" i="3"/>
  <c r="T146" i="3"/>
  <c r="R146" i="3"/>
  <c r="P146" i="3"/>
  <c r="BI144" i="3"/>
  <c r="BH144" i="3"/>
  <c r="BG144" i="3"/>
  <c r="BF144" i="3"/>
  <c r="T144" i="3"/>
  <c r="R144" i="3"/>
  <c r="P144" i="3"/>
  <c r="BI143" i="3"/>
  <c r="BH143" i="3"/>
  <c r="BG143" i="3"/>
  <c r="BF143" i="3"/>
  <c r="T143" i="3"/>
  <c r="R143" i="3"/>
  <c r="P143" i="3"/>
  <c r="BI142" i="3"/>
  <c r="BH142" i="3"/>
  <c r="BG142" i="3"/>
  <c r="BF142" i="3"/>
  <c r="T142" i="3"/>
  <c r="R142" i="3"/>
  <c r="P142" i="3"/>
  <c r="BI141" i="3"/>
  <c r="BH141" i="3"/>
  <c r="BG141" i="3"/>
  <c r="BF141" i="3"/>
  <c r="T141" i="3"/>
  <c r="R141" i="3"/>
  <c r="P141" i="3"/>
  <c r="BI139" i="3"/>
  <c r="BH139" i="3"/>
  <c r="BG139" i="3"/>
  <c r="BF139" i="3"/>
  <c r="T139" i="3"/>
  <c r="R139" i="3"/>
  <c r="P139" i="3"/>
  <c r="BI138" i="3"/>
  <c r="BH138" i="3"/>
  <c r="BG138" i="3"/>
  <c r="BF138" i="3"/>
  <c r="T138" i="3"/>
  <c r="R138" i="3"/>
  <c r="P138" i="3"/>
  <c r="BI137" i="3"/>
  <c r="BH137" i="3"/>
  <c r="BG137" i="3"/>
  <c r="BF137" i="3"/>
  <c r="T137" i="3"/>
  <c r="R137" i="3"/>
  <c r="P137" i="3"/>
  <c r="BI136" i="3"/>
  <c r="BH136" i="3"/>
  <c r="BG136" i="3"/>
  <c r="BF136" i="3"/>
  <c r="T136" i="3"/>
  <c r="R136" i="3"/>
  <c r="P136" i="3"/>
  <c r="BI135" i="3"/>
  <c r="BH135" i="3"/>
  <c r="BG135" i="3"/>
  <c r="BF135" i="3"/>
  <c r="T135" i="3"/>
  <c r="R135" i="3"/>
  <c r="P135" i="3"/>
  <c r="BI133" i="3"/>
  <c r="BH133" i="3"/>
  <c r="BG133" i="3"/>
  <c r="BF133" i="3"/>
  <c r="T133" i="3"/>
  <c r="R133" i="3"/>
  <c r="P133" i="3"/>
  <c r="BI132" i="3"/>
  <c r="BH132" i="3"/>
  <c r="BG132" i="3"/>
  <c r="BF132" i="3"/>
  <c r="T132" i="3"/>
  <c r="R132" i="3"/>
  <c r="P132" i="3"/>
  <c r="BI131" i="3"/>
  <c r="BH131" i="3"/>
  <c r="BG131" i="3"/>
  <c r="BF131" i="3"/>
  <c r="T131" i="3"/>
  <c r="R131" i="3"/>
  <c r="P131" i="3"/>
  <c r="BI130" i="3"/>
  <c r="BH130" i="3"/>
  <c r="BG130" i="3"/>
  <c r="BF130" i="3"/>
  <c r="T130" i="3"/>
  <c r="R130" i="3"/>
  <c r="P130" i="3"/>
  <c r="F121" i="3"/>
  <c r="E119" i="3"/>
  <c r="F89" i="3"/>
  <c r="E87" i="3"/>
  <c r="J24" i="3"/>
  <c r="E24" i="3"/>
  <c r="J124" i="3" s="1"/>
  <c r="J23" i="3"/>
  <c r="J21" i="3"/>
  <c r="E21" i="3"/>
  <c r="J123" i="3" s="1"/>
  <c r="J20" i="3"/>
  <c r="J18" i="3"/>
  <c r="E18" i="3"/>
  <c r="F92" i="3" s="1"/>
  <c r="J17" i="3"/>
  <c r="J15" i="3"/>
  <c r="E15" i="3"/>
  <c r="F123" i="3" s="1"/>
  <c r="J14" i="3"/>
  <c r="J12" i="3"/>
  <c r="J121" i="3" s="1"/>
  <c r="E7" i="3"/>
  <c r="E85" i="3"/>
  <c r="J37" i="2"/>
  <c r="J36" i="2"/>
  <c r="AY95" i="1" s="1"/>
  <c r="J35" i="2"/>
  <c r="AX95" i="1"/>
  <c r="BI170" i="2"/>
  <c r="BH170" i="2"/>
  <c r="BG170" i="2"/>
  <c r="BF170" i="2"/>
  <c r="T170" i="2"/>
  <c r="T169" i="2" s="1"/>
  <c r="R170" i="2"/>
  <c r="R169" i="2"/>
  <c r="P170" i="2"/>
  <c r="P169" i="2" s="1"/>
  <c r="BI168" i="2"/>
  <c r="BH168" i="2"/>
  <c r="BG168" i="2"/>
  <c r="BF168" i="2"/>
  <c r="T168" i="2"/>
  <c r="R168" i="2"/>
  <c r="P168" i="2"/>
  <c r="BI167" i="2"/>
  <c r="BH167" i="2"/>
  <c r="BG167" i="2"/>
  <c r="BF167" i="2"/>
  <c r="T167" i="2"/>
  <c r="R167" i="2"/>
  <c r="P167" i="2"/>
  <c r="BI165" i="2"/>
  <c r="BH165" i="2"/>
  <c r="BG165" i="2"/>
  <c r="BF165" i="2"/>
  <c r="T165" i="2"/>
  <c r="R165" i="2"/>
  <c r="P165" i="2"/>
  <c r="BI164" i="2"/>
  <c r="BH164" i="2"/>
  <c r="BG164" i="2"/>
  <c r="BF164" i="2"/>
  <c r="T164" i="2"/>
  <c r="R164" i="2"/>
  <c r="P164" i="2"/>
  <c r="BI162" i="2"/>
  <c r="BH162" i="2"/>
  <c r="BG162" i="2"/>
  <c r="BF162" i="2"/>
  <c r="T162" i="2"/>
  <c r="R162" i="2"/>
  <c r="P162" i="2"/>
  <c r="BI161" i="2"/>
  <c r="BH161" i="2"/>
  <c r="BG161" i="2"/>
  <c r="BF161" i="2"/>
  <c r="T161" i="2"/>
  <c r="R161" i="2"/>
  <c r="P161" i="2"/>
  <c r="BI158" i="2"/>
  <c r="BH158" i="2"/>
  <c r="BG158" i="2"/>
  <c r="BF158" i="2"/>
  <c r="T158" i="2"/>
  <c r="R158" i="2"/>
  <c r="P158" i="2"/>
  <c r="BI157" i="2"/>
  <c r="BH157" i="2"/>
  <c r="BG157" i="2"/>
  <c r="BF157" i="2"/>
  <c r="T157" i="2"/>
  <c r="R157" i="2"/>
  <c r="P157" i="2"/>
  <c r="BI154" i="2"/>
  <c r="BH154" i="2"/>
  <c r="BG154" i="2"/>
  <c r="BF154" i="2"/>
  <c r="T154" i="2"/>
  <c r="T153" i="2"/>
  <c r="R154" i="2"/>
  <c r="R153" i="2" s="1"/>
  <c r="P154" i="2"/>
  <c r="P153" i="2"/>
  <c r="BI152" i="2"/>
  <c r="BH152" i="2"/>
  <c r="BG152" i="2"/>
  <c r="BF152" i="2"/>
  <c r="T152" i="2"/>
  <c r="R152" i="2"/>
  <c r="P152" i="2"/>
  <c r="BI151" i="2"/>
  <c r="BH151" i="2"/>
  <c r="BG151" i="2"/>
  <c r="BF151" i="2"/>
  <c r="T151" i="2"/>
  <c r="R151" i="2"/>
  <c r="P151" i="2"/>
  <c r="BI150" i="2"/>
  <c r="BH150" i="2"/>
  <c r="BG150" i="2"/>
  <c r="BF150" i="2"/>
  <c r="T150" i="2"/>
  <c r="R150" i="2"/>
  <c r="P150" i="2"/>
  <c r="BI149" i="2"/>
  <c r="BH149" i="2"/>
  <c r="BG149" i="2"/>
  <c r="BF149" i="2"/>
  <c r="T149" i="2"/>
  <c r="R149" i="2"/>
  <c r="P149" i="2"/>
  <c r="BI147" i="2"/>
  <c r="BH147" i="2"/>
  <c r="BG147" i="2"/>
  <c r="BF147" i="2"/>
  <c r="T147" i="2"/>
  <c r="R147" i="2"/>
  <c r="P147" i="2"/>
  <c r="BI146" i="2"/>
  <c r="BH146" i="2"/>
  <c r="BG146" i="2"/>
  <c r="BF146" i="2"/>
  <c r="T146" i="2"/>
  <c r="R146" i="2"/>
  <c r="P146" i="2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43" i="2"/>
  <c r="BH143" i="2"/>
  <c r="BG143" i="2"/>
  <c r="BF143" i="2"/>
  <c r="T143" i="2"/>
  <c r="R143" i="2"/>
  <c r="P143" i="2"/>
  <c r="BI141" i="2"/>
  <c r="BH141" i="2"/>
  <c r="BG141" i="2"/>
  <c r="BF141" i="2"/>
  <c r="T141" i="2"/>
  <c r="R141" i="2"/>
  <c r="P141" i="2"/>
  <c r="BI140" i="2"/>
  <c r="BH140" i="2"/>
  <c r="BG140" i="2"/>
  <c r="BF140" i="2"/>
  <c r="T140" i="2"/>
  <c r="R140" i="2"/>
  <c r="P140" i="2"/>
  <c r="BI139" i="2"/>
  <c r="BH139" i="2"/>
  <c r="BG139" i="2"/>
  <c r="BF139" i="2"/>
  <c r="T139" i="2"/>
  <c r="R139" i="2"/>
  <c r="P139" i="2"/>
  <c r="BI138" i="2"/>
  <c r="BH138" i="2"/>
  <c r="BG138" i="2"/>
  <c r="BF138" i="2"/>
  <c r="T138" i="2"/>
  <c r="R138" i="2"/>
  <c r="P138" i="2"/>
  <c r="BI137" i="2"/>
  <c r="BH137" i="2"/>
  <c r="BG137" i="2"/>
  <c r="BF137" i="2"/>
  <c r="T137" i="2"/>
  <c r="R137" i="2"/>
  <c r="P137" i="2"/>
  <c r="BI135" i="2"/>
  <c r="BH135" i="2"/>
  <c r="BG135" i="2"/>
  <c r="BF135" i="2"/>
  <c r="T135" i="2"/>
  <c r="R135" i="2"/>
  <c r="P135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32" i="2"/>
  <c r="BH132" i="2"/>
  <c r="BG132" i="2"/>
  <c r="BF132" i="2"/>
  <c r="T132" i="2"/>
  <c r="R132" i="2"/>
  <c r="P132" i="2"/>
  <c r="F123" i="2"/>
  <c r="E121" i="2"/>
  <c r="F89" i="2"/>
  <c r="E87" i="2"/>
  <c r="J24" i="2"/>
  <c r="E24" i="2"/>
  <c r="J126" i="2"/>
  <c r="J23" i="2"/>
  <c r="J21" i="2"/>
  <c r="E21" i="2"/>
  <c r="J125" i="2"/>
  <c r="J20" i="2"/>
  <c r="J18" i="2"/>
  <c r="E18" i="2"/>
  <c r="F126" i="2" s="1"/>
  <c r="J17" i="2"/>
  <c r="J15" i="2"/>
  <c r="E15" i="2"/>
  <c r="F91" i="2"/>
  <c r="J14" i="2"/>
  <c r="J12" i="2"/>
  <c r="J123" i="2"/>
  <c r="E7" i="2"/>
  <c r="E119" i="2" s="1"/>
  <c r="L90" i="1"/>
  <c r="AM90" i="1"/>
  <c r="AM89" i="1"/>
  <c r="L89" i="1"/>
  <c r="AM87" i="1"/>
  <c r="L87" i="1"/>
  <c r="L85" i="1"/>
  <c r="L84" i="1"/>
  <c r="BK168" i="2"/>
  <c r="J165" i="2"/>
  <c r="BK162" i="2"/>
  <c r="BK158" i="2"/>
  <c r="J154" i="2"/>
  <c r="BK151" i="2"/>
  <c r="J147" i="2"/>
  <c r="BK146" i="2"/>
  <c r="BK144" i="2"/>
  <c r="J139" i="2"/>
  <c r="J137" i="2"/>
  <c r="J170" i="2"/>
  <c r="BK165" i="2"/>
  <c r="J162" i="2"/>
  <c r="J158" i="2"/>
  <c r="BK154" i="2"/>
  <c r="J151" i="2"/>
  <c r="BK149" i="2"/>
  <c r="J146" i="2"/>
  <c r="BK143" i="2"/>
  <c r="BK138" i="2"/>
  <c r="BK132" i="2"/>
  <c r="J145" i="2"/>
  <c r="J140" i="2"/>
  <c r="BK137" i="2"/>
  <c r="BK135" i="2"/>
  <c r="BK134" i="2"/>
  <c r="J132" i="2"/>
  <c r="J143" i="2"/>
  <c r="BK141" i="2"/>
  <c r="J134" i="2"/>
  <c r="BK160" i="3"/>
  <c r="J157" i="3"/>
  <c r="J148" i="3"/>
  <c r="J144" i="3"/>
  <c r="J135" i="3"/>
  <c r="J162" i="3"/>
  <c r="BK156" i="3"/>
  <c r="J149" i="3"/>
  <c r="J146" i="3"/>
  <c r="BK143" i="3"/>
  <c r="J141" i="3"/>
  <c r="J137" i="3"/>
  <c r="BK133" i="3"/>
  <c r="J160" i="3"/>
  <c r="BK149" i="3"/>
  <c r="BK137" i="3"/>
  <c r="J132" i="3"/>
  <c r="BK151" i="3"/>
  <c r="BK147" i="3"/>
  <c r="J142" i="3"/>
  <c r="J138" i="3"/>
  <c r="J133" i="3"/>
  <c r="BK132" i="3"/>
  <c r="BK170" i="2"/>
  <c r="BK167" i="2"/>
  <c r="J164" i="2"/>
  <c r="J161" i="2"/>
  <c r="J157" i="2"/>
  <c r="J152" i="2"/>
  <c r="BK150" i="2"/>
  <c r="J149" i="2"/>
  <c r="BK145" i="2"/>
  <c r="BK140" i="2"/>
  <c r="J138" i="2"/>
  <c r="J135" i="2"/>
  <c r="J168" i="2"/>
  <c r="J167" i="2"/>
  <c r="BK164" i="2"/>
  <c r="BK161" i="2"/>
  <c r="BK157" i="2"/>
  <c r="BK152" i="2"/>
  <c r="J150" i="2"/>
  <c r="BK147" i="2"/>
  <c r="J144" i="2"/>
  <c r="J141" i="2"/>
  <c r="J133" i="2"/>
  <c r="AS94" i="1"/>
  <c r="BK139" i="2"/>
  <c r="BK133" i="2"/>
  <c r="BK159" i="3"/>
  <c r="J156" i="3"/>
  <c r="BK146" i="3"/>
  <c r="BK141" i="3"/>
  <c r="J131" i="3"/>
  <c r="BK157" i="3"/>
  <c r="J151" i="3"/>
  <c r="J147" i="3"/>
  <c r="BK144" i="3"/>
  <c r="BK142" i="3"/>
  <c r="BK138" i="3"/>
  <c r="J136" i="3"/>
  <c r="J154" i="3"/>
  <c r="BK139" i="3"/>
  <c r="BK135" i="3"/>
  <c r="J130" i="3"/>
  <c r="BK162" i="3"/>
  <c r="J159" i="3"/>
  <c r="BK154" i="3"/>
  <c r="BK148" i="3"/>
  <c r="J143" i="3"/>
  <c r="J139" i="3"/>
  <c r="BK136" i="3"/>
  <c r="BK131" i="3"/>
  <c r="BK130" i="3"/>
  <c r="P131" i="2" l="1"/>
  <c r="BK136" i="2"/>
  <c r="J136" i="2"/>
  <c r="J99" i="2" s="1"/>
  <c r="T136" i="2"/>
  <c r="T142" i="2"/>
  <c r="R148" i="2"/>
  <c r="BK156" i="2"/>
  <c r="J156" i="2"/>
  <c r="J104" i="2"/>
  <c r="T156" i="2"/>
  <c r="T155" i="2" s="1"/>
  <c r="BK160" i="2"/>
  <c r="J160" i="2"/>
  <c r="J106" i="2"/>
  <c r="T160" i="2"/>
  <c r="R163" i="2"/>
  <c r="P166" i="2"/>
  <c r="R129" i="3"/>
  <c r="T134" i="3"/>
  <c r="BK131" i="2"/>
  <c r="J131" i="2" s="1"/>
  <c r="J98" i="2" s="1"/>
  <c r="T131" i="2"/>
  <c r="R136" i="2"/>
  <c r="P142" i="2"/>
  <c r="BK148" i="2"/>
  <c r="J148" i="2" s="1"/>
  <c r="J101" i="2" s="1"/>
  <c r="T148" i="2"/>
  <c r="R156" i="2"/>
  <c r="R155" i="2" s="1"/>
  <c r="R160" i="2"/>
  <c r="P163" i="2"/>
  <c r="T163" i="2"/>
  <c r="R166" i="2"/>
  <c r="BK129" i="3"/>
  <c r="J129" i="3" s="1"/>
  <c r="J98" i="3" s="1"/>
  <c r="P129" i="3"/>
  <c r="BK134" i="3"/>
  <c r="J134" i="3"/>
  <c r="J99" i="3"/>
  <c r="P134" i="3"/>
  <c r="R140" i="3"/>
  <c r="R131" i="2"/>
  <c r="P136" i="2"/>
  <c r="BK142" i="2"/>
  <c r="J142" i="2"/>
  <c r="J100" i="2"/>
  <c r="R142" i="2"/>
  <c r="P148" i="2"/>
  <c r="P156" i="2"/>
  <c r="P155" i="2"/>
  <c r="P160" i="2"/>
  <c r="P159" i="2" s="1"/>
  <c r="BK163" i="2"/>
  <c r="J163" i="2"/>
  <c r="J107" i="2"/>
  <c r="BK166" i="2"/>
  <c r="J166" i="2"/>
  <c r="J108" i="2"/>
  <c r="T166" i="2"/>
  <c r="T129" i="3"/>
  <c r="R134" i="3"/>
  <c r="BK140" i="3"/>
  <c r="J140" i="3"/>
  <c r="J100" i="3" s="1"/>
  <c r="P140" i="3"/>
  <c r="T140" i="3"/>
  <c r="BK145" i="3"/>
  <c r="J145" i="3" s="1"/>
  <c r="J101" i="3" s="1"/>
  <c r="P145" i="3"/>
  <c r="R145" i="3"/>
  <c r="T145" i="3"/>
  <c r="BK155" i="3"/>
  <c r="J155" i="3"/>
  <c r="J105" i="3"/>
  <c r="P155" i="3"/>
  <c r="R155" i="3"/>
  <c r="R152" i="3"/>
  <c r="T155" i="3"/>
  <c r="BK158" i="3"/>
  <c r="J158" i="3"/>
  <c r="J106" i="3" s="1"/>
  <c r="P158" i="3"/>
  <c r="P152" i="3" s="1"/>
  <c r="R158" i="3"/>
  <c r="T158" i="3"/>
  <c r="T152" i="3" s="1"/>
  <c r="BK153" i="2"/>
  <c r="J153" i="2"/>
  <c r="J102" i="2"/>
  <c r="BK169" i="2"/>
  <c r="J169" i="2" s="1"/>
  <c r="J109" i="2" s="1"/>
  <c r="BK150" i="3"/>
  <c r="J150" i="3"/>
  <c r="J102" i="3" s="1"/>
  <c r="BK153" i="3"/>
  <c r="J153" i="3"/>
  <c r="J104" i="3"/>
  <c r="BK161" i="3"/>
  <c r="J161" i="3"/>
  <c r="J107" i="3"/>
  <c r="J89" i="3"/>
  <c r="J92" i="3"/>
  <c r="BE156" i="3"/>
  <c r="BE160" i="3"/>
  <c r="E117" i="3"/>
  <c r="F124" i="3"/>
  <c r="BE130" i="3"/>
  <c r="BE131" i="3"/>
  <c r="BE133" i="3"/>
  <c r="BE135" i="3"/>
  <c r="BE141" i="3"/>
  <c r="BE143" i="3"/>
  <c r="BE144" i="3"/>
  <c r="BE146" i="3"/>
  <c r="BE147" i="3"/>
  <c r="BE151" i="3"/>
  <c r="BE157" i="3"/>
  <c r="BE159" i="3"/>
  <c r="BE162" i="3"/>
  <c r="F91" i="3"/>
  <c r="BE148" i="3"/>
  <c r="BE154" i="3"/>
  <c r="J91" i="3"/>
  <c r="BE132" i="3"/>
  <c r="BE136" i="3"/>
  <c r="BE137" i="3"/>
  <c r="BE138" i="3"/>
  <c r="BE139" i="3"/>
  <c r="BE142" i="3"/>
  <c r="BE149" i="3"/>
  <c r="E85" i="2"/>
  <c r="J91" i="2"/>
  <c r="BE134" i="2"/>
  <c r="BE135" i="2"/>
  <c r="BE140" i="2"/>
  <c r="J92" i="2"/>
  <c r="F125" i="2"/>
  <c r="BE132" i="2"/>
  <c r="BE137" i="2"/>
  <c r="BE138" i="2"/>
  <c r="BE146" i="2"/>
  <c r="J89" i="2"/>
  <c r="BE133" i="2"/>
  <c r="BE147" i="2"/>
  <c r="BE151" i="2"/>
  <c r="BE152" i="2"/>
  <c r="BE158" i="2"/>
  <c r="BE167" i="2"/>
  <c r="BE170" i="2"/>
  <c r="F92" i="2"/>
  <c r="BE139" i="2"/>
  <c r="BE141" i="2"/>
  <c r="BE143" i="2"/>
  <c r="BE144" i="2"/>
  <c r="BE145" i="2"/>
  <c r="BE149" i="2"/>
  <c r="BE150" i="2"/>
  <c r="BE154" i="2"/>
  <c r="BE157" i="2"/>
  <c r="BE161" i="2"/>
  <c r="BE162" i="2"/>
  <c r="BE164" i="2"/>
  <c r="BE165" i="2"/>
  <c r="BE168" i="2"/>
  <c r="J34" i="2"/>
  <c r="AW95" i="1" s="1"/>
  <c r="F35" i="2"/>
  <c r="BB95" i="1"/>
  <c r="F36" i="2"/>
  <c r="BC95" i="1" s="1"/>
  <c r="F37" i="2"/>
  <c r="BD95" i="1" s="1"/>
  <c r="F34" i="2"/>
  <c r="BA95" i="1" s="1"/>
  <c r="J34" i="3"/>
  <c r="AW96" i="1" s="1"/>
  <c r="F34" i="3"/>
  <c r="BA96" i="1" s="1"/>
  <c r="F35" i="3"/>
  <c r="BB96" i="1" s="1"/>
  <c r="F36" i="3"/>
  <c r="BC96" i="1" s="1"/>
  <c r="F37" i="3"/>
  <c r="BD96" i="1" s="1"/>
  <c r="T128" i="3" l="1"/>
  <c r="T127" i="3" s="1"/>
  <c r="R130" i="2"/>
  <c r="P128" i="3"/>
  <c r="P127" i="3" s="1"/>
  <c r="AU96" i="1" s="1"/>
  <c r="R159" i="2"/>
  <c r="T130" i="2"/>
  <c r="R128" i="3"/>
  <c r="R127" i="3" s="1"/>
  <c r="T159" i="2"/>
  <c r="P130" i="2"/>
  <c r="P129" i="2" s="1"/>
  <c r="AU95" i="1" s="1"/>
  <c r="BK130" i="2"/>
  <c r="J130" i="2"/>
  <c r="J97" i="2" s="1"/>
  <c r="BK155" i="2"/>
  <c r="J155" i="2"/>
  <c r="J103" i="2"/>
  <c r="BK159" i="2"/>
  <c r="J159" i="2" s="1"/>
  <c r="J105" i="2" s="1"/>
  <c r="BK128" i="3"/>
  <c r="BK152" i="3"/>
  <c r="J152" i="3" s="1"/>
  <c r="J103" i="3" s="1"/>
  <c r="J33" i="2"/>
  <c r="AV95" i="1" s="1"/>
  <c r="AT95" i="1" s="1"/>
  <c r="BB94" i="1"/>
  <c r="W31" i="1" s="1"/>
  <c r="F33" i="3"/>
  <c r="AZ96" i="1" s="1"/>
  <c r="F33" i="2"/>
  <c r="AZ95" i="1" s="1"/>
  <c r="BA94" i="1"/>
  <c r="W30" i="1" s="1"/>
  <c r="BC94" i="1"/>
  <c r="W32" i="1"/>
  <c r="BD94" i="1"/>
  <c r="W33" i="1" s="1"/>
  <c r="J33" i="3"/>
  <c r="AV96" i="1" s="1"/>
  <c r="AT96" i="1" s="1"/>
  <c r="T129" i="2" l="1"/>
  <c r="R129" i="2"/>
  <c r="BK127" i="3"/>
  <c r="J127" i="3" s="1"/>
  <c r="J96" i="3" s="1"/>
  <c r="J128" i="3"/>
  <c r="J97" i="3" s="1"/>
  <c r="BK129" i="2"/>
  <c r="J129" i="2" s="1"/>
  <c r="J96" i="2" s="1"/>
  <c r="AU94" i="1"/>
  <c r="AZ94" i="1"/>
  <c r="AV94" i="1" s="1"/>
  <c r="AK29" i="1" s="1"/>
  <c r="AY94" i="1"/>
  <c r="AX94" i="1"/>
  <c r="AW94" i="1"/>
  <c r="AK30" i="1" s="1"/>
  <c r="J30" i="3" l="1"/>
  <c r="AG96" i="1"/>
  <c r="J30" i="2"/>
  <c r="AG95" i="1" s="1"/>
  <c r="AT94" i="1"/>
  <c r="W29" i="1"/>
  <c r="J39" i="2" l="1"/>
  <c r="J39" i="3"/>
  <c r="AN95" i="1"/>
  <c r="AN96" i="1"/>
  <c r="AG94" i="1"/>
  <c r="AK26" i="1" s="1"/>
  <c r="AK35" i="1" s="1"/>
  <c r="AN94" i="1" l="1"/>
</calcChain>
</file>

<file path=xl/sharedStrings.xml><?xml version="1.0" encoding="utf-8"?>
<sst xmlns="http://schemas.openxmlformats.org/spreadsheetml/2006/main" count="1262" uniqueCount="288">
  <si>
    <t>Export Komplet</t>
  </si>
  <si>
    <t/>
  </si>
  <si>
    <t>2.0</t>
  </si>
  <si>
    <t>ZAMOK</t>
  </si>
  <si>
    <t>False</t>
  </si>
  <si>
    <t>{dbe4929f-c07f-463b-9f3a-b576c90e14b9}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</si>
  <si>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</si>
  <si>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</si>
  <si>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</si>
  <si>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</si>
  <si>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</si>
  <si>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</si>
  <si>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</si>
  <si>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</si>
  <si>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A_B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</si>
  <si>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</si>
  <si>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</si>
  <si>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komunikace Areál dílny Hranečník</t>
  </si>
  <si>
    <t>KSO:</t>
  </si>
  <si>
    <t>CC-CZ:</t>
  </si>
  <si>
    <t>Místo:</t>
  </si>
  <si>
    <t>Počáteční 1962/36, 710 00 Ostrava- Slezská Ostrava</t>
  </si>
  <si>
    <t>Datum:</t>
  </si>
  <si>
    <t>Zadavatel:</t>
  </si>
  <si>
    <t>IČ:</t>
  </si>
  <si>
    <t>Dopravní podnik Ostrava a.s.</t>
  </si>
  <si>
    <t>DIČ:</t>
  </si>
  <si>
    <t>Uchazeč:</t>
  </si>
  <si>
    <t>Vyplň údaj</t>
  </si>
  <si>
    <t>Projektant:</t>
  </si>
  <si>
    <t xml:space="preserve"> 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</si>
  <si>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</si>
  <si>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</si>
  <si>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</si>
  <si>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</si>
  <si>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</si>
  <si>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</si>
  <si>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</si>
  <si>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</si>
  <si>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</si>
  <si>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</si>
  <si>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</si>
  <si>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</si>
  <si>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</si>
  <si>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</si>
  <si>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</si>
  <si>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</si>
  <si>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</si>
  <si>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</si>
  <si>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</si>
  <si>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</si>
  <si>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</si>
  <si>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</si>
  <si>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</si>
  <si>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</si>
  <si>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</si>
  <si>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</si>
  <si>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</si>
  <si>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</si>
  <si>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</si>
  <si>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</si>
  <si>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</si>
  <si>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</si>
  <si>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</si>
  <si>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</si>
  <si>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</si>
  <si>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</si>
  <si>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</si>
  <si>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</si>
  <si>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</si>
  <si>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</si>
  <si>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</si>
  <si>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</si>
  <si>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</si>
  <si>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</si>
  <si>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</si>
  <si>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</si>
  <si>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</si>
  <si>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</si>
  <si>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A</t>
  </si>
  <si>
    <t>STA</t>
  </si>
  <si>
    <t>1</t>
  </si>
  <si>
    <t>{86d8d986-5075-4b3d-93ef-d1617fe98c71}</t>
  </si>
  <si>
    <t>2</t>
  </si>
  <si>
    <t>B</t>
  </si>
  <si>
    <t>{f5f5c827-f787-47c5-be8d-987547247ab7}</t>
  </si>
  <si>
    <t>KRYCÍ LIST SOUPISU PRACÍ</t>
  </si>
  <si>
    <t>Objekt:</t>
  </si>
  <si>
    <t>A - Oprava komunikace Areál dílny Hranečník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</si>
  <si>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</si>
  <si>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</si>
  <si>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</si>
  <si>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</si>
  <si>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</si>
  <si>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</si>
  <si>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</si>
  <si>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</si>
  <si>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</si>
  <si>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</si>
  <si>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</si>
  <si>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</si>
  <si>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741 - Elektroinstalace - silnoproud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</si>
  <si>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</si>
  <si>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</si>
  <si>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</si>
  <si>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</si>
  <si>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</si>
  <si>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</si>
  <si>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</si>
  <si>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</si>
  <si>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</si>
  <si>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</si>
  <si>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</si>
  <si>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</si>
  <si>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</si>
  <si>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</si>
  <si>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</si>
  <si>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</si>
  <si>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</si>
  <si>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</si>
  <si>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</si>
  <si>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</si>
  <si>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</si>
  <si>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</si>
  <si>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</si>
  <si>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113107222</t>
  </si>
  <si>
    <t>Odstranění podkladů nebo krytů strojně plochy jednotlivě přes 200 m2 s přemístěním hmot na skládku na vzdálenost do 20 m nebo s naložením na dopravní prostředek z kameniva hrubého drceného, o tl. vrstvy přes 100 do 200 mm</t>
  </si>
  <si>
    <t>m2</t>
  </si>
  <si>
    <t>4</t>
  </si>
  <si>
    <t>-2032307176</t>
  </si>
  <si>
    <t>113107225</t>
  </si>
  <si>
    <t>Odstranění podkladů nebo krytů strojně plochy jednotlivě přes 200 m2 s přemístěním hmot na skládku na vzdálenost do 20 m nebo s naložením na dopravní prostředek z kameniva hrubého drceného, o tl. vrstvy přes 400 do 500 mm</t>
  </si>
  <si>
    <t>-301907158</t>
  </si>
  <si>
    <t>3</t>
  </si>
  <si>
    <t>113107231</t>
  </si>
  <si>
    <t>Odstranění podkladů nebo krytů strojně plochy jednotlivě přes 200 m2 s přemístěním hmot na skládku na vzdálenost do 20 m nebo s naložením na dopravní prostředek z betonu prostého, o tl. vrstvy přes 100 do 150 mm</t>
  </si>
  <si>
    <t>1690921641</t>
  </si>
  <si>
    <t>113202111</t>
  </si>
  <si>
    <t>Vytrhání obrub  s vybouráním lože, s přemístěním hmot na skládku na vzdálenost do 3 m nebo s naložením na dopravní prostředek z krajníků nebo obrubníků stojatých</t>
  </si>
  <si>
    <t>m</t>
  </si>
  <si>
    <t>1883110094</t>
  </si>
  <si>
    <t>5</t>
  </si>
  <si>
    <t>Komunikace pozemní</t>
  </si>
  <si>
    <t>564871111</t>
  </si>
  <si>
    <t>Podklad ze štěrkodrti ŠD  s rozprostřením a zhutněním, po zhutnění tl. 250 mm</t>
  </si>
  <si>
    <t>-221456307</t>
  </si>
  <si>
    <t>6</t>
  </si>
  <si>
    <t>567123814</t>
  </si>
  <si>
    <t>Podklad ze směsi stmelené cementem na dálnici a letištních plochách bez dilatačních spár, s rozprostřením a zhutněním SC C 8/10 (KSC I), po zhutnění tl. 150 mm</t>
  </si>
  <si>
    <t>-20391071</t>
  </si>
  <si>
    <t>7</t>
  </si>
  <si>
    <t>581141214</t>
  </si>
  <si>
    <t>Kryt cementobetonový silničních komunikací  skupiny CB II tl. 230 mm</t>
  </si>
  <si>
    <t>-1666807686</t>
  </si>
  <si>
    <t>8</t>
  </si>
  <si>
    <t>5912111...R</t>
  </si>
  <si>
    <t>Kladení dlažby z kostek  s provedením lože do tl. 50 mm, s vyplněním spár, s dvojím beraněním a se smetením přebytečného materiálu na krajnici drobných z kamene, do lože z kameniva těženého</t>
  </si>
  <si>
    <t>212185501</t>
  </si>
  <si>
    <t>9</t>
  </si>
  <si>
    <t>599141111</t>
  </si>
  <si>
    <t>Vyplnění spár mezi silničními dílci jakékoliv tloušťky  živičnou zálivkou</t>
  </si>
  <si>
    <t>1560888221</t>
  </si>
  <si>
    <t>Ostatní konstrukce a práce, bourání</t>
  </si>
  <si>
    <t>10</t>
  </si>
  <si>
    <t>42_Dorazy</t>
  </si>
  <si>
    <t>Dodávka a montáž parkovacích dorazů pro nákladní vozidla min. rozměry 1000x150x300 (d x v x š)</t>
  </si>
  <si>
    <t>ks</t>
  </si>
  <si>
    <t>224901284</t>
  </si>
  <si>
    <t>11</t>
  </si>
  <si>
    <t>915111111</t>
  </si>
  <si>
    <t>Vodorovné dopravní značení stříkané barvou  dělící čára šířky 125 mm souvislá bílá základní</t>
  </si>
  <si>
    <t>1056942981</t>
  </si>
  <si>
    <t>12</t>
  </si>
  <si>
    <t>916131213</t>
  </si>
  <si>
    <t>Osazení silničního obrubníku betonového se zřízením lože, s vyplněním a zatřením spár cementovou maltou stojatého s boční opěrou z betonu prostého, do lože z betonu prostého</t>
  </si>
  <si>
    <t>-1968780919</t>
  </si>
  <si>
    <t>13</t>
  </si>
  <si>
    <t>919716111</t>
  </si>
  <si>
    <t>Ocelová výztuž cementobetonového krytu  ze svařovaných sítí hmotnosti do 7,5 kg/m2</t>
  </si>
  <si>
    <t>t</t>
  </si>
  <si>
    <t>622384795</t>
  </si>
  <si>
    <t>14</t>
  </si>
  <si>
    <t>919726123</t>
  </si>
  <si>
    <t>Geotextilie netkaná pro ochranu, separaci nebo filtraci měrná hmotnost přes 300 do 500 g/m2</t>
  </si>
  <si>
    <t>-1785876123</t>
  </si>
  <si>
    <t>997</t>
  </si>
  <si>
    <t>Přesun sutě</t>
  </si>
  <si>
    <t>997013501</t>
  </si>
  <si>
    <t>Odvoz suti a vybouraných hmot na skládku nebo meziskládku  se složením, na vzdálenost do 1 km</t>
  </si>
  <si>
    <t>-137596481</t>
  </si>
  <si>
    <t>16</t>
  </si>
  <si>
    <t>997013509</t>
  </si>
  <si>
    <t>Odvoz suti a vybouraných hmot na skládku nebo meziskládku  se složením, na vzdálenost Příplatek k ceně za každý další i započatý 1 km přes 1 km</t>
  </si>
  <si>
    <t>-1552295921</t>
  </si>
  <si>
    <t>17</t>
  </si>
  <si>
    <t>997013601</t>
  </si>
  <si>
    <t>Poplatek za uložení stavebního odpadu na skládce (skládkovné) z prostého betonu zatříděného do Katalogu odpadů pod kódem 17 01 01</t>
  </si>
  <si>
    <t>-735244148</t>
  </si>
  <si>
    <t>18</t>
  </si>
  <si>
    <t>997013655</t>
  </si>
  <si>
    <t>Poplatek za uložení stavebního odpadu na skládce (skládkovné) zeminy a kamení zatříděného do Katalogu odpadů pod kódem 17 05 04</t>
  </si>
  <si>
    <t>-349780389</t>
  </si>
  <si>
    <t>998</t>
  </si>
  <si>
    <t>Přesun hmot</t>
  </si>
  <si>
    <t>19</t>
  </si>
  <si>
    <t>998225111</t>
  </si>
  <si>
    <t>Přesun hmot pro komunikace s krytem z kameniva, monolitickým betonovým nebo živičným  dopravní vzdálenost do 200 m jakékoliv délky objektu</t>
  </si>
  <si>
    <t>-1732910231</t>
  </si>
  <si>
    <t>PSV</t>
  </si>
  <si>
    <t>Práce a dodávky PSV</t>
  </si>
  <si>
    <t>741</t>
  </si>
  <si>
    <t>Elektroinstalace - silnoproud</t>
  </si>
  <si>
    <t>20</t>
  </si>
  <si>
    <t>741210001</t>
  </si>
  <si>
    <t>Montáž rozvodnic oceloplechových nebo plastových bez zapojení vodičů běžných, hmotnosti do 20 kg</t>
  </si>
  <si>
    <t>kus</t>
  </si>
  <si>
    <t>1532098524</t>
  </si>
  <si>
    <t>741211851</t>
  </si>
  <si>
    <t>Demontáž rozvodnic kovových, uložených volně stojících (skříňových), krytí do IPx 4, plochy do 1 m2</t>
  </si>
  <si>
    <t>-998991304</t>
  </si>
  <si>
    <t>VRN</t>
  </si>
  <si>
    <t>Vedlejší rozpočtové náklady</t>
  </si>
  <si>
    <t>VRN1</t>
  </si>
  <si>
    <t>Průzkumné, geodetické a projektové práce</t>
  </si>
  <si>
    <t>22</t>
  </si>
  <si>
    <t>012002000</t>
  </si>
  <si>
    <t>Geodetické práce</t>
  </si>
  <si>
    <t>soubor</t>
  </si>
  <si>
    <t>1024</t>
  </si>
  <si>
    <t>-736830551</t>
  </si>
  <si>
    <t>23</t>
  </si>
  <si>
    <t>M</t>
  </si>
  <si>
    <t>59217034</t>
  </si>
  <si>
    <t>obrubník betonový silniční 1000x150x300mm</t>
  </si>
  <si>
    <t>377408178</t>
  </si>
  <si>
    <t>VRN3</t>
  </si>
  <si>
    <t>Zařízení staveniště</t>
  </si>
  <si>
    <t>24</t>
  </si>
  <si>
    <t>030001000</t>
  </si>
  <si>
    <t>1867675136</t>
  </si>
  <si>
    <t>25</t>
  </si>
  <si>
    <t>034303000</t>
  </si>
  <si>
    <t>Dopravní značení na staveništi</t>
  </si>
  <si>
    <t>-1963316911</t>
  </si>
  <si>
    <t>VRN4</t>
  </si>
  <si>
    <t>Inženýrská činnost</t>
  </si>
  <si>
    <t>26</t>
  </si>
  <si>
    <t>043002000</t>
  </si>
  <si>
    <t>Zkoušky a ostatní měření</t>
  </si>
  <si>
    <t>-393501610</t>
  </si>
  <si>
    <t>27</t>
  </si>
  <si>
    <t>045002000</t>
  </si>
  <si>
    <t>Kompletační a koordinační činnost</t>
  </si>
  <si>
    <t>kpl</t>
  </si>
  <si>
    <t>1101076276</t>
  </si>
  <si>
    <t>VRN7</t>
  </si>
  <si>
    <t>Provozní vlivy</t>
  </si>
  <si>
    <t>28</t>
  </si>
  <si>
    <t>070001000</t>
  </si>
  <si>
    <t>-1306441999</t>
  </si>
  <si>
    <t>B - Oprava komunikace Areál dílny Hranečník</t>
  </si>
  <si>
    <t>2038121823</t>
  </si>
  <si>
    <t>-1577460632</t>
  </si>
  <si>
    <t>-2136871101</t>
  </si>
  <si>
    <t>168947466</t>
  </si>
  <si>
    <t>-1156943355</t>
  </si>
  <si>
    <t>151414647</t>
  </si>
  <si>
    <t>-578213423</t>
  </si>
  <si>
    <t>591...R</t>
  </si>
  <si>
    <t>Odstranění jednořádku z žulových kostek</t>
  </si>
  <si>
    <t>572337965</t>
  </si>
  <si>
    <t>-1598872419</t>
  </si>
  <si>
    <t>Dodávka a montáž parkovacích dorazů pro nákladní vozidla min rozměry 1000x150x300 (d x v x š)</t>
  </si>
  <si>
    <t>243192987</t>
  </si>
  <si>
    <t>1200233934</t>
  </si>
  <si>
    <t>-234072302</t>
  </si>
  <si>
    <t>-697041234</t>
  </si>
  <si>
    <t>-919723320</t>
  </si>
  <si>
    <t>455567196</t>
  </si>
  <si>
    <t>484521113</t>
  </si>
  <si>
    <t>-299951701</t>
  </si>
  <si>
    <t>1768571798</t>
  </si>
  <si>
    <t>1695009080</t>
  </si>
  <si>
    <t>-244483407</t>
  </si>
  <si>
    <t>-1338080818</t>
  </si>
  <si>
    <t>-1377499688</t>
  </si>
  <si>
    <t>888820681</t>
  </si>
  <si>
    <t>-672383892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</si>
</sst>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6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4" xfId="0" applyNumberFormat="1" applyFont="1" applyBorder="1" applyAlignment="1" applyProtection="1">
      <alignment vertical="center"/>
    </xf>
    <xf numFmtId="4" fontId="26" fillId="0" borderId="0" xfId="0" applyNumberFormat="1" applyFont="1" applyBorder="1" applyAlignment="1" applyProtection="1">
      <alignment vertical="center"/>
    </xf>
    <xf numFmtId="166" fontId="26" fillId="0" borderId="0" xfId="0" applyNumberFormat="1" applyFont="1" applyBorder="1" applyAlignment="1" applyProtection="1">
      <alignment vertical="center"/>
    </xf>
    <xf numFmtId="4" fontId="26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22" xfId="0" applyFont="1" applyBorder="1" applyAlignment="1" applyProtection="1">
      <alignment horizontal="center" vertical="center"/>
    </xf>
    <xf numFmtId="49" fontId="31" fillId="0" borderId="22" xfId="0" applyNumberFormat="1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center" vertical="center" wrapText="1"/>
    </xf>
    <xf numFmtId="167" fontId="31" fillId="0" borderId="22" xfId="0" applyNumberFormat="1" applyFont="1" applyBorder="1" applyAlignment="1" applyProtection="1">
      <alignment vertical="center"/>
    </xf>
    <xf numFmtId="4" fontId="31" fillId="2" borderId="22" xfId="0" applyNumberFormat="1" applyFont="1" applyFill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</xf>
    <xf numFmtId="0" fontId="32" fillId="0" borderId="22" xfId="0" applyFont="1" applyBorder="1" applyAlignment="1" applyProtection="1">
      <alignment vertical="center"/>
    </xf>
    <xf numFmtId="0" fontId="32" fillId="0" borderId="3" xfId="0" applyFont="1" applyBorder="1" applyAlignment="1">
      <alignment vertical="center"/>
    </xf>
    <xf numFmtId="0" fontId="31" fillId="2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 applyProtection="1">
      <alignment horizontal="center" vertical="center"/>
    </xf>
    <xf numFmtId="0" fontId="20" fillId="2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0" fillId="0" borderId="20" xfId="0" applyNumberFormat="1" applyFont="1" applyBorder="1" applyAlignment="1" applyProtection="1">
      <alignment vertical="center"/>
    </xf>
    <xf numFmtId="166" fontId="20" fillId="0" borderId="21" xfId="0" applyNumberFormat="1" applyFont="1" applyBorder="1" applyAlignment="1" applyProtection="1">
      <alignment vertical="center"/>
    </xf>
    <xf numFmtId="14" fontId="2" fillId="2" borderId="0" xfId="0" applyNumberFormat="1" applyFont="1" applyFill="1" applyAlignment="1" applyProtection="1">
      <alignment horizontal="left" vertical="center"/>
      <protection locked="0"/>
    </xf>
    <xf numFmtId="0" fontId="0" fillId="0" borderId="0" xfId="0"/>
    <xf numFmtId="4" fontId="25" fillId="0" borderId="0" xfId="0" applyNumberFormat="1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8" xfId="0" applyFont="1" applyFill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4" fontId="15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4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8"/>
  <sheetViews>
    <sheetView showGridLines="0" tabSelected="1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pans="1:74" s="1" customFormat="1" ht="36.950000000000003" customHeight="1">
      <c r="AR2" s="215"/>
      <c r="AS2" s="215"/>
      <c r="AT2" s="215"/>
      <c r="AU2" s="215"/>
      <c r="AV2" s="215"/>
      <c r="AW2" s="215"/>
      <c r="AX2" s="215"/>
      <c r="AY2" s="215"/>
      <c r="AZ2" s="215"/>
      <c r="BA2" s="215"/>
      <c r="BB2" s="215"/>
      <c r="BC2" s="215"/>
      <c r="BD2" s="215"/>
      <c r="BE2" s="215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s="1" customFormat="1" ht="24.95" customHeight="1">
      <c r="B4" s="18"/>
      <c r="C4" s="19"/>
      <c r="D4" s="20" t="s">
        <v>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10</v>
      </c>
      <c r="BE4" s="22" t="s">
        <v>11</v>
      </c>
      <c r="BS4" s="14" t="s">
        <v>12</v>
      </c>
    </row>
    <row r="5" spans="1:74" s="1" customFormat="1" ht="12" customHeight="1">
      <c r="B5" s="18"/>
      <c r="C5" s="19"/>
      <c r="D5" s="23" t="s">
        <v>13</v>
      </c>
      <c r="E5" s="19"/>
      <c r="F5" s="19"/>
      <c r="G5" s="19"/>
      <c r="H5" s="19"/>
      <c r="I5" s="19"/>
      <c r="J5" s="19"/>
      <c r="K5" s="247" t="s">
        <v>14</v>
      </c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/>
      <c r="W5" s="248"/>
      <c r="X5" s="248"/>
      <c r="Y5" s="248"/>
      <c r="Z5" s="248"/>
      <c r="AA5" s="248"/>
      <c r="AB5" s="248"/>
      <c r="AC5" s="248"/>
      <c r="AD5" s="248"/>
      <c r="AE5" s="248"/>
      <c r="AF5" s="248"/>
      <c r="AG5" s="248"/>
      <c r="AH5" s="248"/>
      <c r="AI5" s="248"/>
      <c r="AJ5" s="248"/>
      <c r="AK5" s="248"/>
      <c r="AL5" s="248"/>
      <c r="AM5" s="248"/>
      <c r="AN5" s="248"/>
      <c r="AO5" s="248"/>
      <c r="AP5" s="19"/>
      <c r="AQ5" s="19"/>
      <c r="AR5" s="17"/>
      <c r="BE5" s="244" t="s">
        <v>15</v>
      </c>
      <c r="BS5" s="14" t="s">
        <v>6</v>
      </c>
    </row>
    <row r="6" spans="1:74" s="1" customFormat="1" ht="36.950000000000003" customHeight="1">
      <c r="B6" s="18"/>
      <c r="C6" s="19"/>
      <c r="D6" s="25" t="s">
        <v>16</v>
      </c>
      <c r="E6" s="19"/>
      <c r="F6" s="19"/>
      <c r="G6" s="19"/>
      <c r="H6" s="19"/>
      <c r="I6" s="19"/>
      <c r="J6" s="19"/>
      <c r="K6" s="249" t="s">
        <v>17</v>
      </c>
      <c r="L6" s="248"/>
      <c r="M6" s="248"/>
      <c r="N6" s="248"/>
      <c r="O6" s="248"/>
      <c r="P6" s="248"/>
      <c r="Q6" s="248"/>
      <c r="R6" s="248"/>
      <c r="S6" s="248"/>
      <c r="T6" s="248"/>
      <c r="U6" s="248"/>
      <c r="V6" s="248"/>
      <c r="W6" s="248"/>
      <c r="X6" s="248"/>
      <c r="Y6" s="248"/>
      <c r="Z6" s="248"/>
      <c r="AA6" s="248"/>
      <c r="AB6" s="248"/>
      <c r="AC6" s="248"/>
      <c r="AD6" s="248"/>
      <c r="AE6" s="248"/>
      <c r="AF6" s="248"/>
      <c r="AG6" s="248"/>
      <c r="AH6" s="248"/>
      <c r="AI6" s="248"/>
      <c r="AJ6" s="248"/>
      <c r="AK6" s="248"/>
      <c r="AL6" s="248"/>
      <c r="AM6" s="248"/>
      <c r="AN6" s="248"/>
      <c r="AO6" s="248"/>
      <c r="AP6" s="19"/>
      <c r="AQ6" s="19"/>
      <c r="AR6" s="17"/>
      <c r="BE6" s="245"/>
      <c r="BS6" s="14" t="s">
        <v>6</v>
      </c>
    </row>
    <row r="7" spans="1:74" s="1" customFormat="1" ht="12" customHeight="1">
      <c r="B7" s="18"/>
      <c r="C7" s="19"/>
      <c r="D7" s="26" t="s">
        <v>18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6" t="s">
        <v>19</v>
      </c>
      <c r="AL7" s="19"/>
      <c r="AM7" s="19"/>
      <c r="AN7" s="24" t="s">
        <v>1</v>
      </c>
      <c r="AO7" s="19"/>
      <c r="AP7" s="19"/>
      <c r="AQ7" s="19"/>
      <c r="AR7" s="17"/>
      <c r="BE7" s="245"/>
      <c r="BS7" s="14" t="s">
        <v>6</v>
      </c>
    </row>
    <row r="8" spans="1:74" s="1" customFormat="1" ht="12" customHeight="1">
      <c r="B8" s="18"/>
      <c r="C8" s="19"/>
      <c r="D8" s="26" t="s">
        <v>20</v>
      </c>
      <c r="E8" s="19"/>
      <c r="F8" s="19"/>
      <c r="G8" s="19"/>
      <c r="H8" s="19"/>
      <c r="I8" s="19"/>
      <c r="J8" s="19"/>
      <c r="K8" s="24" t="s">
        <v>21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6" t="s">
        <v>22</v>
      </c>
      <c r="AL8" s="19"/>
      <c r="AM8" s="19"/>
      <c r="AN8" s="214">
        <v>44481</v>
      </c>
      <c r="AO8" s="19"/>
      <c r="AP8" s="19"/>
      <c r="AQ8" s="19"/>
      <c r="AR8" s="17"/>
      <c r="BE8" s="245"/>
      <c r="BS8" s="14" t="s">
        <v>6</v>
      </c>
    </row>
    <row r="9" spans="1:74" s="1" customFormat="1" ht="14.45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45"/>
      <c r="BS9" s="14" t="s">
        <v>6</v>
      </c>
    </row>
    <row r="10" spans="1:74" s="1" customFormat="1" ht="12" customHeight="1">
      <c r="B10" s="18"/>
      <c r="C10" s="19"/>
      <c r="D10" s="26" t="s">
        <v>23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6" t="s">
        <v>24</v>
      </c>
      <c r="AL10" s="19"/>
      <c r="AM10" s="19"/>
      <c r="AN10" s="24" t="s">
        <v>1</v>
      </c>
      <c r="AO10" s="19"/>
      <c r="AP10" s="19"/>
      <c r="AQ10" s="19"/>
      <c r="AR10" s="17"/>
      <c r="BE10" s="245"/>
      <c r="BS10" s="14" t="s">
        <v>6</v>
      </c>
    </row>
    <row r="11" spans="1:74" s="1" customFormat="1" ht="18.399999999999999" customHeight="1">
      <c r="B11" s="18"/>
      <c r="C11" s="19"/>
      <c r="D11" s="19"/>
      <c r="E11" s="24" t="s">
        <v>25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6" t="s">
        <v>26</v>
      </c>
      <c r="AL11" s="19"/>
      <c r="AM11" s="19"/>
      <c r="AN11" s="24" t="s">
        <v>1</v>
      </c>
      <c r="AO11" s="19"/>
      <c r="AP11" s="19"/>
      <c r="AQ11" s="19"/>
      <c r="AR11" s="17"/>
      <c r="BE11" s="245"/>
      <c r="BS11" s="14" t="s">
        <v>6</v>
      </c>
    </row>
    <row r="12" spans="1:74" s="1" customFormat="1" ht="6.95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45"/>
      <c r="BS12" s="14" t="s">
        <v>6</v>
      </c>
    </row>
    <row r="13" spans="1:74" s="1" customFormat="1" ht="12" customHeight="1">
      <c r="B13" s="18"/>
      <c r="C13" s="19"/>
      <c r="D13" s="26" t="s">
        <v>27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6" t="s">
        <v>24</v>
      </c>
      <c r="AL13" s="19"/>
      <c r="AM13" s="19"/>
      <c r="AN13" s="28" t="s">
        <v>28</v>
      </c>
      <c r="AO13" s="19"/>
      <c r="AP13" s="19"/>
      <c r="AQ13" s="19"/>
      <c r="AR13" s="17"/>
      <c r="BE13" s="245"/>
      <c r="BS13" s="14" t="s">
        <v>6</v>
      </c>
    </row>
    <row r="14" spans="1:74" ht="12.75">
      <c r="B14" s="18"/>
      <c r="C14" s="19"/>
      <c r="D14" s="19"/>
      <c r="E14" s="250" t="s">
        <v>28</v>
      </c>
      <c r="F14" s="251"/>
      <c r="G14" s="251"/>
      <c r="H14" s="251"/>
      <c r="I14" s="251"/>
      <c r="J14" s="251"/>
      <c r="K14" s="251"/>
      <c r="L14" s="251"/>
      <c r="M14" s="251"/>
      <c r="N14" s="251"/>
      <c r="O14" s="251"/>
      <c r="P14" s="251"/>
      <c r="Q14" s="251"/>
      <c r="R14" s="251"/>
      <c r="S14" s="251"/>
      <c r="T14" s="251"/>
      <c r="U14" s="251"/>
      <c r="V14" s="251"/>
      <c r="W14" s="251"/>
      <c r="X14" s="251"/>
      <c r="Y14" s="251"/>
      <c r="Z14" s="251"/>
      <c r="AA14" s="251"/>
      <c r="AB14" s="251"/>
      <c r="AC14" s="251"/>
      <c r="AD14" s="251"/>
      <c r="AE14" s="251"/>
      <c r="AF14" s="251"/>
      <c r="AG14" s="251"/>
      <c r="AH14" s="251"/>
      <c r="AI14" s="251"/>
      <c r="AJ14" s="251"/>
      <c r="AK14" s="26" t="s">
        <v>26</v>
      </c>
      <c r="AL14" s="19"/>
      <c r="AM14" s="19"/>
      <c r="AN14" s="28" t="s">
        <v>28</v>
      </c>
      <c r="AO14" s="19"/>
      <c r="AP14" s="19"/>
      <c r="AQ14" s="19"/>
      <c r="AR14" s="17"/>
      <c r="BE14" s="245"/>
      <c r="BS14" s="14" t="s">
        <v>6</v>
      </c>
    </row>
    <row r="15" spans="1:74" s="1" customFormat="1" ht="6.95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45"/>
      <c r="BS15" s="14" t="s">
        <v>4</v>
      </c>
    </row>
    <row r="16" spans="1:74" s="1" customFormat="1" ht="12" customHeight="1">
      <c r="B16" s="18"/>
      <c r="C16" s="19"/>
      <c r="D16" s="26" t="s">
        <v>29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6" t="s">
        <v>24</v>
      </c>
      <c r="AL16" s="19"/>
      <c r="AM16" s="19"/>
      <c r="AN16" s="24" t="s">
        <v>1</v>
      </c>
      <c r="AO16" s="19"/>
      <c r="AP16" s="19"/>
      <c r="AQ16" s="19"/>
      <c r="AR16" s="17"/>
      <c r="BE16" s="245"/>
      <c r="BS16" s="14" t="s">
        <v>4</v>
      </c>
    </row>
    <row r="17" spans="1:71" s="1" customFormat="1" ht="18.399999999999999" customHeight="1">
      <c r="B17" s="18"/>
      <c r="C17" s="19"/>
      <c r="D17" s="19"/>
      <c r="E17" s="24" t="s">
        <v>30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6" t="s">
        <v>26</v>
      </c>
      <c r="AL17" s="19"/>
      <c r="AM17" s="19"/>
      <c r="AN17" s="24" t="s">
        <v>1</v>
      </c>
      <c r="AO17" s="19"/>
      <c r="AP17" s="19"/>
      <c r="AQ17" s="19"/>
      <c r="AR17" s="17"/>
      <c r="BE17" s="245"/>
      <c r="BS17" s="14" t="s">
        <v>31</v>
      </c>
    </row>
    <row r="18" spans="1:71" s="1" customFormat="1" ht="6.95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45"/>
      <c r="BS18" s="14" t="s">
        <v>6</v>
      </c>
    </row>
    <row r="19" spans="1:71" s="1" customFormat="1" ht="12" customHeight="1">
      <c r="B19" s="18"/>
      <c r="C19" s="19"/>
      <c r="D19" s="26" t="s">
        <v>32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6" t="s">
        <v>24</v>
      </c>
      <c r="AL19" s="19"/>
      <c r="AM19" s="19"/>
      <c r="AN19" s="24" t="s">
        <v>1</v>
      </c>
      <c r="AO19" s="19"/>
      <c r="AP19" s="19"/>
      <c r="AQ19" s="19"/>
      <c r="AR19" s="17"/>
      <c r="BE19" s="245"/>
      <c r="BS19" s="14" t="s">
        <v>6</v>
      </c>
    </row>
    <row r="20" spans="1:71" s="1" customFormat="1" ht="18.399999999999999" customHeight="1">
      <c r="B20" s="18"/>
      <c r="C20" s="19"/>
      <c r="D20" s="19"/>
      <c r="E20" s="24" t="s">
        <v>30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6" t="s">
        <v>26</v>
      </c>
      <c r="AL20" s="19"/>
      <c r="AM20" s="19"/>
      <c r="AN20" s="24" t="s">
        <v>1</v>
      </c>
      <c r="AO20" s="19"/>
      <c r="AP20" s="19"/>
      <c r="AQ20" s="19"/>
      <c r="AR20" s="17"/>
      <c r="BE20" s="245"/>
      <c r="BS20" s="14" t="s">
        <v>4</v>
      </c>
    </row>
    <row r="21" spans="1:71" s="1" customFormat="1" ht="6.95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45"/>
    </row>
    <row r="22" spans="1:71" s="1" customFormat="1" ht="12" customHeight="1">
      <c r="B22" s="18"/>
      <c r="C22" s="19"/>
      <c r="D22" s="26" t="s">
        <v>33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45"/>
    </row>
    <row r="23" spans="1:71" s="1" customFormat="1" ht="16.5" customHeight="1">
      <c r="B23" s="18"/>
      <c r="C23" s="19"/>
      <c r="D23" s="19"/>
      <c r="E23" s="252" t="s">
        <v>1</v>
      </c>
      <c r="F23" s="252"/>
      <c r="G23" s="252"/>
      <c r="H23" s="252"/>
      <c r="I23" s="252"/>
      <c r="J23" s="252"/>
      <c r="K23" s="252"/>
      <c r="L23" s="252"/>
      <c r="M23" s="252"/>
      <c r="N23" s="252"/>
      <c r="O23" s="252"/>
      <c r="P23" s="252"/>
      <c r="Q23" s="252"/>
      <c r="R23" s="252"/>
      <c r="S23" s="252"/>
      <c r="T23" s="252"/>
      <c r="U23" s="252"/>
      <c r="V23" s="252"/>
      <c r="W23" s="252"/>
      <c r="X23" s="252"/>
      <c r="Y23" s="252"/>
      <c r="Z23" s="252"/>
      <c r="AA23" s="252"/>
      <c r="AB23" s="252"/>
      <c r="AC23" s="252"/>
      <c r="AD23" s="252"/>
      <c r="AE23" s="252"/>
      <c r="AF23" s="252"/>
      <c r="AG23" s="252"/>
      <c r="AH23" s="252"/>
      <c r="AI23" s="252"/>
      <c r="AJ23" s="252"/>
      <c r="AK23" s="252"/>
      <c r="AL23" s="252"/>
      <c r="AM23" s="252"/>
      <c r="AN23" s="252"/>
      <c r="AO23" s="19"/>
      <c r="AP23" s="19"/>
      <c r="AQ23" s="19"/>
      <c r="AR23" s="17"/>
      <c r="BE23" s="245"/>
    </row>
    <row r="24" spans="1:71" s="1" customFormat="1" ht="6.95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45"/>
    </row>
    <row r="25" spans="1:71" s="1" customFormat="1" ht="6.95" customHeight="1">
      <c r="B25" s="18"/>
      <c r="C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19"/>
      <c r="AQ25" s="19"/>
      <c r="AR25" s="17"/>
      <c r="BE25" s="245"/>
    </row>
    <row r="26" spans="1:71" s="2" customFormat="1" ht="25.9" customHeight="1">
      <c r="A26" s="31"/>
      <c r="B26" s="32"/>
      <c r="C26" s="33"/>
      <c r="D26" s="34" t="s">
        <v>34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53">
        <f>ROUND(AG94,2)</f>
        <v>0</v>
      </c>
      <c r="AL26" s="254"/>
      <c r="AM26" s="254"/>
      <c r="AN26" s="254"/>
      <c r="AO26" s="254"/>
      <c r="AP26" s="33"/>
      <c r="AQ26" s="33"/>
      <c r="AR26" s="36"/>
      <c r="BE26" s="245"/>
    </row>
    <row r="27" spans="1:71" s="2" customFormat="1" ht="6.95" customHeight="1">
      <c r="A27" s="31"/>
      <c r="B27" s="32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6"/>
      <c r="BE27" s="245"/>
    </row>
    <row r="28" spans="1:71" s="2" customFormat="1" ht="12.75">
      <c r="A28" s="31"/>
      <c r="B28" s="32"/>
      <c r="C28" s="33"/>
      <c r="D28" s="33"/>
      <c r="E28" s="33"/>
      <c r="F28" s="33"/>
      <c r="G28" s="33"/>
      <c r="H28" s="33"/>
      <c r="I28" s="33"/>
      <c r="J28" s="33"/>
      <c r="K28" s="33"/>
      <c r="L28" s="255" t="s">
        <v>35</v>
      </c>
      <c r="M28" s="255"/>
      <c r="N28" s="255"/>
      <c r="O28" s="255"/>
      <c r="P28" s="255"/>
      <c r="Q28" s="33"/>
      <c r="R28" s="33"/>
      <c r="S28" s="33"/>
      <c r="T28" s="33"/>
      <c r="U28" s="33"/>
      <c r="V28" s="33"/>
      <c r="W28" s="255" t="s">
        <v>36</v>
      </c>
      <c r="X28" s="255"/>
      <c r="Y28" s="255"/>
      <c r="Z28" s="255"/>
      <c r="AA28" s="255"/>
      <c r="AB28" s="255"/>
      <c r="AC28" s="255"/>
      <c r="AD28" s="255"/>
      <c r="AE28" s="255"/>
      <c r="AF28" s="33"/>
      <c r="AG28" s="33"/>
      <c r="AH28" s="33"/>
      <c r="AI28" s="33"/>
      <c r="AJ28" s="33"/>
      <c r="AK28" s="255" t="s">
        <v>37</v>
      </c>
      <c r="AL28" s="255"/>
      <c r="AM28" s="255"/>
      <c r="AN28" s="255"/>
      <c r="AO28" s="255"/>
      <c r="AP28" s="33"/>
      <c r="AQ28" s="33"/>
      <c r="AR28" s="36"/>
      <c r="BE28" s="245"/>
    </row>
    <row r="29" spans="1:71" s="3" customFormat="1" ht="14.45" customHeight="1">
      <c r="B29" s="37"/>
      <c r="C29" s="38"/>
      <c r="D29" s="26" t="s">
        <v>38</v>
      </c>
      <c r="E29" s="38"/>
      <c r="F29" s="26" t="s">
        <v>39</v>
      </c>
      <c r="G29" s="38"/>
      <c r="H29" s="38"/>
      <c r="I29" s="38"/>
      <c r="J29" s="38"/>
      <c r="K29" s="38"/>
      <c r="L29" s="239">
        <v>0.21</v>
      </c>
      <c r="M29" s="238"/>
      <c r="N29" s="238"/>
      <c r="O29" s="238"/>
      <c r="P29" s="238"/>
      <c r="Q29" s="38"/>
      <c r="R29" s="38"/>
      <c r="S29" s="38"/>
      <c r="T29" s="38"/>
      <c r="U29" s="38"/>
      <c r="V29" s="38"/>
      <c r="W29" s="237">
        <f>ROUND(AZ94, 2)</f>
        <v>0</v>
      </c>
      <c r="X29" s="238"/>
      <c r="Y29" s="238"/>
      <c r="Z29" s="238"/>
      <c r="AA29" s="238"/>
      <c r="AB29" s="238"/>
      <c r="AC29" s="238"/>
      <c r="AD29" s="238"/>
      <c r="AE29" s="238"/>
      <c r="AF29" s="38"/>
      <c r="AG29" s="38"/>
      <c r="AH29" s="38"/>
      <c r="AI29" s="38"/>
      <c r="AJ29" s="38"/>
      <c r="AK29" s="237">
        <f>ROUND(AV94, 2)</f>
        <v>0</v>
      </c>
      <c r="AL29" s="238"/>
      <c r="AM29" s="238"/>
      <c r="AN29" s="238"/>
      <c r="AO29" s="238"/>
      <c r="AP29" s="38"/>
      <c r="AQ29" s="38"/>
      <c r="AR29" s="39"/>
      <c r="BE29" s="246"/>
    </row>
    <row r="30" spans="1:71" s="3" customFormat="1" ht="14.45" customHeight="1">
      <c r="B30" s="37"/>
      <c r="C30" s="38"/>
      <c r="D30" s="38"/>
      <c r="E30" s="38"/>
      <c r="F30" s="26" t="s">
        <v>40</v>
      </c>
      <c r="G30" s="38"/>
      <c r="H30" s="38"/>
      <c r="I30" s="38"/>
      <c r="J30" s="38"/>
      <c r="K30" s="38"/>
      <c r="L30" s="239">
        <v>0.15</v>
      </c>
      <c r="M30" s="238"/>
      <c r="N30" s="238"/>
      <c r="O30" s="238"/>
      <c r="P30" s="238"/>
      <c r="Q30" s="38"/>
      <c r="R30" s="38"/>
      <c r="S30" s="38"/>
      <c r="T30" s="38"/>
      <c r="U30" s="38"/>
      <c r="V30" s="38"/>
      <c r="W30" s="237">
        <f>ROUND(BA94, 2)</f>
        <v>0</v>
      </c>
      <c r="X30" s="238"/>
      <c r="Y30" s="238"/>
      <c r="Z30" s="238"/>
      <c r="AA30" s="238"/>
      <c r="AB30" s="238"/>
      <c r="AC30" s="238"/>
      <c r="AD30" s="238"/>
      <c r="AE30" s="238"/>
      <c r="AF30" s="38"/>
      <c r="AG30" s="38"/>
      <c r="AH30" s="38"/>
      <c r="AI30" s="38"/>
      <c r="AJ30" s="38"/>
      <c r="AK30" s="237">
        <f>ROUND(AW94, 2)</f>
        <v>0</v>
      </c>
      <c r="AL30" s="238"/>
      <c r="AM30" s="238"/>
      <c r="AN30" s="238"/>
      <c r="AO30" s="238"/>
      <c r="AP30" s="38"/>
      <c r="AQ30" s="38"/>
      <c r="AR30" s="39"/>
      <c r="BE30" s="246"/>
    </row>
    <row r="31" spans="1:71" s="3" customFormat="1" ht="14.45" hidden="1" customHeight="1">
      <c r="B31" s="37"/>
      <c r="C31" s="38"/>
      <c r="D31" s="38"/>
      <c r="E31" s="38"/>
      <c r="F31" s="26" t="s">
        <v>41</v>
      </c>
      <c r="G31" s="38"/>
      <c r="H31" s="38"/>
      <c r="I31" s="38"/>
      <c r="J31" s="38"/>
      <c r="K31" s="38"/>
      <c r="L31" s="239">
        <v>0.21</v>
      </c>
      <c r="M31" s="238"/>
      <c r="N31" s="238"/>
      <c r="O31" s="238"/>
      <c r="P31" s="238"/>
      <c r="Q31" s="38"/>
      <c r="R31" s="38"/>
      <c r="S31" s="38"/>
      <c r="T31" s="38"/>
      <c r="U31" s="38"/>
      <c r="V31" s="38"/>
      <c r="W31" s="237">
        <f>ROUND(BB94, 2)</f>
        <v>0</v>
      </c>
      <c r="X31" s="238"/>
      <c r="Y31" s="238"/>
      <c r="Z31" s="238"/>
      <c r="AA31" s="238"/>
      <c r="AB31" s="238"/>
      <c r="AC31" s="238"/>
      <c r="AD31" s="238"/>
      <c r="AE31" s="238"/>
      <c r="AF31" s="38"/>
      <c r="AG31" s="38"/>
      <c r="AH31" s="38"/>
      <c r="AI31" s="38"/>
      <c r="AJ31" s="38"/>
      <c r="AK31" s="237">
        <v>0</v>
      </c>
      <c r="AL31" s="238"/>
      <c r="AM31" s="238"/>
      <c r="AN31" s="238"/>
      <c r="AO31" s="238"/>
      <c r="AP31" s="38"/>
      <c r="AQ31" s="38"/>
      <c r="AR31" s="39"/>
      <c r="BE31" s="246"/>
    </row>
    <row r="32" spans="1:71" s="3" customFormat="1" ht="14.45" hidden="1" customHeight="1">
      <c r="B32" s="37"/>
      <c r="C32" s="38"/>
      <c r="D32" s="38"/>
      <c r="E32" s="38"/>
      <c r="F32" s="26" t="s">
        <v>42</v>
      </c>
      <c r="G32" s="38"/>
      <c r="H32" s="38"/>
      <c r="I32" s="38"/>
      <c r="J32" s="38"/>
      <c r="K32" s="38"/>
      <c r="L32" s="239">
        <v>0.15</v>
      </c>
      <c r="M32" s="238"/>
      <c r="N32" s="238"/>
      <c r="O32" s="238"/>
      <c r="P32" s="238"/>
      <c r="Q32" s="38"/>
      <c r="R32" s="38"/>
      <c r="S32" s="38"/>
      <c r="T32" s="38"/>
      <c r="U32" s="38"/>
      <c r="V32" s="38"/>
      <c r="W32" s="237">
        <f>ROUND(BC94, 2)</f>
        <v>0</v>
      </c>
      <c r="X32" s="238"/>
      <c r="Y32" s="238"/>
      <c r="Z32" s="238"/>
      <c r="AA32" s="238"/>
      <c r="AB32" s="238"/>
      <c r="AC32" s="238"/>
      <c r="AD32" s="238"/>
      <c r="AE32" s="238"/>
      <c r="AF32" s="38"/>
      <c r="AG32" s="38"/>
      <c r="AH32" s="38"/>
      <c r="AI32" s="38"/>
      <c r="AJ32" s="38"/>
      <c r="AK32" s="237">
        <v>0</v>
      </c>
      <c r="AL32" s="238"/>
      <c r="AM32" s="238"/>
      <c r="AN32" s="238"/>
      <c r="AO32" s="238"/>
      <c r="AP32" s="38"/>
      <c r="AQ32" s="38"/>
      <c r="AR32" s="39"/>
      <c r="BE32" s="246"/>
    </row>
    <row r="33" spans="1:57" s="3" customFormat="1" ht="14.45" hidden="1" customHeight="1">
      <c r="B33" s="37"/>
      <c r="C33" s="38"/>
      <c r="D33" s="38"/>
      <c r="E33" s="38"/>
      <c r="F33" s="26" t="s">
        <v>43</v>
      </c>
      <c r="G33" s="38"/>
      <c r="H33" s="38"/>
      <c r="I33" s="38"/>
      <c r="J33" s="38"/>
      <c r="K33" s="38"/>
      <c r="L33" s="239">
        <v>0</v>
      </c>
      <c r="M33" s="238"/>
      <c r="N33" s="238"/>
      <c r="O33" s="238"/>
      <c r="P33" s="238"/>
      <c r="Q33" s="38"/>
      <c r="R33" s="38"/>
      <c r="S33" s="38"/>
      <c r="T33" s="38"/>
      <c r="U33" s="38"/>
      <c r="V33" s="38"/>
      <c r="W33" s="237">
        <f>ROUND(BD94, 2)</f>
        <v>0</v>
      </c>
      <c r="X33" s="238"/>
      <c r="Y33" s="238"/>
      <c r="Z33" s="238"/>
      <c r="AA33" s="238"/>
      <c r="AB33" s="238"/>
      <c r="AC33" s="238"/>
      <c r="AD33" s="238"/>
      <c r="AE33" s="238"/>
      <c r="AF33" s="38"/>
      <c r="AG33" s="38"/>
      <c r="AH33" s="38"/>
      <c r="AI33" s="38"/>
      <c r="AJ33" s="38"/>
      <c r="AK33" s="237">
        <v>0</v>
      </c>
      <c r="AL33" s="238"/>
      <c r="AM33" s="238"/>
      <c r="AN33" s="238"/>
      <c r="AO33" s="238"/>
      <c r="AP33" s="38"/>
      <c r="AQ33" s="38"/>
      <c r="AR33" s="39"/>
      <c r="BE33" s="246"/>
    </row>
    <row r="34" spans="1:57" s="2" customFormat="1" ht="6.95" customHeight="1">
      <c r="A34" s="31"/>
      <c r="B34" s="32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6"/>
      <c r="BE34" s="245"/>
    </row>
    <row r="35" spans="1:57" s="2" customFormat="1" ht="25.9" customHeight="1">
      <c r="A35" s="31"/>
      <c r="B35" s="32"/>
      <c r="C35" s="40"/>
      <c r="D35" s="41" t="s">
        <v>44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3" t="s">
        <v>45</v>
      </c>
      <c r="U35" s="42"/>
      <c r="V35" s="42"/>
      <c r="W35" s="42"/>
      <c r="X35" s="240" t="s">
        <v>46</v>
      </c>
      <c r="Y35" s="241"/>
      <c r="Z35" s="241"/>
      <c r="AA35" s="241"/>
      <c r="AB35" s="241"/>
      <c r="AC35" s="42"/>
      <c r="AD35" s="42"/>
      <c r="AE35" s="42"/>
      <c r="AF35" s="42"/>
      <c r="AG35" s="42"/>
      <c r="AH35" s="42"/>
      <c r="AI35" s="42"/>
      <c r="AJ35" s="42"/>
      <c r="AK35" s="242">
        <f>SUM(AK26:AK33)</f>
        <v>0</v>
      </c>
      <c r="AL35" s="241"/>
      <c r="AM35" s="241"/>
      <c r="AN35" s="241"/>
      <c r="AO35" s="243"/>
      <c r="AP35" s="40"/>
      <c r="AQ35" s="40"/>
      <c r="AR35" s="36"/>
      <c r="BE35" s="31"/>
    </row>
    <row r="36" spans="1:57" s="2" customFormat="1" ht="6.95" customHeight="1">
      <c r="A36" s="31"/>
      <c r="B36" s="32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6"/>
      <c r="BE36" s="31"/>
    </row>
    <row r="37" spans="1:57" s="2" customFormat="1" ht="14.25" customHeight="1">
      <c r="A37" s="31"/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6"/>
      <c r="BE37" s="31"/>
    </row>
    <row r="38" spans="1:57" s="1" customFormat="1" ht="14.25" hidden="1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pans="1:57" s="1" customFormat="1" ht="14.25" hidden="1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pans="1:57" s="1" customFormat="1" ht="14.25" hidden="1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pans="1:57" s="1" customFormat="1" ht="14.25" hidden="1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pans="1:57" s="1" customFormat="1" ht="14.25" hidden="1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pans="1:57" s="1" customFormat="1" ht="14.25" hidden="1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pans="1:57" s="1" customFormat="1" ht="14.25" hidden="1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pans="1:57" s="1" customFormat="1" ht="14.25" hidden="1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pans="1:57" s="1" customFormat="1" ht="14.25" hidden="1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pans="1:57" s="1" customFormat="1" ht="14.25" hidden="1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pans="1:57" s="1" customFormat="1" ht="14.25" hidden="1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pans="1:57" s="2" customFormat="1" ht="14.25" hidden="1" customHeight="1">
      <c r="B49" s="44"/>
      <c r="C49" s="45"/>
      <c r="D49" s="46" t="s">
        <v>47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6" t="s">
        <v>48</v>
      </c>
      <c r="AI49" s="47"/>
      <c r="AJ49" s="47"/>
      <c r="AK49" s="47"/>
      <c r="AL49" s="47"/>
      <c r="AM49" s="47"/>
      <c r="AN49" s="47"/>
      <c r="AO49" s="47"/>
      <c r="AP49" s="45"/>
      <c r="AQ49" s="45"/>
      <c r="AR49" s="48"/>
    </row>
    <row r="50" spans="1:57" hidden="1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 spans="1:57" hidden="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 spans="1:57" hidden="1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 spans="1:57" hidden="1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 spans="1:57" hidden="1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 spans="1:57" hidden="1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 spans="1:57" hidden="1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 spans="1:57" hidden="1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 spans="1:57" hidden="1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 spans="1:57" hidden="1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pans="1:57" s="2" customFormat="1" ht="12.75" hidden="1">
      <c r="A60" s="31"/>
      <c r="B60" s="32"/>
      <c r="C60" s="33"/>
      <c r="D60" s="49" t="s">
        <v>49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49" t="s">
        <v>50</v>
      </c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49" t="s">
        <v>49</v>
      </c>
      <c r="AI60" s="35"/>
      <c r="AJ60" s="35"/>
      <c r="AK60" s="35"/>
      <c r="AL60" s="35"/>
      <c r="AM60" s="49" t="s">
        <v>50</v>
      </c>
      <c r="AN60" s="35"/>
      <c r="AO60" s="35"/>
      <c r="AP60" s="33"/>
      <c r="AQ60" s="33"/>
      <c r="AR60" s="36"/>
      <c r="BE60" s="31"/>
    </row>
    <row r="61" spans="1:57" hidden="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 spans="1:57" hidden="1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 spans="1:57" ht="3.75" hidden="1" customHeight="1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pans="1:57" s="2" customFormat="1" ht="12.75" hidden="1">
      <c r="A64" s="31"/>
      <c r="B64" s="32"/>
      <c r="C64" s="33"/>
      <c r="D64" s="46" t="s">
        <v>51</v>
      </c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46" t="s">
        <v>52</v>
      </c>
      <c r="AI64" s="50"/>
      <c r="AJ64" s="50"/>
      <c r="AK64" s="50"/>
      <c r="AL64" s="50"/>
      <c r="AM64" s="50"/>
      <c r="AN64" s="50"/>
      <c r="AO64" s="50"/>
      <c r="AP64" s="33"/>
      <c r="AQ64" s="33"/>
      <c r="AR64" s="36"/>
      <c r="BE64" s="31"/>
    </row>
    <row r="65" spans="1:57" hidden="1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 spans="1:57" hidden="1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 spans="1:57" hidden="1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 spans="1:57" hidden="1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 spans="1:57" hidden="1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 spans="1:57" hidden="1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 spans="1:57" hidden="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 spans="1:57" hidden="1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 spans="1:57" hidden="1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 spans="1:57" hidden="1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pans="1:57" s="2" customFormat="1" ht="12.75" hidden="1">
      <c r="A75" s="31"/>
      <c r="B75" s="32"/>
      <c r="C75" s="33"/>
      <c r="D75" s="49" t="s">
        <v>49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49" t="s">
        <v>50</v>
      </c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49" t="s">
        <v>49</v>
      </c>
      <c r="AI75" s="35"/>
      <c r="AJ75" s="35"/>
      <c r="AK75" s="35"/>
      <c r="AL75" s="35"/>
      <c r="AM75" s="49" t="s">
        <v>50</v>
      </c>
      <c r="AN75" s="35"/>
      <c r="AO75" s="35"/>
      <c r="AP75" s="33"/>
      <c r="AQ75" s="33"/>
      <c r="AR75" s="36"/>
      <c r="BE75" s="31"/>
    </row>
    <row r="76" spans="1:57" s="2" customFormat="1" hidden="1">
      <c r="A76" s="31"/>
      <c r="B76" s="32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6"/>
      <c r="BE76" s="31"/>
    </row>
    <row r="77" spans="1:57" s="2" customFormat="1" ht="6.75" hidden="1" customHeight="1">
      <c r="A77" s="31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36"/>
      <c r="BE77" s="31"/>
    </row>
    <row r="78" spans="1:57" hidden="1"/>
    <row r="81" spans="1:91" s="2" customFormat="1" ht="6.95" customHeight="1">
      <c r="A81" s="31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36"/>
      <c r="BE81" s="31"/>
    </row>
    <row r="82" spans="1:91" s="2" customFormat="1" ht="24.95" customHeight="1">
      <c r="A82" s="31"/>
      <c r="B82" s="32"/>
      <c r="C82" s="20" t="s">
        <v>53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6"/>
      <c r="BE82" s="31"/>
    </row>
    <row r="83" spans="1:91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6"/>
      <c r="BE83" s="31"/>
    </row>
    <row r="84" spans="1:91" s="4" customFormat="1" ht="12" customHeight="1">
      <c r="B84" s="55"/>
      <c r="C84" s="26" t="s">
        <v>13</v>
      </c>
      <c r="D84" s="56"/>
      <c r="E84" s="56"/>
      <c r="F84" s="56"/>
      <c r="G84" s="56"/>
      <c r="H84" s="56"/>
      <c r="I84" s="56"/>
      <c r="J84" s="56"/>
      <c r="K84" s="56"/>
      <c r="L84" s="56" t="str">
        <f>K5</f>
        <v>A_B</v>
      </c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56"/>
      <c r="AO84" s="56"/>
      <c r="AP84" s="56"/>
      <c r="AQ84" s="56"/>
      <c r="AR84" s="57"/>
    </row>
    <row r="85" spans="1:91" s="5" customFormat="1" ht="36.950000000000003" customHeight="1">
      <c r="B85" s="58"/>
      <c r="C85" s="59" t="s">
        <v>16</v>
      </c>
      <c r="D85" s="60"/>
      <c r="E85" s="60"/>
      <c r="F85" s="60"/>
      <c r="G85" s="60"/>
      <c r="H85" s="60"/>
      <c r="I85" s="60"/>
      <c r="J85" s="60"/>
      <c r="K85" s="60"/>
      <c r="L85" s="226" t="str">
        <f>K6</f>
        <v>Oprava komunikace Areál dílny Hranečník</v>
      </c>
      <c r="M85" s="227"/>
      <c r="N85" s="227"/>
      <c r="O85" s="227"/>
      <c r="P85" s="227"/>
      <c r="Q85" s="227"/>
      <c r="R85" s="227"/>
      <c r="S85" s="227"/>
      <c r="T85" s="227"/>
      <c r="U85" s="227"/>
      <c r="V85" s="227"/>
      <c r="W85" s="227"/>
      <c r="X85" s="227"/>
      <c r="Y85" s="227"/>
      <c r="Z85" s="227"/>
      <c r="AA85" s="227"/>
      <c r="AB85" s="227"/>
      <c r="AC85" s="227"/>
      <c r="AD85" s="227"/>
      <c r="AE85" s="227"/>
      <c r="AF85" s="227"/>
      <c r="AG85" s="227"/>
      <c r="AH85" s="227"/>
      <c r="AI85" s="227"/>
      <c r="AJ85" s="227"/>
      <c r="AK85" s="227"/>
      <c r="AL85" s="227"/>
      <c r="AM85" s="227"/>
      <c r="AN85" s="227"/>
      <c r="AO85" s="227"/>
      <c r="AP85" s="60"/>
      <c r="AQ85" s="60"/>
      <c r="AR85" s="61"/>
    </row>
    <row r="86" spans="1:91" s="2" customFormat="1" ht="6.95" customHeight="1">
      <c r="A86" s="31"/>
      <c r="B86" s="32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6"/>
      <c r="BE86" s="31"/>
    </row>
    <row r="87" spans="1:91" s="2" customFormat="1" ht="12" customHeight="1">
      <c r="A87" s="31"/>
      <c r="B87" s="32"/>
      <c r="C87" s="26" t="s">
        <v>20</v>
      </c>
      <c r="D87" s="33"/>
      <c r="E87" s="33"/>
      <c r="F87" s="33"/>
      <c r="G87" s="33"/>
      <c r="H87" s="33"/>
      <c r="I87" s="33"/>
      <c r="J87" s="33"/>
      <c r="K87" s="33"/>
      <c r="L87" s="62" t="str">
        <f>IF(K8="","",K8)</f>
        <v>Počáteční 1962/36, 710 00 Ostrava- Slezská Ostrava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6" t="s">
        <v>22</v>
      </c>
      <c r="AJ87" s="33"/>
      <c r="AK87" s="33"/>
      <c r="AL87" s="33"/>
      <c r="AM87" s="228">
        <f>IF(AN8= "","",AN8)</f>
        <v>44481</v>
      </c>
      <c r="AN87" s="228"/>
      <c r="AO87" s="33"/>
      <c r="AP87" s="33"/>
      <c r="AQ87" s="33"/>
      <c r="AR87" s="36"/>
      <c r="BE87" s="31"/>
    </row>
    <row r="88" spans="1:91" s="2" customFormat="1" ht="6.95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6"/>
      <c r="BE88" s="31"/>
    </row>
    <row r="89" spans="1:91" s="2" customFormat="1" ht="15.2" customHeight="1">
      <c r="A89" s="31"/>
      <c r="B89" s="32"/>
      <c r="C89" s="26" t="s">
        <v>23</v>
      </c>
      <c r="D89" s="33"/>
      <c r="E89" s="33"/>
      <c r="F89" s="33"/>
      <c r="G89" s="33"/>
      <c r="H89" s="33"/>
      <c r="I89" s="33"/>
      <c r="J89" s="33"/>
      <c r="K89" s="33"/>
      <c r="L89" s="56" t="str">
        <f>IF(E11= "","",E11)</f>
        <v>Dopravní podnik Ostrava a.s.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6" t="s">
        <v>29</v>
      </c>
      <c r="AJ89" s="33"/>
      <c r="AK89" s="33"/>
      <c r="AL89" s="33"/>
      <c r="AM89" s="229" t="str">
        <f>IF(E17="","",E17)</f>
        <v xml:space="preserve"> </v>
      </c>
      <c r="AN89" s="230"/>
      <c r="AO89" s="230"/>
      <c r="AP89" s="230"/>
      <c r="AQ89" s="33"/>
      <c r="AR89" s="36"/>
      <c r="AS89" s="231" t="s">
        <v>54</v>
      </c>
      <c r="AT89" s="232"/>
      <c r="AU89" s="64"/>
      <c r="AV89" s="64"/>
      <c r="AW89" s="64"/>
      <c r="AX89" s="64"/>
      <c r="AY89" s="64"/>
      <c r="AZ89" s="64"/>
      <c r="BA89" s="64"/>
      <c r="BB89" s="64"/>
      <c r="BC89" s="64"/>
      <c r="BD89" s="65"/>
      <c r="BE89" s="31"/>
    </row>
    <row r="90" spans="1:91" s="2" customFormat="1" ht="15.2" customHeight="1">
      <c r="A90" s="31"/>
      <c r="B90" s="32"/>
      <c r="C90" s="26" t="s">
        <v>27</v>
      </c>
      <c r="D90" s="33"/>
      <c r="E90" s="33"/>
      <c r="F90" s="33"/>
      <c r="G90" s="33"/>
      <c r="H90" s="33"/>
      <c r="I90" s="33"/>
      <c r="J90" s="33"/>
      <c r="K90" s="33"/>
      <c r="L90" s="56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6" t="s">
        <v>32</v>
      </c>
      <c r="AJ90" s="33"/>
      <c r="AK90" s="33"/>
      <c r="AL90" s="33"/>
      <c r="AM90" s="229" t="str">
        <f>IF(E20="","",E20)</f>
        <v xml:space="preserve"> </v>
      </c>
      <c r="AN90" s="230"/>
      <c r="AO90" s="230"/>
      <c r="AP90" s="230"/>
      <c r="AQ90" s="33"/>
      <c r="AR90" s="36"/>
      <c r="AS90" s="233"/>
      <c r="AT90" s="234"/>
      <c r="AU90" s="66"/>
      <c r="AV90" s="66"/>
      <c r="AW90" s="66"/>
      <c r="AX90" s="66"/>
      <c r="AY90" s="66"/>
      <c r="AZ90" s="66"/>
      <c r="BA90" s="66"/>
      <c r="BB90" s="66"/>
      <c r="BC90" s="66"/>
      <c r="BD90" s="67"/>
      <c r="BE90" s="31"/>
    </row>
    <row r="91" spans="1:91" s="2" customFormat="1" ht="10.9" customHeight="1">
      <c r="A91" s="31"/>
      <c r="B91" s="32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6"/>
      <c r="AS91" s="235"/>
      <c r="AT91" s="236"/>
      <c r="AU91" s="68"/>
      <c r="AV91" s="68"/>
      <c r="AW91" s="68"/>
      <c r="AX91" s="68"/>
      <c r="AY91" s="68"/>
      <c r="AZ91" s="68"/>
      <c r="BA91" s="68"/>
      <c r="BB91" s="68"/>
      <c r="BC91" s="68"/>
      <c r="BD91" s="69"/>
      <c r="BE91" s="31"/>
    </row>
    <row r="92" spans="1:91" s="2" customFormat="1" ht="29.25" customHeight="1">
      <c r="A92" s="31"/>
      <c r="B92" s="32"/>
      <c r="C92" s="221" t="s">
        <v>55</v>
      </c>
      <c r="D92" s="222"/>
      <c r="E92" s="222"/>
      <c r="F92" s="222"/>
      <c r="G92" s="222"/>
      <c r="H92" s="70"/>
      <c r="I92" s="223" t="s">
        <v>56</v>
      </c>
      <c r="J92" s="222"/>
      <c r="K92" s="222"/>
      <c r="L92" s="222"/>
      <c r="M92" s="222"/>
      <c r="N92" s="222"/>
      <c r="O92" s="222"/>
      <c r="P92" s="222"/>
      <c r="Q92" s="222"/>
      <c r="R92" s="222"/>
      <c r="S92" s="222"/>
      <c r="T92" s="222"/>
      <c r="U92" s="222"/>
      <c r="V92" s="222"/>
      <c r="W92" s="222"/>
      <c r="X92" s="222"/>
      <c r="Y92" s="222"/>
      <c r="Z92" s="222"/>
      <c r="AA92" s="222"/>
      <c r="AB92" s="222"/>
      <c r="AC92" s="222"/>
      <c r="AD92" s="222"/>
      <c r="AE92" s="222"/>
      <c r="AF92" s="222"/>
      <c r="AG92" s="224" t="s">
        <v>57</v>
      </c>
      <c r="AH92" s="222"/>
      <c r="AI92" s="222"/>
      <c r="AJ92" s="222"/>
      <c r="AK92" s="222"/>
      <c r="AL92" s="222"/>
      <c r="AM92" s="222"/>
      <c r="AN92" s="223" t="s">
        <v>58</v>
      </c>
      <c r="AO92" s="222"/>
      <c r="AP92" s="225"/>
      <c r="AQ92" s="71" t="s">
        <v>59</v>
      </c>
      <c r="AR92" s="36"/>
      <c r="AS92" s="72" t="s">
        <v>60</v>
      </c>
      <c r="AT92" s="73" t="s">
        <v>61</v>
      </c>
      <c r="AU92" s="73" t="s">
        <v>62</v>
      </c>
      <c r="AV92" s="73" t="s">
        <v>63</v>
      </c>
      <c r="AW92" s="73" t="s">
        <v>64</v>
      </c>
      <c r="AX92" s="73" t="s">
        <v>65</v>
      </c>
      <c r="AY92" s="73" t="s">
        <v>66</v>
      </c>
      <c r="AZ92" s="73" t="s">
        <v>67</v>
      </c>
      <c r="BA92" s="73" t="s">
        <v>68</v>
      </c>
      <c r="BB92" s="73" t="s">
        <v>69</v>
      </c>
      <c r="BC92" s="73" t="s">
        <v>70</v>
      </c>
      <c r="BD92" s="74" t="s">
        <v>71</v>
      </c>
      <c r="BE92" s="31"/>
    </row>
    <row r="93" spans="1:91" s="2" customFormat="1" ht="10.9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6"/>
      <c r="AS93" s="75"/>
      <c r="AT93" s="76"/>
      <c r="AU93" s="76"/>
      <c r="AV93" s="76"/>
      <c r="AW93" s="76"/>
      <c r="AX93" s="76"/>
      <c r="AY93" s="76"/>
      <c r="AZ93" s="76"/>
      <c r="BA93" s="76"/>
      <c r="BB93" s="76"/>
      <c r="BC93" s="76"/>
      <c r="BD93" s="77"/>
      <c r="BE93" s="31"/>
    </row>
    <row r="94" spans="1:91" s="6" customFormat="1" ht="32.450000000000003" customHeight="1">
      <c r="B94" s="78"/>
      <c r="C94" s="79" t="s">
        <v>72</v>
      </c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219">
        <f>ROUND(SUM(AG95:AG96),2)</f>
        <v>0</v>
      </c>
      <c r="AH94" s="219"/>
      <c r="AI94" s="219"/>
      <c r="AJ94" s="219"/>
      <c r="AK94" s="219"/>
      <c r="AL94" s="219"/>
      <c r="AM94" s="219"/>
      <c r="AN94" s="220">
        <f>SUM(AG94,AT94)</f>
        <v>0</v>
      </c>
      <c r="AO94" s="220"/>
      <c r="AP94" s="220"/>
      <c r="AQ94" s="82" t="s">
        <v>1</v>
      </c>
      <c r="AR94" s="83"/>
      <c r="AS94" s="84">
        <f>ROUND(SUM(AS95:AS96),2)</f>
        <v>0</v>
      </c>
      <c r="AT94" s="85">
        <f>ROUND(SUM(AV94:AW94),2)</f>
        <v>0</v>
      </c>
      <c r="AU94" s="86">
        <f>ROUND(SUM(AU95:AU96),5)</f>
        <v>0</v>
      </c>
      <c r="AV94" s="85">
        <f>ROUND(AZ94*L29,2)</f>
        <v>0</v>
      </c>
      <c r="AW94" s="85">
        <f>ROUND(BA94*L30,2)</f>
        <v>0</v>
      </c>
      <c r="AX94" s="85">
        <f>ROUND(BB94*L29,2)</f>
        <v>0</v>
      </c>
      <c r="AY94" s="85">
        <f>ROUND(BC94*L30,2)</f>
        <v>0</v>
      </c>
      <c r="AZ94" s="85">
        <f>ROUND(SUM(AZ95:AZ96),2)</f>
        <v>0</v>
      </c>
      <c r="BA94" s="85">
        <f>ROUND(SUM(BA95:BA96),2)</f>
        <v>0</v>
      </c>
      <c r="BB94" s="85">
        <f>ROUND(SUM(BB95:BB96),2)</f>
        <v>0</v>
      </c>
      <c r="BC94" s="85">
        <f>ROUND(SUM(BC95:BC96),2)</f>
        <v>0</v>
      </c>
      <c r="BD94" s="87">
        <f>ROUND(SUM(BD95:BD96),2)</f>
        <v>0</v>
      </c>
      <c r="BS94" s="88" t="s">
        <v>73</v>
      </c>
      <c r="BT94" s="88" t="s">
        <v>74</v>
      </c>
      <c r="BU94" s="89" t="s">
        <v>75</v>
      </c>
      <c r="BV94" s="88" t="s">
        <v>76</v>
      </c>
      <c r="BW94" s="88" t="s">
        <v>5</v>
      </c>
      <c r="BX94" s="88" t="s">
        <v>77</v>
      </c>
      <c r="CL94" s="88" t="s">
        <v>1</v>
      </c>
    </row>
    <row r="95" spans="1:91" s="7" customFormat="1" ht="24.75" customHeight="1">
      <c r="A95" s="90" t="s">
        <v>78</v>
      </c>
      <c r="B95" s="91"/>
      <c r="C95" s="92"/>
      <c r="D95" s="218" t="s">
        <v>79</v>
      </c>
      <c r="E95" s="218"/>
      <c r="F95" s="218"/>
      <c r="G95" s="218"/>
      <c r="H95" s="218"/>
      <c r="I95" s="93"/>
      <c r="J95" s="218" t="s">
        <v>17</v>
      </c>
      <c r="K95" s="218"/>
      <c r="L95" s="218"/>
      <c r="M95" s="218"/>
      <c r="N95" s="218"/>
      <c r="O95" s="218"/>
      <c r="P95" s="218"/>
      <c r="Q95" s="218"/>
      <c r="R95" s="218"/>
      <c r="S95" s="218"/>
      <c r="T95" s="218"/>
      <c r="U95" s="218"/>
      <c r="V95" s="218"/>
      <c r="W95" s="218"/>
      <c r="X95" s="218"/>
      <c r="Y95" s="218"/>
      <c r="Z95" s="218"/>
      <c r="AA95" s="218"/>
      <c r="AB95" s="218"/>
      <c r="AC95" s="218"/>
      <c r="AD95" s="218"/>
      <c r="AE95" s="218"/>
      <c r="AF95" s="218"/>
      <c r="AG95" s="216">
        <f>'A - Oprava komunikace Are...'!J30</f>
        <v>0</v>
      </c>
      <c r="AH95" s="217"/>
      <c r="AI95" s="217"/>
      <c r="AJ95" s="217"/>
      <c r="AK95" s="217"/>
      <c r="AL95" s="217"/>
      <c r="AM95" s="217"/>
      <c r="AN95" s="216">
        <f>SUM(AG95,AT95)</f>
        <v>0</v>
      </c>
      <c r="AO95" s="217"/>
      <c r="AP95" s="217"/>
      <c r="AQ95" s="94" t="s">
        <v>80</v>
      </c>
      <c r="AR95" s="95"/>
      <c r="AS95" s="96">
        <v>0</v>
      </c>
      <c r="AT95" s="97">
        <f>ROUND(SUM(AV95:AW95),2)</f>
        <v>0</v>
      </c>
      <c r="AU95" s="98">
        <f>'A - Oprava komunikace Are...'!P129</f>
        <v>0</v>
      </c>
      <c r="AV95" s="97">
        <f>'A - Oprava komunikace Are...'!J33</f>
        <v>0</v>
      </c>
      <c r="AW95" s="97">
        <f>'A - Oprava komunikace Are...'!J34</f>
        <v>0</v>
      </c>
      <c r="AX95" s="97">
        <f>'A - Oprava komunikace Are...'!J35</f>
        <v>0</v>
      </c>
      <c r="AY95" s="97">
        <f>'A - Oprava komunikace Are...'!J36</f>
        <v>0</v>
      </c>
      <c r="AZ95" s="97">
        <f>'A - Oprava komunikace Are...'!F33</f>
        <v>0</v>
      </c>
      <c r="BA95" s="97">
        <f>'A - Oprava komunikace Are...'!F34</f>
        <v>0</v>
      </c>
      <c r="BB95" s="97">
        <f>'A - Oprava komunikace Are...'!F35</f>
        <v>0</v>
      </c>
      <c r="BC95" s="97">
        <f>'A - Oprava komunikace Are...'!F36</f>
        <v>0</v>
      </c>
      <c r="BD95" s="99">
        <f>'A - Oprava komunikace Are...'!F37</f>
        <v>0</v>
      </c>
      <c r="BT95" s="100" t="s">
        <v>81</v>
      </c>
      <c r="BV95" s="100" t="s">
        <v>76</v>
      </c>
      <c r="BW95" s="100" t="s">
        <v>82</v>
      </c>
      <c r="BX95" s="100" t="s">
        <v>5</v>
      </c>
      <c r="CL95" s="100" t="s">
        <v>1</v>
      </c>
      <c r="CM95" s="100" t="s">
        <v>83</v>
      </c>
    </row>
    <row r="96" spans="1:91" s="7" customFormat="1" ht="24.75" customHeight="1">
      <c r="A96" s="90" t="s">
        <v>78</v>
      </c>
      <c r="B96" s="91"/>
      <c r="C96" s="92"/>
      <c r="D96" s="218" t="s">
        <v>84</v>
      </c>
      <c r="E96" s="218"/>
      <c r="F96" s="218"/>
      <c r="G96" s="218"/>
      <c r="H96" s="218"/>
      <c r="I96" s="93"/>
      <c r="J96" s="218" t="s">
        <v>17</v>
      </c>
      <c r="K96" s="218"/>
      <c r="L96" s="218"/>
      <c r="M96" s="218"/>
      <c r="N96" s="218"/>
      <c r="O96" s="218"/>
      <c r="P96" s="218"/>
      <c r="Q96" s="218"/>
      <c r="R96" s="218"/>
      <c r="S96" s="218"/>
      <c r="T96" s="218"/>
      <c r="U96" s="218"/>
      <c r="V96" s="218"/>
      <c r="W96" s="218"/>
      <c r="X96" s="218"/>
      <c r="Y96" s="218"/>
      <c r="Z96" s="218"/>
      <c r="AA96" s="218"/>
      <c r="AB96" s="218"/>
      <c r="AC96" s="218"/>
      <c r="AD96" s="218"/>
      <c r="AE96" s="218"/>
      <c r="AF96" s="218"/>
      <c r="AG96" s="216">
        <f>'B - Oprava komunikace Are...'!J30</f>
        <v>0</v>
      </c>
      <c r="AH96" s="217"/>
      <c r="AI96" s="217"/>
      <c r="AJ96" s="217"/>
      <c r="AK96" s="217"/>
      <c r="AL96" s="217"/>
      <c r="AM96" s="217"/>
      <c r="AN96" s="216">
        <f>SUM(AG96,AT96)</f>
        <v>0</v>
      </c>
      <c r="AO96" s="217"/>
      <c r="AP96" s="217"/>
      <c r="AQ96" s="94" t="s">
        <v>80</v>
      </c>
      <c r="AR96" s="95"/>
      <c r="AS96" s="101">
        <v>0</v>
      </c>
      <c r="AT96" s="102">
        <f>ROUND(SUM(AV96:AW96),2)</f>
        <v>0</v>
      </c>
      <c r="AU96" s="103">
        <f>'B - Oprava komunikace Are...'!P127</f>
        <v>0</v>
      </c>
      <c r="AV96" s="102">
        <f>'B - Oprava komunikace Are...'!J33</f>
        <v>0</v>
      </c>
      <c r="AW96" s="102">
        <f>'B - Oprava komunikace Are...'!J34</f>
        <v>0</v>
      </c>
      <c r="AX96" s="102">
        <f>'B - Oprava komunikace Are...'!J35</f>
        <v>0</v>
      </c>
      <c r="AY96" s="102">
        <f>'B - Oprava komunikace Are...'!J36</f>
        <v>0</v>
      </c>
      <c r="AZ96" s="102">
        <f>'B - Oprava komunikace Are...'!F33</f>
        <v>0</v>
      </c>
      <c r="BA96" s="102">
        <f>'B - Oprava komunikace Are...'!F34</f>
        <v>0</v>
      </c>
      <c r="BB96" s="102">
        <f>'B - Oprava komunikace Are...'!F35</f>
        <v>0</v>
      </c>
      <c r="BC96" s="102">
        <f>'B - Oprava komunikace Are...'!F36</f>
        <v>0</v>
      </c>
      <c r="BD96" s="104">
        <f>'B - Oprava komunikace Are...'!F37</f>
        <v>0</v>
      </c>
      <c r="BT96" s="100" t="s">
        <v>81</v>
      </c>
      <c r="BV96" s="100" t="s">
        <v>76</v>
      </c>
      <c r="BW96" s="100" t="s">
        <v>85</v>
      </c>
      <c r="BX96" s="100" t="s">
        <v>5</v>
      </c>
      <c r="CL96" s="100" t="s">
        <v>1</v>
      </c>
      <c r="CM96" s="100" t="s">
        <v>83</v>
      </c>
    </row>
    <row r="97" spans="1:57" s="2" customFormat="1" ht="30" customHeight="1">
      <c r="A97" s="31"/>
      <c r="B97" s="32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6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</row>
    <row r="98" spans="1:57" s="2" customFormat="1" ht="6.95" customHeight="1">
      <c r="A98" s="31"/>
      <c r="B98" s="51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36"/>
      <c r="AS98" s="31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</row>
  </sheetData>
  <sheetProtection algorithmName="SHA-512" hashValue="b/vx1pVaIlCiZTLCb4l1U8H1o+GkbeT4YQf4P0bYh4IXByvzK7qiRyDPwdTOA/N0Z/SFngTltHKoZwp6JWuLyQ==" saltValue="u6VGvGhJTARnCyxgjW2Gzi1XXj5HEoTgE7Y4PRCCURi24t3ySVMK9LS2WamSj0sO7RcyyjOwe+Zt4R0p9NlMoA==" spinCount="100000" sheet="1" objects="1" scenarios="1" formatColumns="0" formatRows="0"/>
  <mergeCells count="46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AM87:AN87"/>
    <mergeCell ref="AM89:AP89"/>
    <mergeCell ref="AS89:AT91"/>
    <mergeCell ref="AM90:AP90"/>
    <mergeCell ref="W33:AE33"/>
    <mergeCell ref="AK33:AO33"/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O85"/>
  </mergeCells>
  <hyperlinks>
    <hyperlink ref="A95" location="'A - Oprava komunikace Are...'!C2" display="/"/>
    <hyperlink ref="A96" location="'B - Oprava komunikace Are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71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4" t="s">
        <v>82</v>
      </c>
    </row>
    <row r="3" spans="1:46" s="1" customFormat="1" ht="6.95" hidden="1" customHeight="1">
      <c r="B3" s="105"/>
      <c r="C3" s="106"/>
      <c r="D3" s="106"/>
      <c r="E3" s="106"/>
      <c r="F3" s="106"/>
      <c r="G3" s="106"/>
      <c r="H3" s="106"/>
      <c r="I3" s="106"/>
      <c r="J3" s="106"/>
      <c r="K3" s="106"/>
      <c r="L3" s="17"/>
      <c r="AT3" s="14" t="s">
        <v>83</v>
      </c>
    </row>
    <row r="4" spans="1:46" s="1" customFormat="1" ht="24.95" hidden="1" customHeight="1">
      <c r="B4" s="17"/>
      <c r="D4" s="107" t="s">
        <v>86</v>
      </c>
      <c r="L4" s="17"/>
      <c r="M4" s="108" t="s">
        <v>10</v>
      </c>
      <c r="AT4" s="14" t="s">
        <v>4</v>
      </c>
    </row>
    <row r="5" spans="1:46" s="1" customFormat="1" ht="6.95" hidden="1" customHeight="1">
      <c r="B5" s="17"/>
      <c r="L5" s="17"/>
    </row>
    <row r="6" spans="1:46" s="1" customFormat="1" ht="12" hidden="1" customHeight="1">
      <c r="B6" s="17"/>
      <c r="D6" s="109" t="s">
        <v>16</v>
      </c>
      <c r="L6" s="17"/>
    </row>
    <row r="7" spans="1:46" s="1" customFormat="1" ht="16.5" hidden="1" customHeight="1">
      <c r="B7" s="17"/>
      <c r="E7" s="259" t="str">
        <f>'Rekapitulace stavby'!K6</f>
        <v>Oprava komunikace Areál dílny Hranečník</v>
      </c>
      <c r="F7" s="260"/>
      <c r="G7" s="260"/>
      <c r="H7" s="260"/>
      <c r="L7" s="17"/>
    </row>
    <row r="8" spans="1:46" s="2" customFormat="1" ht="12" hidden="1" customHeight="1">
      <c r="A8" s="31"/>
      <c r="B8" s="36"/>
      <c r="C8" s="31"/>
      <c r="D8" s="109" t="s">
        <v>87</v>
      </c>
      <c r="E8" s="31"/>
      <c r="F8" s="31"/>
      <c r="G8" s="31"/>
      <c r="H8" s="31"/>
      <c r="I8" s="31"/>
      <c r="J8" s="31"/>
      <c r="K8" s="31"/>
      <c r="L8" s="48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hidden="1" customHeight="1">
      <c r="A9" s="31"/>
      <c r="B9" s="36"/>
      <c r="C9" s="31"/>
      <c r="D9" s="31"/>
      <c r="E9" s="261" t="s">
        <v>88</v>
      </c>
      <c r="F9" s="262"/>
      <c r="G9" s="262"/>
      <c r="H9" s="262"/>
      <c r="I9" s="31"/>
      <c r="J9" s="31"/>
      <c r="K9" s="31"/>
      <c r="L9" s="48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idden="1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48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hidden="1" customHeight="1">
      <c r="A11" s="31"/>
      <c r="B11" s="36"/>
      <c r="C11" s="31"/>
      <c r="D11" s="109" t="s">
        <v>18</v>
      </c>
      <c r="E11" s="31"/>
      <c r="F11" s="110" t="s">
        <v>1</v>
      </c>
      <c r="G11" s="31"/>
      <c r="H11" s="31"/>
      <c r="I11" s="109" t="s">
        <v>19</v>
      </c>
      <c r="J11" s="110" t="s">
        <v>1</v>
      </c>
      <c r="K11" s="31"/>
      <c r="L11" s="48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hidden="1" customHeight="1">
      <c r="A12" s="31"/>
      <c r="B12" s="36"/>
      <c r="C12" s="31"/>
      <c r="D12" s="109" t="s">
        <v>20</v>
      </c>
      <c r="E12" s="31"/>
      <c r="F12" s="110" t="s">
        <v>30</v>
      </c>
      <c r="G12" s="31"/>
      <c r="H12" s="31"/>
      <c r="I12" s="109" t="s">
        <v>22</v>
      </c>
      <c r="J12" s="111">
        <f>'Rekapitulace stavby'!AN8</f>
        <v>44481</v>
      </c>
      <c r="K12" s="31"/>
      <c r="L12" s="48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hidden="1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48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hidden="1" customHeight="1">
      <c r="A14" s="31"/>
      <c r="B14" s="36"/>
      <c r="C14" s="31"/>
      <c r="D14" s="109" t="s">
        <v>23</v>
      </c>
      <c r="E14" s="31"/>
      <c r="F14" s="31"/>
      <c r="G14" s="31"/>
      <c r="H14" s="31"/>
      <c r="I14" s="109" t="s">
        <v>24</v>
      </c>
      <c r="J14" s="110" t="str">
        <f>IF('Rekapitulace stavby'!AN10="","",'Rekapitulace stavby'!AN10)</f>
        <v/>
      </c>
      <c r="K14" s="31"/>
      <c r="L14" s="48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hidden="1" customHeight="1">
      <c r="A15" s="31"/>
      <c r="B15" s="36"/>
      <c r="C15" s="31"/>
      <c r="D15" s="31"/>
      <c r="E15" s="110" t="str">
        <f>IF('Rekapitulace stavby'!E11="","",'Rekapitulace stavby'!E11)</f>
        <v>Dopravní podnik Ostrava a.s.</v>
      </c>
      <c r="F15" s="31"/>
      <c r="G15" s="31"/>
      <c r="H15" s="31"/>
      <c r="I15" s="109" t="s">
        <v>26</v>
      </c>
      <c r="J15" s="110" t="str">
        <f>IF('Rekapitulace stavby'!AN11="","",'Rekapitulace stavby'!AN11)</f>
        <v/>
      </c>
      <c r="K15" s="31"/>
      <c r="L15" s="48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hidden="1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48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hidden="1" customHeight="1">
      <c r="A17" s="31"/>
      <c r="B17" s="36"/>
      <c r="C17" s="31"/>
      <c r="D17" s="109" t="s">
        <v>27</v>
      </c>
      <c r="E17" s="31"/>
      <c r="F17" s="31"/>
      <c r="G17" s="31"/>
      <c r="H17" s="31"/>
      <c r="I17" s="109" t="s">
        <v>24</v>
      </c>
      <c r="J17" s="27" t="str">
        <f>'Rekapitulace stavby'!AN13</f>
        <v>Vyplň údaj</v>
      </c>
      <c r="K17" s="31"/>
      <c r="L17" s="48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hidden="1" customHeight="1">
      <c r="A18" s="31"/>
      <c r="B18" s="36"/>
      <c r="C18" s="31"/>
      <c r="D18" s="31"/>
      <c r="E18" s="263" t="str">
        <f>'Rekapitulace stavby'!E14</f>
        <v>Vyplň údaj</v>
      </c>
      <c r="F18" s="264"/>
      <c r="G18" s="264"/>
      <c r="H18" s="264"/>
      <c r="I18" s="109" t="s">
        <v>26</v>
      </c>
      <c r="J18" s="27" t="str">
        <f>'Rekapitulace stavby'!AN14</f>
        <v>Vyplň údaj</v>
      </c>
      <c r="K18" s="31"/>
      <c r="L18" s="48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hidden="1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48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hidden="1" customHeight="1">
      <c r="A20" s="31"/>
      <c r="B20" s="36"/>
      <c r="C20" s="31"/>
      <c r="D20" s="109" t="s">
        <v>29</v>
      </c>
      <c r="E20" s="31"/>
      <c r="F20" s="31"/>
      <c r="G20" s="31"/>
      <c r="H20" s="31"/>
      <c r="I20" s="109" t="s">
        <v>24</v>
      </c>
      <c r="J20" s="110" t="str">
        <f>IF('Rekapitulace stavby'!AN16="","",'Rekapitulace stavby'!AN16)</f>
        <v/>
      </c>
      <c r="K20" s="31"/>
      <c r="L20" s="48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hidden="1" customHeight="1">
      <c r="A21" s="31"/>
      <c r="B21" s="36"/>
      <c r="C21" s="31"/>
      <c r="D21" s="31"/>
      <c r="E21" s="110" t="str">
        <f>IF('Rekapitulace stavby'!E17="","",'Rekapitulace stavby'!E17)</f>
        <v xml:space="preserve"> </v>
      </c>
      <c r="F21" s="31"/>
      <c r="G21" s="31"/>
      <c r="H21" s="31"/>
      <c r="I21" s="109" t="s">
        <v>26</v>
      </c>
      <c r="J21" s="110" t="str">
        <f>IF('Rekapitulace stavby'!AN17="","",'Rekapitulace stavby'!AN17)</f>
        <v/>
      </c>
      <c r="K21" s="31"/>
      <c r="L21" s="48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hidden="1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48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hidden="1" customHeight="1">
      <c r="A23" s="31"/>
      <c r="B23" s="36"/>
      <c r="C23" s="31"/>
      <c r="D23" s="109" t="s">
        <v>32</v>
      </c>
      <c r="E23" s="31"/>
      <c r="F23" s="31"/>
      <c r="G23" s="31"/>
      <c r="H23" s="31"/>
      <c r="I23" s="109" t="s">
        <v>24</v>
      </c>
      <c r="J23" s="110" t="str">
        <f>IF('Rekapitulace stavby'!AN19="","",'Rekapitulace stavby'!AN19)</f>
        <v/>
      </c>
      <c r="K23" s="31"/>
      <c r="L23" s="48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hidden="1" customHeight="1">
      <c r="A24" s="31"/>
      <c r="B24" s="36"/>
      <c r="C24" s="31"/>
      <c r="D24" s="31"/>
      <c r="E24" s="110" t="str">
        <f>IF('Rekapitulace stavby'!E20="","",'Rekapitulace stavby'!E20)</f>
        <v xml:space="preserve"> </v>
      </c>
      <c r="F24" s="31"/>
      <c r="G24" s="31"/>
      <c r="H24" s="31"/>
      <c r="I24" s="109" t="s">
        <v>26</v>
      </c>
      <c r="J24" s="110" t="str">
        <f>IF('Rekapitulace stavby'!AN20="","",'Rekapitulace stavby'!AN20)</f>
        <v/>
      </c>
      <c r="K24" s="31"/>
      <c r="L24" s="48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hidden="1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48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hidden="1" customHeight="1">
      <c r="A26" s="31"/>
      <c r="B26" s="36"/>
      <c r="C26" s="31"/>
      <c r="D26" s="109" t="s">
        <v>33</v>
      </c>
      <c r="E26" s="31"/>
      <c r="F26" s="31"/>
      <c r="G26" s="31"/>
      <c r="H26" s="31"/>
      <c r="I26" s="31"/>
      <c r="J26" s="31"/>
      <c r="K26" s="31"/>
      <c r="L26" s="48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hidden="1" customHeight="1">
      <c r="A27" s="112"/>
      <c r="B27" s="113"/>
      <c r="C27" s="112"/>
      <c r="D27" s="112"/>
      <c r="E27" s="265" t="s">
        <v>1</v>
      </c>
      <c r="F27" s="265"/>
      <c r="G27" s="265"/>
      <c r="H27" s="265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hidden="1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48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hidden="1" customHeight="1">
      <c r="A29" s="31"/>
      <c r="B29" s="36"/>
      <c r="C29" s="31"/>
      <c r="D29" s="115"/>
      <c r="E29" s="115"/>
      <c r="F29" s="115"/>
      <c r="G29" s="115"/>
      <c r="H29" s="115"/>
      <c r="I29" s="115"/>
      <c r="J29" s="115"/>
      <c r="K29" s="115"/>
      <c r="L29" s="48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hidden="1" customHeight="1">
      <c r="A30" s="31"/>
      <c r="B30" s="36"/>
      <c r="C30" s="31"/>
      <c r="D30" s="116" t="s">
        <v>34</v>
      </c>
      <c r="E30" s="31"/>
      <c r="F30" s="31"/>
      <c r="G30" s="31"/>
      <c r="H30" s="31"/>
      <c r="I30" s="31"/>
      <c r="J30" s="117">
        <f>ROUND(J129, 2)</f>
        <v>0</v>
      </c>
      <c r="K30" s="31"/>
      <c r="L30" s="48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hidden="1" customHeight="1">
      <c r="A31" s="31"/>
      <c r="B31" s="36"/>
      <c r="C31" s="31"/>
      <c r="D31" s="115"/>
      <c r="E31" s="115"/>
      <c r="F31" s="115"/>
      <c r="G31" s="115"/>
      <c r="H31" s="115"/>
      <c r="I31" s="115"/>
      <c r="J31" s="115"/>
      <c r="K31" s="115"/>
      <c r="L31" s="48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hidden="1" customHeight="1">
      <c r="A32" s="31"/>
      <c r="B32" s="36"/>
      <c r="C32" s="31"/>
      <c r="D32" s="31"/>
      <c r="E32" s="31"/>
      <c r="F32" s="118" t="s">
        <v>36</v>
      </c>
      <c r="G32" s="31"/>
      <c r="H32" s="31"/>
      <c r="I32" s="118" t="s">
        <v>35</v>
      </c>
      <c r="J32" s="118" t="s">
        <v>37</v>
      </c>
      <c r="K32" s="31"/>
      <c r="L32" s="48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hidden="1" customHeight="1">
      <c r="A33" s="31"/>
      <c r="B33" s="36"/>
      <c r="C33" s="31"/>
      <c r="D33" s="119" t="s">
        <v>38</v>
      </c>
      <c r="E33" s="109" t="s">
        <v>39</v>
      </c>
      <c r="F33" s="120">
        <f>ROUND((SUM(BE129:BE170)),  2)</f>
        <v>0</v>
      </c>
      <c r="G33" s="31"/>
      <c r="H33" s="31"/>
      <c r="I33" s="121">
        <v>0.21</v>
      </c>
      <c r="J33" s="120">
        <f>ROUND(((SUM(BE129:BE170))*I33),  2)</f>
        <v>0</v>
      </c>
      <c r="K33" s="31"/>
      <c r="L33" s="48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hidden="1" customHeight="1">
      <c r="A34" s="31"/>
      <c r="B34" s="36"/>
      <c r="C34" s="31"/>
      <c r="D34" s="31"/>
      <c r="E34" s="109" t="s">
        <v>40</v>
      </c>
      <c r="F34" s="120">
        <f>ROUND((SUM(BF129:BF170)),  2)</f>
        <v>0</v>
      </c>
      <c r="G34" s="31"/>
      <c r="H34" s="31"/>
      <c r="I34" s="121">
        <v>0.15</v>
      </c>
      <c r="J34" s="120">
        <f>ROUND(((SUM(BF129:BF170))*I34),  2)</f>
        <v>0</v>
      </c>
      <c r="K34" s="31"/>
      <c r="L34" s="48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6"/>
      <c r="C35" s="31"/>
      <c r="D35" s="31"/>
      <c r="E35" s="109" t="s">
        <v>41</v>
      </c>
      <c r="F35" s="120">
        <f>ROUND((SUM(BG129:BG170)),  2)</f>
        <v>0</v>
      </c>
      <c r="G35" s="31"/>
      <c r="H35" s="31"/>
      <c r="I35" s="121">
        <v>0.21</v>
      </c>
      <c r="J35" s="120">
        <f>0</f>
        <v>0</v>
      </c>
      <c r="K35" s="31"/>
      <c r="L35" s="48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6"/>
      <c r="C36" s="31"/>
      <c r="D36" s="31"/>
      <c r="E36" s="109" t="s">
        <v>42</v>
      </c>
      <c r="F36" s="120">
        <f>ROUND((SUM(BH129:BH170)),  2)</f>
        <v>0</v>
      </c>
      <c r="G36" s="31"/>
      <c r="H36" s="31"/>
      <c r="I36" s="121">
        <v>0.15</v>
      </c>
      <c r="J36" s="120">
        <f>0</f>
        <v>0</v>
      </c>
      <c r="K36" s="31"/>
      <c r="L36" s="48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6"/>
      <c r="C37" s="31"/>
      <c r="D37" s="31"/>
      <c r="E37" s="109" t="s">
        <v>43</v>
      </c>
      <c r="F37" s="120">
        <f>ROUND((SUM(BI129:BI170)),  2)</f>
        <v>0</v>
      </c>
      <c r="G37" s="31"/>
      <c r="H37" s="31"/>
      <c r="I37" s="121">
        <v>0</v>
      </c>
      <c r="J37" s="120">
        <f>0</f>
        <v>0</v>
      </c>
      <c r="K37" s="31"/>
      <c r="L37" s="48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hidden="1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48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hidden="1" customHeight="1">
      <c r="A39" s="31"/>
      <c r="B39" s="36"/>
      <c r="C39" s="122"/>
      <c r="D39" s="123" t="s">
        <v>44</v>
      </c>
      <c r="E39" s="124"/>
      <c r="F39" s="124"/>
      <c r="G39" s="125" t="s">
        <v>45</v>
      </c>
      <c r="H39" s="126" t="s">
        <v>46</v>
      </c>
      <c r="I39" s="124"/>
      <c r="J39" s="127">
        <f>SUM(J30:J37)</f>
        <v>0</v>
      </c>
      <c r="K39" s="128"/>
      <c r="L39" s="48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hidden="1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48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hidden="1" customHeight="1">
      <c r="B41" s="17"/>
      <c r="L41" s="17"/>
    </row>
    <row r="42" spans="1:31" s="1" customFormat="1" ht="14.45" hidden="1" customHeight="1">
      <c r="B42" s="17"/>
      <c r="L42" s="17"/>
    </row>
    <row r="43" spans="1:31" s="1" customFormat="1" ht="14.45" hidden="1" customHeight="1">
      <c r="B43" s="17"/>
      <c r="L43" s="17"/>
    </row>
    <row r="44" spans="1:31" s="1" customFormat="1" ht="14.45" hidden="1" customHeight="1">
      <c r="B44" s="17"/>
      <c r="L44" s="17"/>
    </row>
    <row r="45" spans="1:31" s="1" customFormat="1" ht="14.45" hidden="1" customHeight="1">
      <c r="B45" s="17"/>
      <c r="L45" s="17"/>
    </row>
    <row r="46" spans="1:31" s="1" customFormat="1" ht="14.45" hidden="1" customHeight="1">
      <c r="B46" s="17"/>
      <c r="L46" s="17"/>
    </row>
    <row r="47" spans="1:31" s="1" customFormat="1" ht="14.45" hidden="1" customHeight="1">
      <c r="B47" s="17"/>
      <c r="L47" s="17"/>
    </row>
    <row r="48" spans="1:31" s="1" customFormat="1" ht="14.45" hidden="1" customHeight="1">
      <c r="B48" s="17"/>
      <c r="L48" s="17"/>
    </row>
    <row r="49" spans="1:31" s="1" customFormat="1" ht="14.45" hidden="1" customHeight="1">
      <c r="B49" s="17"/>
      <c r="L49" s="17"/>
    </row>
    <row r="50" spans="1:31" s="2" customFormat="1" ht="14.45" hidden="1" customHeight="1">
      <c r="B50" s="48"/>
      <c r="D50" s="129" t="s">
        <v>47</v>
      </c>
      <c r="E50" s="130"/>
      <c r="F50" s="130"/>
      <c r="G50" s="129" t="s">
        <v>48</v>
      </c>
      <c r="H50" s="130"/>
      <c r="I50" s="130"/>
      <c r="J50" s="130"/>
      <c r="K50" s="130"/>
      <c r="L50" s="48"/>
    </row>
    <row r="51" spans="1:31" hidden="1">
      <c r="B51" s="17"/>
      <c r="L51" s="17"/>
    </row>
    <row r="52" spans="1:31" hidden="1">
      <c r="B52" s="17"/>
      <c r="L52" s="17"/>
    </row>
    <row r="53" spans="1:31" hidden="1">
      <c r="B53" s="17"/>
      <c r="L53" s="17"/>
    </row>
    <row r="54" spans="1:31" hidden="1">
      <c r="B54" s="17"/>
      <c r="L54" s="17"/>
    </row>
    <row r="55" spans="1:31" hidden="1">
      <c r="B55" s="17"/>
      <c r="L55" s="17"/>
    </row>
    <row r="56" spans="1:31" hidden="1">
      <c r="B56" s="17"/>
      <c r="L56" s="17"/>
    </row>
    <row r="57" spans="1:31" hidden="1">
      <c r="B57" s="17"/>
      <c r="L57" s="17"/>
    </row>
    <row r="58" spans="1:31" hidden="1">
      <c r="B58" s="17"/>
      <c r="L58" s="17"/>
    </row>
    <row r="59" spans="1:31" hidden="1">
      <c r="B59" s="17"/>
      <c r="L59" s="17"/>
    </row>
    <row r="60" spans="1:31" hidden="1">
      <c r="B60" s="17"/>
      <c r="L60" s="17"/>
    </row>
    <row r="61" spans="1:31" s="2" customFormat="1" ht="12.75" hidden="1">
      <c r="A61" s="31"/>
      <c r="B61" s="36"/>
      <c r="C61" s="31"/>
      <c r="D61" s="131" t="s">
        <v>49</v>
      </c>
      <c r="E61" s="132"/>
      <c r="F61" s="133" t="s">
        <v>50</v>
      </c>
      <c r="G61" s="131" t="s">
        <v>49</v>
      </c>
      <c r="H61" s="132"/>
      <c r="I61" s="132"/>
      <c r="J61" s="134" t="s">
        <v>50</v>
      </c>
      <c r="K61" s="132"/>
      <c r="L61" s="48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idden="1">
      <c r="B62" s="17"/>
      <c r="L62" s="17"/>
    </row>
    <row r="63" spans="1:31" hidden="1">
      <c r="B63" s="17"/>
      <c r="L63" s="17"/>
    </row>
    <row r="64" spans="1:31" hidden="1">
      <c r="B64" s="17"/>
      <c r="L64" s="17"/>
    </row>
    <row r="65" spans="1:31" s="2" customFormat="1" ht="12.75" hidden="1">
      <c r="A65" s="31"/>
      <c r="B65" s="36"/>
      <c r="C65" s="31"/>
      <c r="D65" s="129" t="s">
        <v>51</v>
      </c>
      <c r="E65" s="135"/>
      <c r="F65" s="135"/>
      <c r="G65" s="129" t="s">
        <v>52</v>
      </c>
      <c r="H65" s="135"/>
      <c r="I65" s="135"/>
      <c r="J65" s="135"/>
      <c r="K65" s="135"/>
      <c r="L65" s="48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idden="1">
      <c r="B66" s="17"/>
      <c r="L66" s="17"/>
    </row>
    <row r="67" spans="1:31" hidden="1">
      <c r="B67" s="17"/>
      <c r="L67" s="17"/>
    </row>
    <row r="68" spans="1:31" hidden="1">
      <c r="B68" s="17"/>
      <c r="L68" s="17"/>
    </row>
    <row r="69" spans="1:31" hidden="1">
      <c r="B69" s="17"/>
      <c r="L69" s="17"/>
    </row>
    <row r="70" spans="1:31" hidden="1">
      <c r="B70" s="17"/>
      <c r="L70" s="17"/>
    </row>
    <row r="71" spans="1:31" hidden="1">
      <c r="B71" s="17"/>
      <c r="L71" s="17"/>
    </row>
    <row r="72" spans="1:31" hidden="1">
      <c r="B72" s="17"/>
      <c r="L72" s="17"/>
    </row>
    <row r="73" spans="1:31" hidden="1">
      <c r="B73" s="17"/>
      <c r="L73" s="17"/>
    </row>
    <row r="74" spans="1:31" hidden="1">
      <c r="B74" s="17"/>
      <c r="L74" s="17"/>
    </row>
    <row r="75" spans="1:31" hidden="1">
      <c r="B75" s="17"/>
      <c r="L75" s="17"/>
    </row>
    <row r="76" spans="1:31" s="2" customFormat="1" ht="12.75" hidden="1">
      <c r="A76" s="31"/>
      <c r="B76" s="36"/>
      <c r="C76" s="31"/>
      <c r="D76" s="131" t="s">
        <v>49</v>
      </c>
      <c r="E76" s="132"/>
      <c r="F76" s="133" t="s">
        <v>50</v>
      </c>
      <c r="G76" s="131" t="s">
        <v>49</v>
      </c>
      <c r="H76" s="132"/>
      <c r="I76" s="132"/>
      <c r="J76" s="134" t="s">
        <v>50</v>
      </c>
      <c r="K76" s="132"/>
      <c r="L76" s="48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hidden="1" customHeight="1">
      <c r="A77" s="31"/>
      <c r="B77" s="136"/>
      <c r="C77" s="137"/>
      <c r="D77" s="137"/>
      <c r="E77" s="137"/>
      <c r="F77" s="137"/>
      <c r="G77" s="137"/>
      <c r="H77" s="137"/>
      <c r="I77" s="137"/>
      <c r="J77" s="137"/>
      <c r="K77" s="137"/>
      <c r="L77" s="48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78" spans="1:31" hidden="1"/>
    <row r="79" spans="1:31" hidden="1"/>
    <row r="80" spans="1:31" hidden="1"/>
    <row r="81" spans="1:47" s="2" customFormat="1" ht="6.95" hidden="1" customHeight="1">
      <c r="A81" s="31"/>
      <c r="B81" s="138"/>
      <c r="C81" s="139"/>
      <c r="D81" s="139"/>
      <c r="E81" s="139"/>
      <c r="F81" s="139"/>
      <c r="G81" s="139"/>
      <c r="H81" s="139"/>
      <c r="I81" s="139"/>
      <c r="J81" s="139"/>
      <c r="K81" s="139"/>
      <c r="L81" s="48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hidden="1" customHeight="1">
      <c r="A82" s="31"/>
      <c r="B82" s="32"/>
      <c r="C82" s="20" t="s">
        <v>89</v>
      </c>
      <c r="D82" s="33"/>
      <c r="E82" s="33"/>
      <c r="F82" s="33"/>
      <c r="G82" s="33"/>
      <c r="H82" s="33"/>
      <c r="I82" s="33"/>
      <c r="J82" s="33"/>
      <c r="K82" s="33"/>
      <c r="L82" s="48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hidden="1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48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hidden="1" customHeight="1">
      <c r="A84" s="31"/>
      <c r="B84" s="32"/>
      <c r="C84" s="26" t="s">
        <v>16</v>
      </c>
      <c r="D84" s="33"/>
      <c r="E84" s="33"/>
      <c r="F84" s="33"/>
      <c r="G84" s="33"/>
      <c r="H84" s="33"/>
      <c r="I84" s="33"/>
      <c r="J84" s="33"/>
      <c r="K84" s="33"/>
      <c r="L84" s="48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hidden="1" customHeight="1">
      <c r="A85" s="31"/>
      <c r="B85" s="32"/>
      <c r="C85" s="33"/>
      <c r="D85" s="33"/>
      <c r="E85" s="257" t="str">
        <f>E7</f>
        <v>Oprava komunikace Areál dílny Hranečník</v>
      </c>
      <c r="F85" s="258"/>
      <c r="G85" s="258"/>
      <c r="H85" s="258"/>
      <c r="I85" s="33"/>
      <c r="J85" s="33"/>
      <c r="K85" s="33"/>
      <c r="L85" s="48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hidden="1" customHeight="1">
      <c r="A86" s="31"/>
      <c r="B86" s="32"/>
      <c r="C86" s="26" t="s">
        <v>87</v>
      </c>
      <c r="D86" s="33"/>
      <c r="E86" s="33"/>
      <c r="F86" s="33"/>
      <c r="G86" s="33"/>
      <c r="H86" s="33"/>
      <c r="I86" s="33"/>
      <c r="J86" s="33"/>
      <c r="K86" s="33"/>
      <c r="L86" s="48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hidden="1" customHeight="1">
      <c r="A87" s="31"/>
      <c r="B87" s="32"/>
      <c r="C87" s="33"/>
      <c r="D87" s="33"/>
      <c r="E87" s="226" t="str">
        <f>E9</f>
        <v>A - Oprava komunikace Areál dílny Hranečník</v>
      </c>
      <c r="F87" s="256"/>
      <c r="G87" s="256"/>
      <c r="H87" s="256"/>
      <c r="I87" s="33"/>
      <c r="J87" s="33"/>
      <c r="K87" s="33"/>
      <c r="L87" s="48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hidden="1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48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hidden="1" customHeight="1">
      <c r="A89" s="31"/>
      <c r="B89" s="32"/>
      <c r="C89" s="26" t="s">
        <v>20</v>
      </c>
      <c r="D89" s="33"/>
      <c r="E89" s="33"/>
      <c r="F89" s="24" t="str">
        <f>F12</f>
        <v xml:space="preserve"> </v>
      </c>
      <c r="G89" s="33"/>
      <c r="H89" s="33"/>
      <c r="I89" s="26" t="s">
        <v>22</v>
      </c>
      <c r="J89" s="63">
        <f>IF(J12="","",J12)</f>
        <v>44481</v>
      </c>
      <c r="K89" s="33"/>
      <c r="L89" s="48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hidden="1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48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hidden="1" customHeight="1">
      <c r="A91" s="31"/>
      <c r="B91" s="32"/>
      <c r="C91" s="26" t="s">
        <v>23</v>
      </c>
      <c r="D91" s="33"/>
      <c r="E91" s="33"/>
      <c r="F91" s="24" t="str">
        <f>E15</f>
        <v>Dopravní podnik Ostrava a.s.</v>
      </c>
      <c r="G91" s="33"/>
      <c r="H91" s="33"/>
      <c r="I91" s="26" t="s">
        <v>29</v>
      </c>
      <c r="J91" s="29" t="str">
        <f>E21</f>
        <v xml:space="preserve"> </v>
      </c>
      <c r="K91" s="33"/>
      <c r="L91" s="48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hidden="1" customHeight="1">
      <c r="A92" s="31"/>
      <c r="B92" s="32"/>
      <c r="C92" s="26" t="s">
        <v>27</v>
      </c>
      <c r="D92" s="33"/>
      <c r="E92" s="33"/>
      <c r="F92" s="24" t="str">
        <f>IF(E18="","",E18)</f>
        <v>Vyplň údaj</v>
      </c>
      <c r="G92" s="33"/>
      <c r="H92" s="33"/>
      <c r="I92" s="26" t="s">
        <v>32</v>
      </c>
      <c r="J92" s="29" t="str">
        <f>E24</f>
        <v xml:space="preserve"> </v>
      </c>
      <c r="K92" s="33"/>
      <c r="L92" s="48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hidden="1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48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hidden="1" customHeight="1">
      <c r="A94" s="31"/>
      <c r="B94" s="32"/>
      <c r="C94" s="140" t="s">
        <v>90</v>
      </c>
      <c r="D94" s="141"/>
      <c r="E94" s="141"/>
      <c r="F94" s="141"/>
      <c r="G94" s="141"/>
      <c r="H94" s="141"/>
      <c r="I94" s="141"/>
      <c r="J94" s="142" t="s">
        <v>91</v>
      </c>
      <c r="K94" s="141"/>
      <c r="L94" s="48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hidden="1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48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hidden="1" customHeight="1">
      <c r="A96" s="31"/>
      <c r="B96" s="32"/>
      <c r="C96" s="143" t="s">
        <v>92</v>
      </c>
      <c r="D96" s="33"/>
      <c r="E96" s="33"/>
      <c r="F96" s="33"/>
      <c r="G96" s="33"/>
      <c r="H96" s="33"/>
      <c r="I96" s="33"/>
      <c r="J96" s="81">
        <f>J129</f>
        <v>0</v>
      </c>
      <c r="K96" s="33"/>
      <c r="L96" s="48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93</v>
      </c>
    </row>
    <row r="97" spans="1:31" s="9" customFormat="1" ht="24.95" hidden="1" customHeight="1">
      <c r="B97" s="144"/>
      <c r="C97" s="145"/>
      <c r="D97" s="146" t="s">
        <v>94</v>
      </c>
      <c r="E97" s="147"/>
      <c r="F97" s="147"/>
      <c r="G97" s="147"/>
      <c r="H97" s="147"/>
      <c r="I97" s="147"/>
      <c r="J97" s="148">
        <f>J130</f>
        <v>0</v>
      </c>
      <c r="K97" s="145"/>
      <c r="L97" s="149"/>
    </row>
    <row r="98" spans="1:31" s="10" customFormat="1" ht="19.899999999999999" hidden="1" customHeight="1">
      <c r="B98" s="150"/>
      <c r="C98" s="151"/>
      <c r="D98" s="152" t="s">
        <v>95</v>
      </c>
      <c r="E98" s="153"/>
      <c r="F98" s="153"/>
      <c r="G98" s="153"/>
      <c r="H98" s="153"/>
      <c r="I98" s="153"/>
      <c r="J98" s="154">
        <f>J131</f>
        <v>0</v>
      </c>
      <c r="K98" s="151"/>
      <c r="L98" s="155"/>
    </row>
    <row r="99" spans="1:31" s="10" customFormat="1" ht="19.899999999999999" hidden="1" customHeight="1">
      <c r="B99" s="150"/>
      <c r="C99" s="151"/>
      <c r="D99" s="152" t="s">
        <v>96</v>
      </c>
      <c r="E99" s="153"/>
      <c r="F99" s="153"/>
      <c r="G99" s="153"/>
      <c r="H99" s="153"/>
      <c r="I99" s="153"/>
      <c r="J99" s="154">
        <f>J136</f>
        <v>0</v>
      </c>
      <c r="K99" s="151"/>
      <c r="L99" s="155"/>
    </row>
    <row r="100" spans="1:31" s="10" customFormat="1" ht="19.899999999999999" hidden="1" customHeight="1">
      <c r="B100" s="150"/>
      <c r="C100" s="151"/>
      <c r="D100" s="152" t="s">
        <v>97</v>
      </c>
      <c r="E100" s="153"/>
      <c r="F100" s="153"/>
      <c r="G100" s="153"/>
      <c r="H100" s="153"/>
      <c r="I100" s="153"/>
      <c r="J100" s="154">
        <f>J142</f>
        <v>0</v>
      </c>
      <c r="K100" s="151"/>
      <c r="L100" s="155"/>
    </row>
    <row r="101" spans="1:31" s="10" customFormat="1" ht="19.899999999999999" hidden="1" customHeight="1">
      <c r="B101" s="150"/>
      <c r="C101" s="151"/>
      <c r="D101" s="152" t="s">
        <v>98</v>
      </c>
      <c r="E101" s="153"/>
      <c r="F101" s="153"/>
      <c r="G101" s="153"/>
      <c r="H101" s="153"/>
      <c r="I101" s="153"/>
      <c r="J101" s="154">
        <f>J148</f>
        <v>0</v>
      </c>
      <c r="K101" s="151"/>
      <c r="L101" s="155"/>
    </row>
    <row r="102" spans="1:31" s="10" customFormat="1" ht="19.899999999999999" hidden="1" customHeight="1">
      <c r="B102" s="150"/>
      <c r="C102" s="151"/>
      <c r="D102" s="152" t="s">
        <v>99</v>
      </c>
      <c r="E102" s="153"/>
      <c r="F102" s="153"/>
      <c r="G102" s="153"/>
      <c r="H102" s="153"/>
      <c r="I102" s="153"/>
      <c r="J102" s="154">
        <f>J153</f>
        <v>0</v>
      </c>
      <c r="K102" s="151"/>
      <c r="L102" s="155"/>
    </row>
    <row r="103" spans="1:31" s="9" customFormat="1" ht="24.95" hidden="1" customHeight="1">
      <c r="B103" s="144"/>
      <c r="C103" s="145"/>
      <c r="D103" s="146" t="s">
        <v>100</v>
      </c>
      <c r="E103" s="147"/>
      <c r="F103" s="147"/>
      <c r="G103" s="147"/>
      <c r="H103" s="147"/>
      <c r="I103" s="147"/>
      <c r="J103" s="148">
        <f>J155</f>
        <v>0</v>
      </c>
      <c r="K103" s="145"/>
      <c r="L103" s="149"/>
    </row>
    <row r="104" spans="1:31" s="10" customFormat="1" ht="19.899999999999999" hidden="1" customHeight="1">
      <c r="B104" s="150"/>
      <c r="C104" s="151"/>
      <c r="D104" s="152" t="s">
        <v>101</v>
      </c>
      <c r="E104" s="153"/>
      <c r="F104" s="153"/>
      <c r="G104" s="153"/>
      <c r="H104" s="153"/>
      <c r="I104" s="153"/>
      <c r="J104" s="154">
        <f>J156</f>
        <v>0</v>
      </c>
      <c r="K104" s="151"/>
      <c r="L104" s="155"/>
    </row>
    <row r="105" spans="1:31" s="9" customFormat="1" ht="24.95" hidden="1" customHeight="1">
      <c r="B105" s="144"/>
      <c r="C105" s="145"/>
      <c r="D105" s="146" t="s">
        <v>102</v>
      </c>
      <c r="E105" s="147"/>
      <c r="F105" s="147"/>
      <c r="G105" s="147"/>
      <c r="H105" s="147"/>
      <c r="I105" s="147"/>
      <c r="J105" s="148">
        <f>J159</f>
        <v>0</v>
      </c>
      <c r="K105" s="145"/>
      <c r="L105" s="149"/>
    </row>
    <row r="106" spans="1:31" s="10" customFormat="1" ht="19.899999999999999" hidden="1" customHeight="1">
      <c r="B106" s="150"/>
      <c r="C106" s="151"/>
      <c r="D106" s="152" t="s">
        <v>103</v>
      </c>
      <c r="E106" s="153"/>
      <c r="F106" s="153"/>
      <c r="G106" s="153"/>
      <c r="H106" s="153"/>
      <c r="I106" s="153"/>
      <c r="J106" s="154">
        <f>J160</f>
        <v>0</v>
      </c>
      <c r="K106" s="151"/>
      <c r="L106" s="155"/>
    </row>
    <row r="107" spans="1:31" s="10" customFormat="1" ht="19.899999999999999" hidden="1" customHeight="1">
      <c r="B107" s="150"/>
      <c r="C107" s="151"/>
      <c r="D107" s="152" t="s">
        <v>104</v>
      </c>
      <c r="E107" s="153"/>
      <c r="F107" s="153"/>
      <c r="G107" s="153"/>
      <c r="H107" s="153"/>
      <c r="I107" s="153"/>
      <c r="J107" s="154">
        <f>J163</f>
        <v>0</v>
      </c>
      <c r="K107" s="151"/>
      <c r="L107" s="155"/>
    </row>
    <row r="108" spans="1:31" s="10" customFormat="1" ht="19.899999999999999" hidden="1" customHeight="1">
      <c r="B108" s="150"/>
      <c r="C108" s="151"/>
      <c r="D108" s="152" t="s">
        <v>105</v>
      </c>
      <c r="E108" s="153"/>
      <c r="F108" s="153"/>
      <c r="G108" s="153"/>
      <c r="H108" s="153"/>
      <c r="I108" s="153"/>
      <c r="J108" s="154">
        <f>J166</f>
        <v>0</v>
      </c>
      <c r="K108" s="151"/>
      <c r="L108" s="155"/>
    </row>
    <row r="109" spans="1:31" s="10" customFormat="1" ht="19.899999999999999" hidden="1" customHeight="1">
      <c r="B109" s="150"/>
      <c r="C109" s="151"/>
      <c r="D109" s="152" t="s">
        <v>106</v>
      </c>
      <c r="E109" s="153"/>
      <c r="F109" s="153"/>
      <c r="G109" s="153"/>
      <c r="H109" s="153"/>
      <c r="I109" s="153"/>
      <c r="J109" s="154">
        <f>J169</f>
        <v>0</v>
      </c>
      <c r="K109" s="151"/>
      <c r="L109" s="155"/>
    </row>
    <row r="110" spans="1:31" s="2" customFormat="1" ht="21.75" hidden="1" customHeight="1">
      <c r="A110" s="31"/>
      <c r="B110" s="32"/>
      <c r="C110" s="33"/>
      <c r="D110" s="33"/>
      <c r="E110" s="33"/>
      <c r="F110" s="33"/>
      <c r="G110" s="33"/>
      <c r="H110" s="33"/>
      <c r="I110" s="33"/>
      <c r="J110" s="33"/>
      <c r="K110" s="33"/>
      <c r="L110" s="48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31" s="2" customFormat="1" ht="6.95" hidden="1" customHeight="1">
      <c r="A111" s="31"/>
      <c r="B111" s="51"/>
      <c r="C111" s="52"/>
      <c r="D111" s="52"/>
      <c r="E111" s="52"/>
      <c r="F111" s="52"/>
      <c r="G111" s="52"/>
      <c r="H111" s="52"/>
      <c r="I111" s="52"/>
      <c r="J111" s="52"/>
      <c r="K111" s="52"/>
      <c r="L111" s="48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hidden="1"/>
    <row r="113" spans="1:31" hidden="1"/>
    <row r="114" spans="1:31" hidden="1"/>
    <row r="115" spans="1:31" s="2" customFormat="1" ht="6.95" customHeight="1">
      <c r="A115" s="31"/>
      <c r="B115" s="53"/>
      <c r="C115" s="54"/>
      <c r="D115" s="54"/>
      <c r="E115" s="54"/>
      <c r="F115" s="54"/>
      <c r="G115" s="54"/>
      <c r="H115" s="54"/>
      <c r="I115" s="54"/>
      <c r="J115" s="54"/>
      <c r="K115" s="54"/>
      <c r="L115" s="48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31" s="2" customFormat="1" ht="24.95" customHeight="1">
      <c r="A116" s="31"/>
      <c r="B116" s="32"/>
      <c r="C116" s="20" t="s">
        <v>107</v>
      </c>
      <c r="D116" s="33"/>
      <c r="E116" s="33"/>
      <c r="F116" s="33"/>
      <c r="G116" s="33"/>
      <c r="H116" s="33"/>
      <c r="I116" s="33"/>
      <c r="J116" s="33"/>
      <c r="K116" s="33"/>
      <c r="L116" s="48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31" s="2" customFormat="1" ht="6.95" customHeight="1">
      <c r="A117" s="31"/>
      <c r="B117" s="32"/>
      <c r="C117" s="33"/>
      <c r="D117" s="33"/>
      <c r="E117" s="33"/>
      <c r="F117" s="33"/>
      <c r="G117" s="33"/>
      <c r="H117" s="33"/>
      <c r="I117" s="33"/>
      <c r="J117" s="33"/>
      <c r="K117" s="33"/>
      <c r="L117" s="48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31" s="2" customFormat="1" ht="12" customHeight="1">
      <c r="A118" s="31"/>
      <c r="B118" s="32"/>
      <c r="C118" s="26" t="s">
        <v>16</v>
      </c>
      <c r="D118" s="33"/>
      <c r="E118" s="33"/>
      <c r="F118" s="33"/>
      <c r="G118" s="33"/>
      <c r="H118" s="33"/>
      <c r="I118" s="33"/>
      <c r="J118" s="33"/>
      <c r="K118" s="33"/>
      <c r="L118" s="48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31" s="2" customFormat="1" ht="16.5" customHeight="1">
      <c r="A119" s="31"/>
      <c r="B119" s="32"/>
      <c r="C119" s="33"/>
      <c r="D119" s="33"/>
      <c r="E119" s="257" t="str">
        <f>E7</f>
        <v>Oprava komunikace Areál dílny Hranečník</v>
      </c>
      <c r="F119" s="258"/>
      <c r="G119" s="258"/>
      <c r="H119" s="258"/>
      <c r="I119" s="33"/>
      <c r="J119" s="33"/>
      <c r="K119" s="33"/>
      <c r="L119" s="48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31" s="2" customFormat="1" ht="12" customHeight="1">
      <c r="A120" s="31"/>
      <c r="B120" s="32"/>
      <c r="C120" s="26" t="s">
        <v>87</v>
      </c>
      <c r="D120" s="33"/>
      <c r="E120" s="33"/>
      <c r="F120" s="33"/>
      <c r="G120" s="33"/>
      <c r="H120" s="33"/>
      <c r="I120" s="33"/>
      <c r="J120" s="33"/>
      <c r="K120" s="33"/>
      <c r="L120" s="48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31" s="2" customFormat="1" ht="16.5" customHeight="1">
      <c r="A121" s="31"/>
      <c r="B121" s="32"/>
      <c r="C121" s="33"/>
      <c r="D121" s="33"/>
      <c r="E121" s="226" t="str">
        <f>E9</f>
        <v>A - Oprava komunikace Areál dílny Hranečník</v>
      </c>
      <c r="F121" s="256"/>
      <c r="G121" s="256"/>
      <c r="H121" s="256"/>
      <c r="I121" s="33"/>
      <c r="J121" s="33"/>
      <c r="K121" s="33"/>
      <c r="L121" s="48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31" s="2" customFormat="1" ht="6.95" customHeight="1">
      <c r="A122" s="31"/>
      <c r="B122" s="32"/>
      <c r="C122" s="33"/>
      <c r="D122" s="33"/>
      <c r="E122" s="33"/>
      <c r="F122" s="33"/>
      <c r="G122" s="33"/>
      <c r="H122" s="33"/>
      <c r="I122" s="33"/>
      <c r="J122" s="33"/>
      <c r="K122" s="33"/>
      <c r="L122" s="48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31" s="2" customFormat="1" ht="12" customHeight="1">
      <c r="A123" s="31"/>
      <c r="B123" s="32"/>
      <c r="C123" s="26" t="s">
        <v>20</v>
      </c>
      <c r="D123" s="33"/>
      <c r="E123" s="33"/>
      <c r="F123" s="24" t="str">
        <f>F12</f>
        <v xml:space="preserve"> </v>
      </c>
      <c r="G123" s="33"/>
      <c r="H123" s="33"/>
      <c r="I123" s="26" t="s">
        <v>22</v>
      </c>
      <c r="J123" s="63">
        <f>IF(J12="","",J12)</f>
        <v>44481</v>
      </c>
      <c r="K123" s="33"/>
      <c r="L123" s="48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31" s="2" customFormat="1" ht="6.95" customHeight="1">
      <c r="A124" s="31"/>
      <c r="B124" s="32"/>
      <c r="C124" s="33"/>
      <c r="D124" s="33"/>
      <c r="E124" s="33"/>
      <c r="F124" s="33"/>
      <c r="G124" s="33"/>
      <c r="H124" s="33"/>
      <c r="I124" s="33"/>
      <c r="J124" s="33"/>
      <c r="K124" s="33"/>
      <c r="L124" s="48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31" s="2" customFormat="1" ht="15.2" customHeight="1">
      <c r="A125" s="31"/>
      <c r="B125" s="32"/>
      <c r="C125" s="26" t="s">
        <v>23</v>
      </c>
      <c r="D125" s="33"/>
      <c r="E125" s="33"/>
      <c r="F125" s="24" t="str">
        <f>E15</f>
        <v>Dopravní podnik Ostrava a.s.</v>
      </c>
      <c r="G125" s="33"/>
      <c r="H125" s="33"/>
      <c r="I125" s="26" t="s">
        <v>29</v>
      </c>
      <c r="J125" s="29" t="str">
        <f>E21</f>
        <v xml:space="preserve"> </v>
      </c>
      <c r="K125" s="33"/>
      <c r="L125" s="48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31" s="2" customFormat="1" ht="15.2" customHeight="1">
      <c r="A126" s="31"/>
      <c r="B126" s="32"/>
      <c r="C126" s="26" t="s">
        <v>27</v>
      </c>
      <c r="D126" s="33"/>
      <c r="E126" s="33"/>
      <c r="F126" s="24" t="str">
        <f>IF(E18="","",E18)</f>
        <v>Vyplň údaj</v>
      </c>
      <c r="G126" s="33"/>
      <c r="H126" s="33"/>
      <c r="I126" s="26" t="s">
        <v>32</v>
      </c>
      <c r="J126" s="29" t="str">
        <f>E24</f>
        <v xml:space="preserve"> </v>
      </c>
      <c r="K126" s="33"/>
      <c r="L126" s="48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31" s="2" customFormat="1" ht="10.35" customHeight="1">
      <c r="A127" s="31"/>
      <c r="B127" s="32"/>
      <c r="C127" s="33"/>
      <c r="D127" s="33"/>
      <c r="E127" s="33"/>
      <c r="F127" s="33"/>
      <c r="G127" s="33"/>
      <c r="H127" s="33"/>
      <c r="I127" s="33"/>
      <c r="J127" s="33"/>
      <c r="K127" s="33"/>
      <c r="L127" s="48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31" s="11" customFormat="1" ht="29.25" customHeight="1">
      <c r="A128" s="156"/>
      <c r="B128" s="157"/>
      <c r="C128" s="158" t="s">
        <v>108</v>
      </c>
      <c r="D128" s="159" t="s">
        <v>59</v>
      </c>
      <c r="E128" s="159" t="s">
        <v>55</v>
      </c>
      <c r="F128" s="159" t="s">
        <v>56</v>
      </c>
      <c r="G128" s="159" t="s">
        <v>109</v>
      </c>
      <c r="H128" s="159" t="s">
        <v>110</v>
      </c>
      <c r="I128" s="159" t="s">
        <v>111</v>
      </c>
      <c r="J128" s="160" t="s">
        <v>91</v>
      </c>
      <c r="K128" s="161" t="s">
        <v>112</v>
      </c>
      <c r="L128" s="162"/>
      <c r="M128" s="72" t="s">
        <v>1</v>
      </c>
      <c r="N128" s="73" t="s">
        <v>38</v>
      </c>
      <c r="O128" s="73" t="s">
        <v>113</v>
      </c>
      <c r="P128" s="73" t="s">
        <v>114</v>
      </c>
      <c r="Q128" s="73" t="s">
        <v>115</v>
      </c>
      <c r="R128" s="73" t="s">
        <v>116</v>
      </c>
      <c r="S128" s="73" t="s">
        <v>117</v>
      </c>
      <c r="T128" s="74" t="s">
        <v>118</v>
      </c>
      <c r="U128" s="156"/>
      <c r="V128" s="156"/>
      <c r="W128" s="156"/>
      <c r="X128" s="156"/>
      <c r="Y128" s="156"/>
      <c r="Z128" s="156"/>
      <c r="AA128" s="156"/>
      <c r="AB128" s="156"/>
      <c r="AC128" s="156"/>
      <c r="AD128" s="156"/>
      <c r="AE128" s="156"/>
    </row>
    <row r="129" spans="1:65" s="2" customFormat="1" ht="22.9" customHeight="1">
      <c r="A129" s="31"/>
      <c r="B129" s="32"/>
      <c r="C129" s="79" t="s">
        <v>119</v>
      </c>
      <c r="D129" s="33"/>
      <c r="E129" s="33"/>
      <c r="F129" s="33"/>
      <c r="G129" s="33"/>
      <c r="H129" s="33"/>
      <c r="I129" s="33"/>
      <c r="J129" s="163">
        <f>BK129</f>
        <v>0</v>
      </c>
      <c r="K129" s="33"/>
      <c r="L129" s="36"/>
      <c r="M129" s="75"/>
      <c r="N129" s="164"/>
      <c r="O129" s="76"/>
      <c r="P129" s="165">
        <f>P130+P155+P159</f>
        <v>0</v>
      </c>
      <c r="Q129" s="76"/>
      <c r="R129" s="165">
        <f>R130+R155+R159</f>
        <v>450.64632</v>
      </c>
      <c r="S129" s="76"/>
      <c r="T129" s="166">
        <f>T130+T155+T159</f>
        <v>405.32500000000005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T129" s="14" t="s">
        <v>73</v>
      </c>
      <c r="AU129" s="14" t="s">
        <v>93</v>
      </c>
      <c r="BK129" s="167">
        <f>BK130+BK155+BK159</f>
        <v>0</v>
      </c>
    </row>
    <row r="130" spans="1:65" s="12" customFormat="1" ht="25.9" customHeight="1">
      <c r="B130" s="168"/>
      <c r="C130" s="169"/>
      <c r="D130" s="170" t="s">
        <v>73</v>
      </c>
      <c r="E130" s="171" t="s">
        <v>120</v>
      </c>
      <c r="F130" s="171" t="s">
        <v>121</v>
      </c>
      <c r="G130" s="169"/>
      <c r="H130" s="169"/>
      <c r="I130" s="172"/>
      <c r="J130" s="173">
        <f>BK130</f>
        <v>0</v>
      </c>
      <c r="K130" s="169"/>
      <c r="L130" s="174"/>
      <c r="M130" s="175"/>
      <c r="N130" s="176"/>
      <c r="O130" s="176"/>
      <c r="P130" s="177">
        <f>P131+P136+P142+P148+P153</f>
        <v>0</v>
      </c>
      <c r="Q130" s="176"/>
      <c r="R130" s="177">
        <f>R131+R136+R142+R148+R153</f>
        <v>450.13632000000001</v>
      </c>
      <c r="S130" s="176"/>
      <c r="T130" s="178">
        <f>T131+T136+T142+T148+T153</f>
        <v>405.22500000000002</v>
      </c>
      <c r="AR130" s="179" t="s">
        <v>81</v>
      </c>
      <c r="AT130" s="180" t="s">
        <v>73</v>
      </c>
      <c r="AU130" s="180" t="s">
        <v>74</v>
      </c>
      <c r="AY130" s="179" t="s">
        <v>122</v>
      </c>
      <c r="BK130" s="181">
        <f>BK131+BK136+BK142+BK148+BK153</f>
        <v>0</v>
      </c>
    </row>
    <row r="131" spans="1:65" s="12" customFormat="1" ht="22.9" customHeight="1">
      <c r="B131" s="168"/>
      <c r="C131" s="169"/>
      <c r="D131" s="170" t="s">
        <v>73</v>
      </c>
      <c r="E131" s="182" t="s">
        <v>81</v>
      </c>
      <c r="F131" s="182" t="s">
        <v>123</v>
      </c>
      <c r="G131" s="169"/>
      <c r="H131" s="169"/>
      <c r="I131" s="172"/>
      <c r="J131" s="183">
        <f>BK131</f>
        <v>0</v>
      </c>
      <c r="K131" s="169"/>
      <c r="L131" s="174"/>
      <c r="M131" s="175"/>
      <c r="N131" s="176"/>
      <c r="O131" s="176"/>
      <c r="P131" s="177">
        <f>SUM(P132:P135)</f>
        <v>0</v>
      </c>
      <c r="Q131" s="176"/>
      <c r="R131" s="177">
        <f>SUM(R132:R135)</f>
        <v>0</v>
      </c>
      <c r="S131" s="176"/>
      <c r="T131" s="178">
        <f>SUM(T132:T135)</f>
        <v>405.22500000000002</v>
      </c>
      <c r="AR131" s="179" t="s">
        <v>81</v>
      </c>
      <c r="AT131" s="180" t="s">
        <v>73</v>
      </c>
      <c r="AU131" s="180" t="s">
        <v>81</v>
      </c>
      <c r="AY131" s="179" t="s">
        <v>122</v>
      </c>
      <c r="BK131" s="181">
        <f>SUM(BK132:BK135)</f>
        <v>0</v>
      </c>
    </row>
    <row r="132" spans="1:65" s="2" customFormat="1" ht="66.75" customHeight="1">
      <c r="A132" s="31"/>
      <c r="B132" s="32"/>
      <c r="C132" s="184" t="s">
        <v>81</v>
      </c>
      <c r="D132" s="184" t="s">
        <v>124</v>
      </c>
      <c r="E132" s="185" t="s">
        <v>125</v>
      </c>
      <c r="F132" s="186" t="s">
        <v>126</v>
      </c>
      <c r="G132" s="187" t="s">
        <v>127</v>
      </c>
      <c r="H132" s="188">
        <v>290</v>
      </c>
      <c r="I132" s="189"/>
      <c r="J132" s="190">
        <f>ROUND(I132*H132,2)</f>
        <v>0</v>
      </c>
      <c r="K132" s="191"/>
      <c r="L132" s="36"/>
      <c r="M132" s="192" t="s">
        <v>1</v>
      </c>
      <c r="N132" s="193" t="s">
        <v>39</v>
      </c>
      <c r="O132" s="68"/>
      <c r="P132" s="194">
        <f>O132*H132</f>
        <v>0</v>
      </c>
      <c r="Q132" s="194">
        <v>0</v>
      </c>
      <c r="R132" s="194">
        <f>Q132*H132</f>
        <v>0</v>
      </c>
      <c r="S132" s="194">
        <v>0.28999999999999998</v>
      </c>
      <c r="T132" s="195">
        <f>S132*H132</f>
        <v>84.1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196" t="s">
        <v>128</v>
      </c>
      <c r="AT132" s="196" t="s">
        <v>124</v>
      </c>
      <c r="AU132" s="196" t="s">
        <v>83</v>
      </c>
      <c r="AY132" s="14" t="s">
        <v>122</v>
      </c>
      <c r="BE132" s="197">
        <f>IF(N132="základní",J132,0)</f>
        <v>0</v>
      </c>
      <c r="BF132" s="197">
        <f>IF(N132="snížená",J132,0)</f>
        <v>0</v>
      </c>
      <c r="BG132" s="197">
        <f>IF(N132="zákl. přenesená",J132,0)</f>
        <v>0</v>
      </c>
      <c r="BH132" s="197">
        <f>IF(N132="sníž. přenesená",J132,0)</f>
        <v>0</v>
      </c>
      <c r="BI132" s="197">
        <f>IF(N132="nulová",J132,0)</f>
        <v>0</v>
      </c>
      <c r="BJ132" s="14" t="s">
        <v>81</v>
      </c>
      <c r="BK132" s="197">
        <f>ROUND(I132*H132,2)</f>
        <v>0</v>
      </c>
      <c r="BL132" s="14" t="s">
        <v>128</v>
      </c>
      <c r="BM132" s="196" t="s">
        <v>129</v>
      </c>
    </row>
    <row r="133" spans="1:65" s="2" customFormat="1" ht="66.75" customHeight="1">
      <c r="A133" s="31"/>
      <c r="B133" s="32"/>
      <c r="C133" s="184" t="s">
        <v>83</v>
      </c>
      <c r="D133" s="184" t="s">
        <v>124</v>
      </c>
      <c r="E133" s="185" t="s">
        <v>130</v>
      </c>
      <c r="F133" s="186" t="s">
        <v>131</v>
      </c>
      <c r="G133" s="187" t="s">
        <v>127</v>
      </c>
      <c r="H133" s="188">
        <v>290</v>
      </c>
      <c r="I133" s="189"/>
      <c r="J133" s="190">
        <f>ROUND(I133*H133,2)</f>
        <v>0</v>
      </c>
      <c r="K133" s="191"/>
      <c r="L133" s="36"/>
      <c r="M133" s="192" t="s">
        <v>1</v>
      </c>
      <c r="N133" s="193" t="s">
        <v>39</v>
      </c>
      <c r="O133" s="68"/>
      <c r="P133" s="194">
        <f>O133*H133</f>
        <v>0</v>
      </c>
      <c r="Q133" s="194">
        <v>0</v>
      </c>
      <c r="R133" s="194">
        <f>Q133*H133</f>
        <v>0</v>
      </c>
      <c r="S133" s="194">
        <v>0.75</v>
      </c>
      <c r="T133" s="195">
        <f>S133*H133</f>
        <v>217.5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196" t="s">
        <v>128</v>
      </c>
      <c r="AT133" s="196" t="s">
        <v>124</v>
      </c>
      <c r="AU133" s="196" t="s">
        <v>83</v>
      </c>
      <c r="AY133" s="14" t="s">
        <v>122</v>
      </c>
      <c r="BE133" s="197">
        <f>IF(N133="základní",J133,0)</f>
        <v>0</v>
      </c>
      <c r="BF133" s="197">
        <f>IF(N133="snížená",J133,0)</f>
        <v>0</v>
      </c>
      <c r="BG133" s="197">
        <f>IF(N133="zákl. přenesená",J133,0)</f>
        <v>0</v>
      </c>
      <c r="BH133" s="197">
        <f>IF(N133="sníž. přenesená",J133,0)</f>
        <v>0</v>
      </c>
      <c r="BI133" s="197">
        <f>IF(N133="nulová",J133,0)</f>
        <v>0</v>
      </c>
      <c r="BJ133" s="14" t="s">
        <v>81</v>
      </c>
      <c r="BK133" s="197">
        <f>ROUND(I133*H133,2)</f>
        <v>0</v>
      </c>
      <c r="BL133" s="14" t="s">
        <v>128</v>
      </c>
      <c r="BM133" s="196" t="s">
        <v>132</v>
      </c>
    </row>
    <row r="134" spans="1:65" s="2" customFormat="1" ht="62.65" customHeight="1">
      <c r="A134" s="31"/>
      <c r="B134" s="32"/>
      <c r="C134" s="184" t="s">
        <v>133</v>
      </c>
      <c r="D134" s="184" t="s">
        <v>124</v>
      </c>
      <c r="E134" s="185" t="s">
        <v>134</v>
      </c>
      <c r="F134" s="186" t="s">
        <v>135</v>
      </c>
      <c r="G134" s="187" t="s">
        <v>127</v>
      </c>
      <c r="H134" s="188">
        <v>240</v>
      </c>
      <c r="I134" s="189"/>
      <c r="J134" s="190">
        <f>ROUND(I134*H134,2)</f>
        <v>0</v>
      </c>
      <c r="K134" s="191"/>
      <c r="L134" s="36"/>
      <c r="M134" s="192" t="s">
        <v>1</v>
      </c>
      <c r="N134" s="193" t="s">
        <v>39</v>
      </c>
      <c r="O134" s="68"/>
      <c r="P134" s="194">
        <f>O134*H134</f>
        <v>0</v>
      </c>
      <c r="Q134" s="194">
        <v>0</v>
      </c>
      <c r="R134" s="194">
        <f>Q134*H134</f>
        <v>0</v>
      </c>
      <c r="S134" s="194">
        <v>0.32500000000000001</v>
      </c>
      <c r="T134" s="195">
        <f>S134*H134</f>
        <v>78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96" t="s">
        <v>128</v>
      </c>
      <c r="AT134" s="196" t="s">
        <v>124</v>
      </c>
      <c r="AU134" s="196" t="s">
        <v>83</v>
      </c>
      <c r="AY134" s="14" t="s">
        <v>122</v>
      </c>
      <c r="BE134" s="197">
        <f>IF(N134="základní",J134,0)</f>
        <v>0</v>
      </c>
      <c r="BF134" s="197">
        <f>IF(N134="snížená",J134,0)</f>
        <v>0</v>
      </c>
      <c r="BG134" s="197">
        <f>IF(N134="zákl. přenesená",J134,0)</f>
        <v>0</v>
      </c>
      <c r="BH134" s="197">
        <f>IF(N134="sníž. přenesená",J134,0)</f>
        <v>0</v>
      </c>
      <c r="BI134" s="197">
        <f>IF(N134="nulová",J134,0)</f>
        <v>0</v>
      </c>
      <c r="BJ134" s="14" t="s">
        <v>81</v>
      </c>
      <c r="BK134" s="197">
        <f>ROUND(I134*H134,2)</f>
        <v>0</v>
      </c>
      <c r="BL134" s="14" t="s">
        <v>128</v>
      </c>
      <c r="BM134" s="196" t="s">
        <v>136</v>
      </c>
    </row>
    <row r="135" spans="1:65" s="2" customFormat="1" ht="49.15" customHeight="1">
      <c r="A135" s="31"/>
      <c r="B135" s="32"/>
      <c r="C135" s="184" t="s">
        <v>128</v>
      </c>
      <c r="D135" s="184" t="s">
        <v>124</v>
      </c>
      <c r="E135" s="185" t="s">
        <v>137</v>
      </c>
      <c r="F135" s="186" t="s">
        <v>138</v>
      </c>
      <c r="G135" s="187" t="s">
        <v>139</v>
      </c>
      <c r="H135" s="188">
        <v>125</v>
      </c>
      <c r="I135" s="189"/>
      <c r="J135" s="190">
        <f>ROUND(I135*H135,2)</f>
        <v>0</v>
      </c>
      <c r="K135" s="191"/>
      <c r="L135" s="36"/>
      <c r="M135" s="192" t="s">
        <v>1</v>
      </c>
      <c r="N135" s="193" t="s">
        <v>39</v>
      </c>
      <c r="O135" s="68"/>
      <c r="P135" s="194">
        <f>O135*H135</f>
        <v>0</v>
      </c>
      <c r="Q135" s="194">
        <v>0</v>
      </c>
      <c r="R135" s="194">
        <f>Q135*H135</f>
        <v>0</v>
      </c>
      <c r="S135" s="194">
        <v>0.20499999999999999</v>
      </c>
      <c r="T135" s="195">
        <f>S135*H135</f>
        <v>25.625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96" t="s">
        <v>128</v>
      </c>
      <c r="AT135" s="196" t="s">
        <v>124</v>
      </c>
      <c r="AU135" s="196" t="s">
        <v>83</v>
      </c>
      <c r="AY135" s="14" t="s">
        <v>122</v>
      </c>
      <c r="BE135" s="197">
        <f>IF(N135="základní",J135,0)</f>
        <v>0</v>
      </c>
      <c r="BF135" s="197">
        <f>IF(N135="snížená",J135,0)</f>
        <v>0</v>
      </c>
      <c r="BG135" s="197">
        <f>IF(N135="zákl. přenesená",J135,0)</f>
        <v>0</v>
      </c>
      <c r="BH135" s="197">
        <f>IF(N135="sníž. přenesená",J135,0)</f>
        <v>0</v>
      </c>
      <c r="BI135" s="197">
        <f>IF(N135="nulová",J135,0)</f>
        <v>0</v>
      </c>
      <c r="BJ135" s="14" t="s">
        <v>81</v>
      </c>
      <c r="BK135" s="197">
        <f>ROUND(I135*H135,2)</f>
        <v>0</v>
      </c>
      <c r="BL135" s="14" t="s">
        <v>128</v>
      </c>
      <c r="BM135" s="196" t="s">
        <v>140</v>
      </c>
    </row>
    <row r="136" spans="1:65" s="12" customFormat="1" ht="22.9" customHeight="1">
      <c r="B136" s="168"/>
      <c r="C136" s="169"/>
      <c r="D136" s="170" t="s">
        <v>73</v>
      </c>
      <c r="E136" s="182" t="s">
        <v>141</v>
      </c>
      <c r="F136" s="182" t="s">
        <v>142</v>
      </c>
      <c r="G136" s="169"/>
      <c r="H136" s="169"/>
      <c r="I136" s="172"/>
      <c r="J136" s="183">
        <f>BK136</f>
        <v>0</v>
      </c>
      <c r="K136" s="169"/>
      <c r="L136" s="174"/>
      <c r="M136" s="175"/>
      <c r="N136" s="176"/>
      <c r="O136" s="176"/>
      <c r="P136" s="177">
        <f>SUM(P137:P141)</f>
        <v>0</v>
      </c>
      <c r="Q136" s="176"/>
      <c r="R136" s="177">
        <f>SUM(R137:R141)</f>
        <v>450.10320000000002</v>
      </c>
      <c r="S136" s="176"/>
      <c r="T136" s="178">
        <f>SUM(T137:T141)</f>
        <v>0</v>
      </c>
      <c r="AR136" s="179" t="s">
        <v>81</v>
      </c>
      <c r="AT136" s="180" t="s">
        <v>73</v>
      </c>
      <c r="AU136" s="180" t="s">
        <v>81</v>
      </c>
      <c r="AY136" s="179" t="s">
        <v>122</v>
      </c>
      <c r="BK136" s="181">
        <f>SUM(BK137:BK141)</f>
        <v>0</v>
      </c>
    </row>
    <row r="137" spans="1:65" s="2" customFormat="1" ht="24.2" customHeight="1">
      <c r="A137" s="31"/>
      <c r="B137" s="32"/>
      <c r="C137" s="184" t="s">
        <v>141</v>
      </c>
      <c r="D137" s="184" t="s">
        <v>124</v>
      </c>
      <c r="E137" s="185" t="s">
        <v>143</v>
      </c>
      <c r="F137" s="186" t="s">
        <v>144</v>
      </c>
      <c r="G137" s="187" t="s">
        <v>127</v>
      </c>
      <c r="H137" s="188">
        <v>290</v>
      </c>
      <c r="I137" s="189"/>
      <c r="J137" s="190">
        <f>ROUND(I137*H137,2)</f>
        <v>0</v>
      </c>
      <c r="K137" s="191"/>
      <c r="L137" s="36"/>
      <c r="M137" s="192" t="s">
        <v>1</v>
      </c>
      <c r="N137" s="193" t="s">
        <v>39</v>
      </c>
      <c r="O137" s="68"/>
      <c r="P137" s="194">
        <f>O137*H137</f>
        <v>0</v>
      </c>
      <c r="Q137" s="194">
        <v>0.57499999999999996</v>
      </c>
      <c r="R137" s="194">
        <f>Q137*H137</f>
        <v>166.75</v>
      </c>
      <c r="S137" s="194">
        <v>0</v>
      </c>
      <c r="T137" s="195">
        <f>S137*H137</f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96" t="s">
        <v>128</v>
      </c>
      <c r="AT137" s="196" t="s">
        <v>124</v>
      </c>
      <c r="AU137" s="196" t="s">
        <v>83</v>
      </c>
      <c r="AY137" s="14" t="s">
        <v>122</v>
      </c>
      <c r="BE137" s="197">
        <f>IF(N137="základní",J137,0)</f>
        <v>0</v>
      </c>
      <c r="BF137" s="197">
        <f>IF(N137="snížená",J137,0)</f>
        <v>0</v>
      </c>
      <c r="BG137" s="197">
        <f>IF(N137="zákl. přenesená",J137,0)</f>
        <v>0</v>
      </c>
      <c r="BH137" s="197">
        <f>IF(N137="sníž. přenesená",J137,0)</f>
        <v>0</v>
      </c>
      <c r="BI137" s="197">
        <f>IF(N137="nulová",J137,0)</f>
        <v>0</v>
      </c>
      <c r="BJ137" s="14" t="s">
        <v>81</v>
      </c>
      <c r="BK137" s="197">
        <f>ROUND(I137*H137,2)</f>
        <v>0</v>
      </c>
      <c r="BL137" s="14" t="s">
        <v>128</v>
      </c>
      <c r="BM137" s="196" t="s">
        <v>145</v>
      </c>
    </row>
    <row r="138" spans="1:65" s="2" customFormat="1" ht="49.15" customHeight="1">
      <c r="A138" s="31"/>
      <c r="B138" s="32"/>
      <c r="C138" s="184" t="s">
        <v>146</v>
      </c>
      <c r="D138" s="184" t="s">
        <v>124</v>
      </c>
      <c r="E138" s="185" t="s">
        <v>147</v>
      </c>
      <c r="F138" s="186" t="s">
        <v>148</v>
      </c>
      <c r="G138" s="187" t="s">
        <v>127</v>
      </c>
      <c r="H138" s="188">
        <v>290</v>
      </c>
      <c r="I138" s="189"/>
      <c r="J138" s="190">
        <f>ROUND(I138*H138,2)</f>
        <v>0</v>
      </c>
      <c r="K138" s="191"/>
      <c r="L138" s="36"/>
      <c r="M138" s="192" t="s">
        <v>1</v>
      </c>
      <c r="N138" s="193" t="s">
        <v>39</v>
      </c>
      <c r="O138" s="68"/>
      <c r="P138" s="194">
        <f>O138*H138</f>
        <v>0</v>
      </c>
      <c r="Q138" s="194">
        <v>0.40416999999999997</v>
      </c>
      <c r="R138" s="194">
        <f>Q138*H138</f>
        <v>117.2093</v>
      </c>
      <c r="S138" s="194">
        <v>0</v>
      </c>
      <c r="T138" s="195">
        <f>S138*H138</f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96" t="s">
        <v>128</v>
      </c>
      <c r="AT138" s="196" t="s">
        <v>124</v>
      </c>
      <c r="AU138" s="196" t="s">
        <v>83</v>
      </c>
      <c r="AY138" s="14" t="s">
        <v>122</v>
      </c>
      <c r="BE138" s="197">
        <f>IF(N138="základní",J138,0)</f>
        <v>0</v>
      </c>
      <c r="BF138" s="197">
        <f>IF(N138="snížená",J138,0)</f>
        <v>0</v>
      </c>
      <c r="BG138" s="197">
        <f>IF(N138="zákl. přenesená",J138,0)</f>
        <v>0</v>
      </c>
      <c r="BH138" s="197">
        <f>IF(N138="sníž. přenesená",J138,0)</f>
        <v>0</v>
      </c>
      <c r="BI138" s="197">
        <f>IF(N138="nulová",J138,0)</f>
        <v>0</v>
      </c>
      <c r="BJ138" s="14" t="s">
        <v>81</v>
      </c>
      <c r="BK138" s="197">
        <f>ROUND(I138*H138,2)</f>
        <v>0</v>
      </c>
      <c r="BL138" s="14" t="s">
        <v>128</v>
      </c>
      <c r="BM138" s="196" t="s">
        <v>149</v>
      </c>
    </row>
    <row r="139" spans="1:65" s="2" customFormat="1" ht="24.2" customHeight="1">
      <c r="A139" s="31"/>
      <c r="B139" s="32"/>
      <c r="C139" s="184" t="s">
        <v>150</v>
      </c>
      <c r="D139" s="184" t="s">
        <v>124</v>
      </c>
      <c r="E139" s="185" t="s">
        <v>151</v>
      </c>
      <c r="F139" s="186" t="s">
        <v>152</v>
      </c>
      <c r="G139" s="187" t="s">
        <v>127</v>
      </c>
      <c r="H139" s="188">
        <v>290</v>
      </c>
      <c r="I139" s="189"/>
      <c r="J139" s="190">
        <f>ROUND(I139*H139,2)</f>
        <v>0</v>
      </c>
      <c r="K139" s="191"/>
      <c r="L139" s="36"/>
      <c r="M139" s="192" t="s">
        <v>1</v>
      </c>
      <c r="N139" s="193" t="s">
        <v>39</v>
      </c>
      <c r="O139" s="68"/>
      <c r="P139" s="194">
        <f>O139*H139</f>
        <v>0</v>
      </c>
      <c r="Q139" s="194">
        <v>0.57291000000000003</v>
      </c>
      <c r="R139" s="194">
        <f>Q139*H139</f>
        <v>166.1439</v>
      </c>
      <c r="S139" s="194">
        <v>0</v>
      </c>
      <c r="T139" s="195">
        <f>S139*H139</f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96" t="s">
        <v>128</v>
      </c>
      <c r="AT139" s="196" t="s">
        <v>124</v>
      </c>
      <c r="AU139" s="196" t="s">
        <v>83</v>
      </c>
      <c r="AY139" s="14" t="s">
        <v>122</v>
      </c>
      <c r="BE139" s="197">
        <f>IF(N139="základní",J139,0)</f>
        <v>0</v>
      </c>
      <c r="BF139" s="197">
        <f>IF(N139="snížená",J139,0)</f>
        <v>0</v>
      </c>
      <c r="BG139" s="197">
        <f>IF(N139="zákl. přenesená",J139,0)</f>
        <v>0</v>
      </c>
      <c r="BH139" s="197">
        <f>IF(N139="sníž. přenesená",J139,0)</f>
        <v>0</v>
      </c>
      <c r="BI139" s="197">
        <f>IF(N139="nulová",J139,0)</f>
        <v>0</v>
      </c>
      <c r="BJ139" s="14" t="s">
        <v>81</v>
      </c>
      <c r="BK139" s="197">
        <f>ROUND(I139*H139,2)</f>
        <v>0</v>
      </c>
      <c r="BL139" s="14" t="s">
        <v>128</v>
      </c>
      <c r="BM139" s="196" t="s">
        <v>153</v>
      </c>
    </row>
    <row r="140" spans="1:65" s="2" customFormat="1" ht="55.5" customHeight="1">
      <c r="A140" s="31"/>
      <c r="B140" s="32"/>
      <c r="C140" s="184" t="s">
        <v>154</v>
      </c>
      <c r="D140" s="184" t="s">
        <v>124</v>
      </c>
      <c r="E140" s="185" t="s">
        <v>155</v>
      </c>
      <c r="F140" s="186" t="s">
        <v>156</v>
      </c>
      <c r="G140" s="187" t="s">
        <v>139</v>
      </c>
      <c r="H140" s="188">
        <v>125</v>
      </c>
      <c r="I140" s="189"/>
      <c r="J140" s="190">
        <f>ROUND(I140*H140,2)</f>
        <v>0</v>
      </c>
      <c r="K140" s="191"/>
      <c r="L140" s="36"/>
      <c r="M140" s="192" t="s">
        <v>1</v>
      </c>
      <c r="N140" s="193" t="s">
        <v>39</v>
      </c>
      <c r="O140" s="68"/>
      <c r="P140" s="194">
        <f>O140*H140</f>
        <v>0</v>
      </c>
      <c r="Q140" s="194">
        <v>0</v>
      </c>
      <c r="R140" s="194">
        <f>Q140*H140</f>
        <v>0</v>
      </c>
      <c r="S140" s="194">
        <v>0</v>
      </c>
      <c r="T140" s="195">
        <f>S140*H140</f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96" t="s">
        <v>128</v>
      </c>
      <c r="AT140" s="196" t="s">
        <v>124</v>
      </c>
      <c r="AU140" s="196" t="s">
        <v>83</v>
      </c>
      <c r="AY140" s="14" t="s">
        <v>122</v>
      </c>
      <c r="BE140" s="197">
        <f>IF(N140="základní",J140,0)</f>
        <v>0</v>
      </c>
      <c r="BF140" s="197">
        <f>IF(N140="snížená",J140,0)</f>
        <v>0</v>
      </c>
      <c r="BG140" s="197">
        <f>IF(N140="zákl. přenesená",J140,0)</f>
        <v>0</v>
      </c>
      <c r="BH140" s="197">
        <f>IF(N140="sníž. přenesená",J140,0)</f>
        <v>0</v>
      </c>
      <c r="BI140" s="197">
        <f>IF(N140="nulová",J140,0)</f>
        <v>0</v>
      </c>
      <c r="BJ140" s="14" t="s">
        <v>81</v>
      </c>
      <c r="BK140" s="197">
        <f>ROUND(I140*H140,2)</f>
        <v>0</v>
      </c>
      <c r="BL140" s="14" t="s">
        <v>128</v>
      </c>
      <c r="BM140" s="196" t="s">
        <v>157</v>
      </c>
    </row>
    <row r="141" spans="1:65" s="2" customFormat="1" ht="24.2" customHeight="1">
      <c r="A141" s="31"/>
      <c r="B141" s="32"/>
      <c r="C141" s="184" t="s">
        <v>158</v>
      </c>
      <c r="D141" s="184" t="s">
        <v>124</v>
      </c>
      <c r="E141" s="185" t="s">
        <v>159</v>
      </c>
      <c r="F141" s="186" t="s">
        <v>160</v>
      </c>
      <c r="G141" s="187" t="s">
        <v>139</v>
      </c>
      <c r="H141" s="188">
        <v>125</v>
      </c>
      <c r="I141" s="189"/>
      <c r="J141" s="190">
        <f>ROUND(I141*H141,2)</f>
        <v>0</v>
      </c>
      <c r="K141" s="191"/>
      <c r="L141" s="36"/>
      <c r="M141" s="192" t="s">
        <v>1</v>
      </c>
      <c r="N141" s="193" t="s">
        <v>39</v>
      </c>
      <c r="O141" s="68"/>
      <c r="P141" s="194">
        <f>O141*H141</f>
        <v>0</v>
      </c>
      <c r="Q141" s="194">
        <v>0</v>
      </c>
      <c r="R141" s="194">
        <f>Q141*H141</f>
        <v>0</v>
      </c>
      <c r="S141" s="194">
        <v>0</v>
      </c>
      <c r="T141" s="195">
        <f>S141*H141</f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96" t="s">
        <v>128</v>
      </c>
      <c r="AT141" s="196" t="s">
        <v>124</v>
      </c>
      <c r="AU141" s="196" t="s">
        <v>83</v>
      </c>
      <c r="AY141" s="14" t="s">
        <v>122</v>
      </c>
      <c r="BE141" s="197">
        <f>IF(N141="základní",J141,0)</f>
        <v>0</v>
      </c>
      <c r="BF141" s="197">
        <f>IF(N141="snížená",J141,0)</f>
        <v>0</v>
      </c>
      <c r="BG141" s="197">
        <f>IF(N141="zákl. přenesená",J141,0)</f>
        <v>0</v>
      </c>
      <c r="BH141" s="197">
        <f>IF(N141="sníž. přenesená",J141,0)</f>
        <v>0</v>
      </c>
      <c r="BI141" s="197">
        <f>IF(N141="nulová",J141,0)</f>
        <v>0</v>
      </c>
      <c r="BJ141" s="14" t="s">
        <v>81</v>
      </c>
      <c r="BK141" s="197">
        <f>ROUND(I141*H141,2)</f>
        <v>0</v>
      </c>
      <c r="BL141" s="14" t="s">
        <v>128</v>
      </c>
      <c r="BM141" s="196" t="s">
        <v>161</v>
      </c>
    </row>
    <row r="142" spans="1:65" s="12" customFormat="1" ht="22.9" customHeight="1">
      <c r="B142" s="168"/>
      <c r="C142" s="169"/>
      <c r="D142" s="170" t="s">
        <v>73</v>
      </c>
      <c r="E142" s="182" t="s">
        <v>158</v>
      </c>
      <c r="F142" s="182" t="s">
        <v>162</v>
      </c>
      <c r="G142" s="169"/>
      <c r="H142" s="169"/>
      <c r="I142" s="172"/>
      <c r="J142" s="183">
        <f>BK142</f>
        <v>0</v>
      </c>
      <c r="K142" s="169"/>
      <c r="L142" s="174"/>
      <c r="M142" s="175"/>
      <c r="N142" s="176"/>
      <c r="O142" s="176"/>
      <c r="P142" s="177">
        <f>SUM(P143:P147)</f>
        <v>0</v>
      </c>
      <c r="Q142" s="176"/>
      <c r="R142" s="177">
        <f>SUM(R143:R147)</f>
        <v>3.3120000000000004E-2</v>
      </c>
      <c r="S142" s="176"/>
      <c r="T142" s="178">
        <f>SUM(T143:T147)</f>
        <v>0</v>
      </c>
      <c r="AR142" s="179" t="s">
        <v>81</v>
      </c>
      <c r="AT142" s="180" t="s">
        <v>73</v>
      </c>
      <c r="AU142" s="180" t="s">
        <v>81</v>
      </c>
      <c r="AY142" s="179" t="s">
        <v>122</v>
      </c>
      <c r="BK142" s="181">
        <f>SUM(BK143:BK147)</f>
        <v>0</v>
      </c>
    </row>
    <row r="143" spans="1:65" s="2" customFormat="1" ht="33" customHeight="1">
      <c r="A143" s="31"/>
      <c r="B143" s="32"/>
      <c r="C143" s="184" t="s">
        <v>163</v>
      </c>
      <c r="D143" s="184" t="s">
        <v>124</v>
      </c>
      <c r="E143" s="185" t="s">
        <v>164</v>
      </c>
      <c r="F143" s="186" t="s">
        <v>165</v>
      </c>
      <c r="G143" s="187" t="s">
        <v>166</v>
      </c>
      <c r="H143" s="188">
        <v>42</v>
      </c>
      <c r="I143" s="189"/>
      <c r="J143" s="190">
        <f>ROUND(I143*H143,2)</f>
        <v>0</v>
      </c>
      <c r="K143" s="191"/>
      <c r="L143" s="36"/>
      <c r="M143" s="192" t="s">
        <v>1</v>
      </c>
      <c r="N143" s="193" t="s">
        <v>39</v>
      </c>
      <c r="O143" s="68"/>
      <c r="P143" s="194">
        <f>O143*H143</f>
        <v>0</v>
      </c>
      <c r="Q143" s="194">
        <v>0</v>
      </c>
      <c r="R143" s="194">
        <f>Q143*H143</f>
        <v>0</v>
      </c>
      <c r="S143" s="194">
        <v>0</v>
      </c>
      <c r="T143" s="195">
        <f>S143*H143</f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96" t="s">
        <v>128</v>
      </c>
      <c r="AT143" s="196" t="s">
        <v>124</v>
      </c>
      <c r="AU143" s="196" t="s">
        <v>83</v>
      </c>
      <c r="AY143" s="14" t="s">
        <v>122</v>
      </c>
      <c r="BE143" s="197">
        <f>IF(N143="základní",J143,0)</f>
        <v>0</v>
      </c>
      <c r="BF143" s="197">
        <f>IF(N143="snížená",J143,0)</f>
        <v>0</v>
      </c>
      <c r="BG143" s="197">
        <f>IF(N143="zákl. přenesená",J143,0)</f>
        <v>0</v>
      </c>
      <c r="BH143" s="197">
        <f>IF(N143="sníž. přenesená",J143,0)</f>
        <v>0</v>
      </c>
      <c r="BI143" s="197">
        <f>IF(N143="nulová",J143,0)</f>
        <v>0</v>
      </c>
      <c r="BJ143" s="14" t="s">
        <v>81</v>
      </c>
      <c r="BK143" s="197">
        <f>ROUND(I143*H143,2)</f>
        <v>0</v>
      </c>
      <c r="BL143" s="14" t="s">
        <v>128</v>
      </c>
      <c r="BM143" s="196" t="s">
        <v>167</v>
      </c>
    </row>
    <row r="144" spans="1:65" s="2" customFormat="1" ht="24.2" customHeight="1">
      <c r="A144" s="31"/>
      <c r="B144" s="32"/>
      <c r="C144" s="184" t="s">
        <v>168</v>
      </c>
      <c r="D144" s="184" t="s">
        <v>124</v>
      </c>
      <c r="E144" s="185" t="s">
        <v>169</v>
      </c>
      <c r="F144" s="186" t="s">
        <v>170</v>
      </c>
      <c r="G144" s="187" t="s">
        <v>139</v>
      </c>
      <c r="H144" s="188">
        <v>414</v>
      </c>
      <c r="I144" s="189"/>
      <c r="J144" s="190">
        <f>ROUND(I144*H144,2)</f>
        <v>0</v>
      </c>
      <c r="K144" s="191"/>
      <c r="L144" s="36"/>
      <c r="M144" s="192" t="s">
        <v>1</v>
      </c>
      <c r="N144" s="193" t="s">
        <v>39</v>
      </c>
      <c r="O144" s="68"/>
      <c r="P144" s="194">
        <f>O144*H144</f>
        <v>0</v>
      </c>
      <c r="Q144" s="194">
        <v>8.0000000000000007E-5</v>
      </c>
      <c r="R144" s="194">
        <f>Q144*H144</f>
        <v>3.3120000000000004E-2</v>
      </c>
      <c r="S144" s="194">
        <v>0</v>
      </c>
      <c r="T144" s="195">
        <f>S144*H144</f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96" t="s">
        <v>128</v>
      </c>
      <c r="AT144" s="196" t="s">
        <v>124</v>
      </c>
      <c r="AU144" s="196" t="s">
        <v>83</v>
      </c>
      <c r="AY144" s="14" t="s">
        <v>122</v>
      </c>
      <c r="BE144" s="197">
        <f>IF(N144="základní",J144,0)</f>
        <v>0</v>
      </c>
      <c r="BF144" s="197">
        <f>IF(N144="snížená",J144,0)</f>
        <v>0</v>
      </c>
      <c r="BG144" s="197">
        <f>IF(N144="zákl. přenesená",J144,0)</f>
        <v>0</v>
      </c>
      <c r="BH144" s="197">
        <f>IF(N144="sníž. přenesená",J144,0)</f>
        <v>0</v>
      </c>
      <c r="BI144" s="197">
        <f>IF(N144="nulová",J144,0)</f>
        <v>0</v>
      </c>
      <c r="BJ144" s="14" t="s">
        <v>81</v>
      </c>
      <c r="BK144" s="197">
        <f>ROUND(I144*H144,2)</f>
        <v>0</v>
      </c>
      <c r="BL144" s="14" t="s">
        <v>128</v>
      </c>
      <c r="BM144" s="196" t="s">
        <v>171</v>
      </c>
    </row>
    <row r="145" spans="1:65" s="2" customFormat="1" ht="49.15" customHeight="1">
      <c r="A145" s="31"/>
      <c r="B145" s="32"/>
      <c r="C145" s="184" t="s">
        <v>172</v>
      </c>
      <c r="D145" s="184" t="s">
        <v>124</v>
      </c>
      <c r="E145" s="185" t="s">
        <v>173</v>
      </c>
      <c r="F145" s="186" t="s">
        <v>174</v>
      </c>
      <c r="G145" s="187" t="s">
        <v>139</v>
      </c>
      <c r="H145" s="188">
        <v>5</v>
      </c>
      <c r="I145" s="189"/>
      <c r="J145" s="190">
        <f>ROUND(I145*H145,2)</f>
        <v>0</v>
      </c>
      <c r="K145" s="191"/>
      <c r="L145" s="36"/>
      <c r="M145" s="192" t="s">
        <v>1</v>
      </c>
      <c r="N145" s="193" t="s">
        <v>39</v>
      </c>
      <c r="O145" s="68"/>
      <c r="P145" s="194">
        <f>O145*H145</f>
        <v>0</v>
      </c>
      <c r="Q145" s="194">
        <v>0</v>
      </c>
      <c r="R145" s="194">
        <f>Q145*H145</f>
        <v>0</v>
      </c>
      <c r="S145" s="194">
        <v>0</v>
      </c>
      <c r="T145" s="195">
        <f>S145*H145</f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96" t="s">
        <v>128</v>
      </c>
      <c r="AT145" s="196" t="s">
        <v>124</v>
      </c>
      <c r="AU145" s="196" t="s">
        <v>83</v>
      </c>
      <c r="AY145" s="14" t="s">
        <v>122</v>
      </c>
      <c r="BE145" s="197">
        <f>IF(N145="základní",J145,0)</f>
        <v>0</v>
      </c>
      <c r="BF145" s="197">
        <f>IF(N145="snížená",J145,0)</f>
        <v>0</v>
      </c>
      <c r="BG145" s="197">
        <f>IF(N145="zákl. přenesená",J145,0)</f>
        <v>0</v>
      </c>
      <c r="BH145" s="197">
        <f>IF(N145="sníž. přenesená",J145,0)</f>
        <v>0</v>
      </c>
      <c r="BI145" s="197">
        <f>IF(N145="nulová",J145,0)</f>
        <v>0</v>
      </c>
      <c r="BJ145" s="14" t="s">
        <v>81</v>
      </c>
      <c r="BK145" s="197">
        <f>ROUND(I145*H145,2)</f>
        <v>0</v>
      </c>
      <c r="BL145" s="14" t="s">
        <v>128</v>
      </c>
      <c r="BM145" s="196" t="s">
        <v>175</v>
      </c>
    </row>
    <row r="146" spans="1:65" s="2" customFormat="1" ht="24.2" customHeight="1">
      <c r="A146" s="31"/>
      <c r="B146" s="32"/>
      <c r="C146" s="184" t="s">
        <v>176</v>
      </c>
      <c r="D146" s="184" t="s">
        <v>124</v>
      </c>
      <c r="E146" s="185" t="s">
        <v>177</v>
      </c>
      <c r="F146" s="186" t="s">
        <v>178</v>
      </c>
      <c r="G146" s="187" t="s">
        <v>179</v>
      </c>
      <c r="H146" s="188">
        <v>2.61</v>
      </c>
      <c r="I146" s="189"/>
      <c r="J146" s="190">
        <f>ROUND(I146*H146,2)</f>
        <v>0</v>
      </c>
      <c r="K146" s="191"/>
      <c r="L146" s="36"/>
      <c r="M146" s="192" t="s">
        <v>1</v>
      </c>
      <c r="N146" s="193" t="s">
        <v>39</v>
      </c>
      <c r="O146" s="68"/>
      <c r="P146" s="194">
        <f>O146*H146</f>
        <v>0</v>
      </c>
      <c r="Q146" s="194">
        <v>0</v>
      </c>
      <c r="R146" s="194">
        <f>Q146*H146</f>
        <v>0</v>
      </c>
      <c r="S146" s="194">
        <v>0</v>
      </c>
      <c r="T146" s="195">
        <f>S146*H146</f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96" t="s">
        <v>128</v>
      </c>
      <c r="AT146" s="196" t="s">
        <v>124</v>
      </c>
      <c r="AU146" s="196" t="s">
        <v>83</v>
      </c>
      <c r="AY146" s="14" t="s">
        <v>122</v>
      </c>
      <c r="BE146" s="197">
        <f>IF(N146="základní",J146,0)</f>
        <v>0</v>
      </c>
      <c r="BF146" s="197">
        <f>IF(N146="snížená",J146,0)</f>
        <v>0</v>
      </c>
      <c r="BG146" s="197">
        <f>IF(N146="zákl. přenesená",J146,0)</f>
        <v>0</v>
      </c>
      <c r="BH146" s="197">
        <f>IF(N146="sníž. přenesená",J146,0)</f>
        <v>0</v>
      </c>
      <c r="BI146" s="197">
        <f>IF(N146="nulová",J146,0)</f>
        <v>0</v>
      </c>
      <c r="BJ146" s="14" t="s">
        <v>81</v>
      </c>
      <c r="BK146" s="197">
        <f>ROUND(I146*H146,2)</f>
        <v>0</v>
      </c>
      <c r="BL146" s="14" t="s">
        <v>128</v>
      </c>
      <c r="BM146" s="196" t="s">
        <v>180</v>
      </c>
    </row>
    <row r="147" spans="1:65" s="2" customFormat="1" ht="24.2" customHeight="1">
      <c r="A147" s="31"/>
      <c r="B147" s="32"/>
      <c r="C147" s="184" t="s">
        <v>181</v>
      </c>
      <c r="D147" s="184" t="s">
        <v>124</v>
      </c>
      <c r="E147" s="185" t="s">
        <v>182</v>
      </c>
      <c r="F147" s="186" t="s">
        <v>183</v>
      </c>
      <c r="G147" s="187" t="s">
        <v>127</v>
      </c>
      <c r="H147" s="188">
        <v>290</v>
      </c>
      <c r="I147" s="189"/>
      <c r="J147" s="190">
        <f>ROUND(I147*H147,2)</f>
        <v>0</v>
      </c>
      <c r="K147" s="191"/>
      <c r="L147" s="36"/>
      <c r="M147" s="192" t="s">
        <v>1</v>
      </c>
      <c r="N147" s="193" t="s">
        <v>39</v>
      </c>
      <c r="O147" s="68"/>
      <c r="P147" s="194">
        <f>O147*H147</f>
        <v>0</v>
      </c>
      <c r="Q147" s="194">
        <v>0</v>
      </c>
      <c r="R147" s="194">
        <f>Q147*H147</f>
        <v>0</v>
      </c>
      <c r="S147" s="194">
        <v>0</v>
      </c>
      <c r="T147" s="195">
        <f>S147*H147</f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96" t="s">
        <v>128</v>
      </c>
      <c r="AT147" s="196" t="s">
        <v>124</v>
      </c>
      <c r="AU147" s="196" t="s">
        <v>83</v>
      </c>
      <c r="AY147" s="14" t="s">
        <v>122</v>
      </c>
      <c r="BE147" s="197">
        <f>IF(N147="základní",J147,0)</f>
        <v>0</v>
      </c>
      <c r="BF147" s="197">
        <f>IF(N147="snížená",J147,0)</f>
        <v>0</v>
      </c>
      <c r="BG147" s="197">
        <f>IF(N147="zákl. přenesená",J147,0)</f>
        <v>0</v>
      </c>
      <c r="BH147" s="197">
        <f>IF(N147="sníž. přenesená",J147,0)</f>
        <v>0</v>
      </c>
      <c r="BI147" s="197">
        <f>IF(N147="nulová",J147,0)</f>
        <v>0</v>
      </c>
      <c r="BJ147" s="14" t="s">
        <v>81</v>
      </c>
      <c r="BK147" s="197">
        <f>ROUND(I147*H147,2)</f>
        <v>0</v>
      </c>
      <c r="BL147" s="14" t="s">
        <v>128</v>
      </c>
      <c r="BM147" s="196" t="s">
        <v>184</v>
      </c>
    </row>
    <row r="148" spans="1:65" s="12" customFormat="1" ht="22.9" customHeight="1">
      <c r="B148" s="168"/>
      <c r="C148" s="169"/>
      <c r="D148" s="170" t="s">
        <v>73</v>
      </c>
      <c r="E148" s="182" t="s">
        <v>185</v>
      </c>
      <c r="F148" s="182" t="s">
        <v>186</v>
      </c>
      <c r="G148" s="169"/>
      <c r="H148" s="169"/>
      <c r="I148" s="172"/>
      <c r="J148" s="183">
        <f>BK148</f>
        <v>0</v>
      </c>
      <c r="K148" s="169"/>
      <c r="L148" s="174"/>
      <c r="M148" s="175"/>
      <c r="N148" s="176"/>
      <c r="O148" s="176"/>
      <c r="P148" s="177">
        <f>SUM(P149:P152)</f>
        <v>0</v>
      </c>
      <c r="Q148" s="176"/>
      <c r="R148" s="177">
        <f>SUM(R149:R152)</f>
        <v>0</v>
      </c>
      <c r="S148" s="176"/>
      <c r="T148" s="178">
        <f>SUM(T149:T152)</f>
        <v>0</v>
      </c>
      <c r="AR148" s="179" t="s">
        <v>81</v>
      </c>
      <c r="AT148" s="180" t="s">
        <v>73</v>
      </c>
      <c r="AU148" s="180" t="s">
        <v>81</v>
      </c>
      <c r="AY148" s="179" t="s">
        <v>122</v>
      </c>
      <c r="BK148" s="181">
        <f>SUM(BK149:BK152)</f>
        <v>0</v>
      </c>
    </row>
    <row r="149" spans="1:65" s="2" customFormat="1" ht="33" customHeight="1">
      <c r="A149" s="31"/>
      <c r="B149" s="32"/>
      <c r="C149" s="184" t="s">
        <v>8</v>
      </c>
      <c r="D149" s="184" t="s">
        <v>124</v>
      </c>
      <c r="E149" s="185" t="s">
        <v>187</v>
      </c>
      <c r="F149" s="186" t="s">
        <v>188</v>
      </c>
      <c r="G149" s="187" t="s">
        <v>179</v>
      </c>
      <c r="H149" s="188">
        <v>405.32499999999999</v>
      </c>
      <c r="I149" s="189"/>
      <c r="J149" s="190">
        <f>ROUND(I149*H149,2)</f>
        <v>0</v>
      </c>
      <c r="K149" s="191"/>
      <c r="L149" s="36"/>
      <c r="M149" s="192" t="s">
        <v>1</v>
      </c>
      <c r="N149" s="193" t="s">
        <v>39</v>
      </c>
      <c r="O149" s="68"/>
      <c r="P149" s="194">
        <f>O149*H149</f>
        <v>0</v>
      </c>
      <c r="Q149" s="194">
        <v>0</v>
      </c>
      <c r="R149" s="194">
        <f>Q149*H149</f>
        <v>0</v>
      </c>
      <c r="S149" s="194">
        <v>0</v>
      </c>
      <c r="T149" s="195">
        <f>S149*H149</f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96" t="s">
        <v>128</v>
      </c>
      <c r="AT149" s="196" t="s">
        <v>124</v>
      </c>
      <c r="AU149" s="196" t="s">
        <v>83</v>
      </c>
      <c r="AY149" s="14" t="s">
        <v>122</v>
      </c>
      <c r="BE149" s="197">
        <f>IF(N149="základní",J149,0)</f>
        <v>0</v>
      </c>
      <c r="BF149" s="197">
        <f>IF(N149="snížená",J149,0)</f>
        <v>0</v>
      </c>
      <c r="BG149" s="197">
        <f>IF(N149="zákl. přenesená",J149,0)</f>
        <v>0</v>
      </c>
      <c r="BH149" s="197">
        <f>IF(N149="sníž. přenesená",J149,0)</f>
        <v>0</v>
      </c>
      <c r="BI149" s="197">
        <f>IF(N149="nulová",J149,0)</f>
        <v>0</v>
      </c>
      <c r="BJ149" s="14" t="s">
        <v>81</v>
      </c>
      <c r="BK149" s="197">
        <f>ROUND(I149*H149,2)</f>
        <v>0</v>
      </c>
      <c r="BL149" s="14" t="s">
        <v>128</v>
      </c>
      <c r="BM149" s="196" t="s">
        <v>189</v>
      </c>
    </row>
    <row r="150" spans="1:65" s="2" customFormat="1" ht="44.25" customHeight="1">
      <c r="A150" s="31"/>
      <c r="B150" s="32"/>
      <c r="C150" s="184" t="s">
        <v>190</v>
      </c>
      <c r="D150" s="184" t="s">
        <v>124</v>
      </c>
      <c r="E150" s="185" t="s">
        <v>191</v>
      </c>
      <c r="F150" s="186" t="s">
        <v>192</v>
      </c>
      <c r="G150" s="187" t="s">
        <v>179</v>
      </c>
      <c r="H150" s="188">
        <v>405.32499999999999</v>
      </c>
      <c r="I150" s="189"/>
      <c r="J150" s="190">
        <f>ROUND(I150*H150,2)</f>
        <v>0</v>
      </c>
      <c r="K150" s="191"/>
      <c r="L150" s="36"/>
      <c r="M150" s="192" t="s">
        <v>1</v>
      </c>
      <c r="N150" s="193" t="s">
        <v>39</v>
      </c>
      <c r="O150" s="68"/>
      <c r="P150" s="194">
        <f>O150*H150</f>
        <v>0</v>
      </c>
      <c r="Q150" s="194">
        <v>0</v>
      </c>
      <c r="R150" s="194">
        <f>Q150*H150</f>
        <v>0</v>
      </c>
      <c r="S150" s="194">
        <v>0</v>
      </c>
      <c r="T150" s="195">
        <f>S150*H150</f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96" t="s">
        <v>128</v>
      </c>
      <c r="AT150" s="196" t="s">
        <v>124</v>
      </c>
      <c r="AU150" s="196" t="s">
        <v>83</v>
      </c>
      <c r="AY150" s="14" t="s">
        <v>122</v>
      </c>
      <c r="BE150" s="197">
        <f>IF(N150="základní",J150,0)</f>
        <v>0</v>
      </c>
      <c r="BF150" s="197">
        <f>IF(N150="snížená",J150,0)</f>
        <v>0</v>
      </c>
      <c r="BG150" s="197">
        <f>IF(N150="zákl. přenesená",J150,0)</f>
        <v>0</v>
      </c>
      <c r="BH150" s="197">
        <f>IF(N150="sníž. přenesená",J150,0)</f>
        <v>0</v>
      </c>
      <c r="BI150" s="197">
        <f>IF(N150="nulová",J150,0)</f>
        <v>0</v>
      </c>
      <c r="BJ150" s="14" t="s">
        <v>81</v>
      </c>
      <c r="BK150" s="197">
        <f>ROUND(I150*H150,2)</f>
        <v>0</v>
      </c>
      <c r="BL150" s="14" t="s">
        <v>128</v>
      </c>
      <c r="BM150" s="196" t="s">
        <v>193</v>
      </c>
    </row>
    <row r="151" spans="1:65" s="2" customFormat="1" ht="44.25" customHeight="1">
      <c r="A151" s="31"/>
      <c r="B151" s="32"/>
      <c r="C151" s="184" t="s">
        <v>194</v>
      </c>
      <c r="D151" s="184" t="s">
        <v>124</v>
      </c>
      <c r="E151" s="185" t="s">
        <v>195</v>
      </c>
      <c r="F151" s="186" t="s">
        <v>196</v>
      </c>
      <c r="G151" s="187" t="s">
        <v>179</v>
      </c>
      <c r="H151" s="188">
        <v>103.625</v>
      </c>
      <c r="I151" s="189"/>
      <c r="J151" s="190">
        <f>ROUND(I151*H151,2)</f>
        <v>0</v>
      </c>
      <c r="K151" s="191"/>
      <c r="L151" s="36"/>
      <c r="M151" s="192" t="s">
        <v>1</v>
      </c>
      <c r="N151" s="193" t="s">
        <v>39</v>
      </c>
      <c r="O151" s="68"/>
      <c r="P151" s="194">
        <f>O151*H151</f>
        <v>0</v>
      </c>
      <c r="Q151" s="194">
        <v>0</v>
      </c>
      <c r="R151" s="194">
        <f>Q151*H151</f>
        <v>0</v>
      </c>
      <c r="S151" s="194">
        <v>0</v>
      </c>
      <c r="T151" s="195">
        <f>S151*H151</f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96" t="s">
        <v>128</v>
      </c>
      <c r="AT151" s="196" t="s">
        <v>124</v>
      </c>
      <c r="AU151" s="196" t="s">
        <v>83</v>
      </c>
      <c r="AY151" s="14" t="s">
        <v>122</v>
      </c>
      <c r="BE151" s="197">
        <f>IF(N151="základní",J151,0)</f>
        <v>0</v>
      </c>
      <c r="BF151" s="197">
        <f>IF(N151="snížená",J151,0)</f>
        <v>0</v>
      </c>
      <c r="BG151" s="197">
        <f>IF(N151="zákl. přenesená",J151,0)</f>
        <v>0</v>
      </c>
      <c r="BH151" s="197">
        <f>IF(N151="sníž. přenesená",J151,0)</f>
        <v>0</v>
      </c>
      <c r="BI151" s="197">
        <f>IF(N151="nulová",J151,0)</f>
        <v>0</v>
      </c>
      <c r="BJ151" s="14" t="s">
        <v>81</v>
      </c>
      <c r="BK151" s="197">
        <f>ROUND(I151*H151,2)</f>
        <v>0</v>
      </c>
      <c r="BL151" s="14" t="s">
        <v>128</v>
      </c>
      <c r="BM151" s="196" t="s">
        <v>197</v>
      </c>
    </row>
    <row r="152" spans="1:65" s="2" customFormat="1" ht="44.25" customHeight="1">
      <c r="A152" s="31"/>
      <c r="B152" s="32"/>
      <c r="C152" s="184" t="s">
        <v>198</v>
      </c>
      <c r="D152" s="184" t="s">
        <v>124</v>
      </c>
      <c r="E152" s="185" t="s">
        <v>199</v>
      </c>
      <c r="F152" s="186" t="s">
        <v>200</v>
      </c>
      <c r="G152" s="187" t="s">
        <v>179</v>
      </c>
      <c r="H152" s="188">
        <v>301.60000000000002</v>
      </c>
      <c r="I152" s="189"/>
      <c r="J152" s="190">
        <f>ROUND(I152*H152,2)</f>
        <v>0</v>
      </c>
      <c r="K152" s="191"/>
      <c r="L152" s="36"/>
      <c r="M152" s="192" t="s">
        <v>1</v>
      </c>
      <c r="N152" s="193" t="s">
        <v>39</v>
      </c>
      <c r="O152" s="68"/>
      <c r="P152" s="194">
        <f>O152*H152</f>
        <v>0</v>
      </c>
      <c r="Q152" s="194">
        <v>0</v>
      </c>
      <c r="R152" s="194">
        <f>Q152*H152</f>
        <v>0</v>
      </c>
      <c r="S152" s="194">
        <v>0</v>
      </c>
      <c r="T152" s="195">
        <f>S152*H152</f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96" t="s">
        <v>128</v>
      </c>
      <c r="AT152" s="196" t="s">
        <v>124</v>
      </c>
      <c r="AU152" s="196" t="s">
        <v>83</v>
      </c>
      <c r="AY152" s="14" t="s">
        <v>122</v>
      </c>
      <c r="BE152" s="197">
        <f>IF(N152="základní",J152,0)</f>
        <v>0</v>
      </c>
      <c r="BF152" s="197">
        <f>IF(N152="snížená",J152,0)</f>
        <v>0</v>
      </c>
      <c r="BG152" s="197">
        <f>IF(N152="zákl. přenesená",J152,0)</f>
        <v>0</v>
      </c>
      <c r="BH152" s="197">
        <f>IF(N152="sníž. přenesená",J152,0)</f>
        <v>0</v>
      </c>
      <c r="BI152" s="197">
        <f>IF(N152="nulová",J152,0)</f>
        <v>0</v>
      </c>
      <c r="BJ152" s="14" t="s">
        <v>81</v>
      </c>
      <c r="BK152" s="197">
        <f>ROUND(I152*H152,2)</f>
        <v>0</v>
      </c>
      <c r="BL152" s="14" t="s">
        <v>128</v>
      </c>
      <c r="BM152" s="196" t="s">
        <v>201</v>
      </c>
    </row>
    <row r="153" spans="1:65" s="12" customFormat="1" ht="22.9" customHeight="1">
      <c r="B153" s="168"/>
      <c r="C153" s="169"/>
      <c r="D153" s="170" t="s">
        <v>73</v>
      </c>
      <c r="E153" s="182" t="s">
        <v>202</v>
      </c>
      <c r="F153" s="182" t="s">
        <v>203</v>
      </c>
      <c r="G153" s="169"/>
      <c r="H153" s="169"/>
      <c r="I153" s="172"/>
      <c r="J153" s="183">
        <f>BK153</f>
        <v>0</v>
      </c>
      <c r="K153" s="169"/>
      <c r="L153" s="174"/>
      <c r="M153" s="175"/>
      <c r="N153" s="176"/>
      <c r="O153" s="176"/>
      <c r="P153" s="177">
        <f>P154</f>
        <v>0</v>
      </c>
      <c r="Q153" s="176"/>
      <c r="R153" s="177">
        <f>R154</f>
        <v>0</v>
      </c>
      <c r="S153" s="176"/>
      <c r="T153" s="178">
        <f>T154</f>
        <v>0</v>
      </c>
      <c r="AR153" s="179" t="s">
        <v>81</v>
      </c>
      <c r="AT153" s="180" t="s">
        <v>73</v>
      </c>
      <c r="AU153" s="180" t="s">
        <v>81</v>
      </c>
      <c r="AY153" s="179" t="s">
        <v>122</v>
      </c>
      <c r="BK153" s="181">
        <f>BK154</f>
        <v>0</v>
      </c>
    </row>
    <row r="154" spans="1:65" s="2" customFormat="1" ht="44.25" customHeight="1">
      <c r="A154" s="31"/>
      <c r="B154" s="32"/>
      <c r="C154" s="184" t="s">
        <v>204</v>
      </c>
      <c r="D154" s="184" t="s">
        <v>124</v>
      </c>
      <c r="E154" s="185" t="s">
        <v>205</v>
      </c>
      <c r="F154" s="186" t="s">
        <v>206</v>
      </c>
      <c r="G154" s="187" t="s">
        <v>179</v>
      </c>
      <c r="H154" s="188">
        <v>450.13600000000002</v>
      </c>
      <c r="I154" s="189"/>
      <c r="J154" s="190">
        <f>ROUND(I154*H154,2)</f>
        <v>0</v>
      </c>
      <c r="K154" s="191"/>
      <c r="L154" s="36"/>
      <c r="M154" s="192" t="s">
        <v>1</v>
      </c>
      <c r="N154" s="193" t="s">
        <v>39</v>
      </c>
      <c r="O154" s="68"/>
      <c r="P154" s="194">
        <f>O154*H154</f>
        <v>0</v>
      </c>
      <c r="Q154" s="194">
        <v>0</v>
      </c>
      <c r="R154" s="194">
        <f>Q154*H154</f>
        <v>0</v>
      </c>
      <c r="S154" s="194">
        <v>0</v>
      </c>
      <c r="T154" s="195">
        <f>S154*H154</f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96" t="s">
        <v>128</v>
      </c>
      <c r="AT154" s="196" t="s">
        <v>124</v>
      </c>
      <c r="AU154" s="196" t="s">
        <v>83</v>
      </c>
      <c r="AY154" s="14" t="s">
        <v>122</v>
      </c>
      <c r="BE154" s="197">
        <f>IF(N154="základní",J154,0)</f>
        <v>0</v>
      </c>
      <c r="BF154" s="197">
        <f>IF(N154="snížená",J154,0)</f>
        <v>0</v>
      </c>
      <c r="BG154" s="197">
        <f>IF(N154="zákl. přenesená",J154,0)</f>
        <v>0</v>
      </c>
      <c r="BH154" s="197">
        <f>IF(N154="sníž. přenesená",J154,0)</f>
        <v>0</v>
      </c>
      <c r="BI154" s="197">
        <f>IF(N154="nulová",J154,0)</f>
        <v>0</v>
      </c>
      <c r="BJ154" s="14" t="s">
        <v>81</v>
      </c>
      <c r="BK154" s="197">
        <f>ROUND(I154*H154,2)</f>
        <v>0</v>
      </c>
      <c r="BL154" s="14" t="s">
        <v>128</v>
      </c>
      <c r="BM154" s="196" t="s">
        <v>207</v>
      </c>
    </row>
    <row r="155" spans="1:65" s="12" customFormat="1" ht="25.9" customHeight="1">
      <c r="B155" s="168"/>
      <c r="C155" s="169"/>
      <c r="D155" s="170" t="s">
        <v>73</v>
      </c>
      <c r="E155" s="171" t="s">
        <v>208</v>
      </c>
      <c r="F155" s="171" t="s">
        <v>209</v>
      </c>
      <c r="G155" s="169"/>
      <c r="H155" s="169"/>
      <c r="I155" s="172"/>
      <c r="J155" s="173">
        <f>BK155</f>
        <v>0</v>
      </c>
      <c r="K155" s="169"/>
      <c r="L155" s="174"/>
      <c r="M155" s="175"/>
      <c r="N155" s="176"/>
      <c r="O155" s="176"/>
      <c r="P155" s="177">
        <f>P156</f>
        <v>0</v>
      </c>
      <c r="Q155" s="176"/>
      <c r="R155" s="177">
        <f>R156</f>
        <v>0</v>
      </c>
      <c r="S155" s="176"/>
      <c r="T155" s="178">
        <f>T156</f>
        <v>0.1</v>
      </c>
      <c r="AR155" s="179" t="s">
        <v>83</v>
      </c>
      <c r="AT155" s="180" t="s">
        <v>73</v>
      </c>
      <c r="AU155" s="180" t="s">
        <v>74</v>
      </c>
      <c r="AY155" s="179" t="s">
        <v>122</v>
      </c>
      <c r="BK155" s="181">
        <f>BK156</f>
        <v>0</v>
      </c>
    </row>
    <row r="156" spans="1:65" s="12" customFormat="1" ht="22.9" customHeight="1">
      <c r="B156" s="168"/>
      <c r="C156" s="169"/>
      <c r="D156" s="170" t="s">
        <v>73</v>
      </c>
      <c r="E156" s="182" t="s">
        <v>210</v>
      </c>
      <c r="F156" s="182" t="s">
        <v>211</v>
      </c>
      <c r="G156" s="169"/>
      <c r="H156" s="169"/>
      <c r="I156" s="172"/>
      <c r="J156" s="183">
        <f>BK156</f>
        <v>0</v>
      </c>
      <c r="K156" s="169"/>
      <c r="L156" s="174"/>
      <c r="M156" s="175"/>
      <c r="N156" s="176"/>
      <c r="O156" s="176"/>
      <c r="P156" s="177">
        <f>SUM(P157:P158)</f>
        <v>0</v>
      </c>
      <c r="Q156" s="176"/>
      <c r="R156" s="177">
        <f>SUM(R157:R158)</f>
        <v>0</v>
      </c>
      <c r="S156" s="176"/>
      <c r="T156" s="178">
        <f>SUM(T157:T158)</f>
        <v>0.1</v>
      </c>
      <c r="AR156" s="179" t="s">
        <v>83</v>
      </c>
      <c r="AT156" s="180" t="s">
        <v>73</v>
      </c>
      <c r="AU156" s="180" t="s">
        <v>81</v>
      </c>
      <c r="AY156" s="179" t="s">
        <v>122</v>
      </c>
      <c r="BK156" s="181">
        <f>SUM(BK157:BK158)</f>
        <v>0</v>
      </c>
    </row>
    <row r="157" spans="1:65" s="2" customFormat="1" ht="33" customHeight="1">
      <c r="A157" s="31"/>
      <c r="B157" s="32"/>
      <c r="C157" s="184" t="s">
        <v>212</v>
      </c>
      <c r="D157" s="184" t="s">
        <v>124</v>
      </c>
      <c r="E157" s="185" t="s">
        <v>213</v>
      </c>
      <c r="F157" s="186" t="s">
        <v>214</v>
      </c>
      <c r="G157" s="187" t="s">
        <v>215</v>
      </c>
      <c r="H157" s="188">
        <v>1</v>
      </c>
      <c r="I157" s="189"/>
      <c r="J157" s="190">
        <f>ROUND(I157*H157,2)</f>
        <v>0</v>
      </c>
      <c r="K157" s="191"/>
      <c r="L157" s="36"/>
      <c r="M157" s="192" t="s">
        <v>1</v>
      </c>
      <c r="N157" s="193" t="s">
        <v>39</v>
      </c>
      <c r="O157" s="68"/>
      <c r="P157" s="194">
        <f>O157*H157</f>
        <v>0</v>
      </c>
      <c r="Q157" s="194">
        <v>0</v>
      </c>
      <c r="R157" s="194">
        <f>Q157*H157</f>
        <v>0</v>
      </c>
      <c r="S157" s="194">
        <v>0</v>
      </c>
      <c r="T157" s="195">
        <f>S157*H157</f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96" t="s">
        <v>190</v>
      </c>
      <c r="AT157" s="196" t="s">
        <v>124</v>
      </c>
      <c r="AU157" s="196" t="s">
        <v>83</v>
      </c>
      <c r="AY157" s="14" t="s">
        <v>122</v>
      </c>
      <c r="BE157" s="197">
        <f>IF(N157="základní",J157,0)</f>
        <v>0</v>
      </c>
      <c r="BF157" s="197">
        <f>IF(N157="snížená",J157,0)</f>
        <v>0</v>
      </c>
      <c r="BG157" s="197">
        <f>IF(N157="zákl. přenesená",J157,0)</f>
        <v>0</v>
      </c>
      <c r="BH157" s="197">
        <f>IF(N157="sníž. přenesená",J157,0)</f>
        <v>0</v>
      </c>
      <c r="BI157" s="197">
        <f>IF(N157="nulová",J157,0)</f>
        <v>0</v>
      </c>
      <c r="BJ157" s="14" t="s">
        <v>81</v>
      </c>
      <c r="BK157" s="197">
        <f>ROUND(I157*H157,2)</f>
        <v>0</v>
      </c>
      <c r="BL157" s="14" t="s">
        <v>190</v>
      </c>
      <c r="BM157" s="196" t="s">
        <v>216</v>
      </c>
    </row>
    <row r="158" spans="1:65" s="2" customFormat="1" ht="33" customHeight="1">
      <c r="A158" s="31"/>
      <c r="B158" s="32"/>
      <c r="C158" s="184" t="s">
        <v>7</v>
      </c>
      <c r="D158" s="184" t="s">
        <v>124</v>
      </c>
      <c r="E158" s="185" t="s">
        <v>217</v>
      </c>
      <c r="F158" s="186" t="s">
        <v>218</v>
      </c>
      <c r="G158" s="187" t="s">
        <v>215</v>
      </c>
      <c r="H158" s="188">
        <v>1</v>
      </c>
      <c r="I158" s="189"/>
      <c r="J158" s="190">
        <f>ROUND(I158*H158,2)</f>
        <v>0</v>
      </c>
      <c r="K158" s="191"/>
      <c r="L158" s="36"/>
      <c r="M158" s="192" t="s">
        <v>1</v>
      </c>
      <c r="N158" s="193" t="s">
        <v>39</v>
      </c>
      <c r="O158" s="68"/>
      <c r="P158" s="194">
        <f>O158*H158</f>
        <v>0</v>
      </c>
      <c r="Q158" s="194">
        <v>0</v>
      </c>
      <c r="R158" s="194">
        <f>Q158*H158</f>
        <v>0</v>
      </c>
      <c r="S158" s="194">
        <v>0.1</v>
      </c>
      <c r="T158" s="195">
        <f>S158*H158</f>
        <v>0.1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96" t="s">
        <v>190</v>
      </c>
      <c r="AT158" s="196" t="s">
        <v>124</v>
      </c>
      <c r="AU158" s="196" t="s">
        <v>83</v>
      </c>
      <c r="AY158" s="14" t="s">
        <v>122</v>
      </c>
      <c r="BE158" s="197">
        <f>IF(N158="základní",J158,0)</f>
        <v>0</v>
      </c>
      <c r="BF158" s="197">
        <f>IF(N158="snížená",J158,0)</f>
        <v>0</v>
      </c>
      <c r="BG158" s="197">
        <f>IF(N158="zákl. přenesená",J158,0)</f>
        <v>0</v>
      </c>
      <c r="BH158" s="197">
        <f>IF(N158="sníž. přenesená",J158,0)</f>
        <v>0</v>
      </c>
      <c r="BI158" s="197">
        <f>IF(N158="nulová",J158,0)</f>
        <v>0</v>
      </c>
      <c r="BJ158" s="14" t="s">
        <v>81</v>
      </c>
      <c r="BK158" s="197">
        <f>ROUND(I158*H158,2)</f>
        <v>0</v>
      </c>
      <c r="BL158" s="14" t="s">
        <v>190</v>
      </c>
      <c r="BM158" s="196" t="s">
        <v>219</v>
      </c>
    </row>
    <row r="159" spans="1:65" s="12" customFormat="1" ht="25.9" customHeight="1">
      <c r="B159" s="168"/>
      <c r="C159" s="169"/>
      <c r="D159" s="170" t="s">
        <v>73</v>
      </c>
      <c r="E159" s="171" t="s">
        <v>220</v>
      </c>
      <c r="F159" s="171" t="s">
        <v>221</v>
      </c>
      <c r="G159" s="169"/>
      <c r="H159" s="169"/>
      <c r="I159" s="172"/>
      <c r="J159" s="173">
        <f>BK159</f>
        <v>0</v>
      </c>
      <c r="K159" s="169"/>
      <c r="L159" s="174"/>
      <c r="M159" s="175"/>
      <c r="N159" s="176"/>
      <c r="O159" s="176"/>
      <c r="P159" s="177">
        <f>P160+P163+P166+P169</f>
        <v>0</v>
      </c>
      <c r="Q159" s="176"/>
      <c r="R159" s="177">
        <f>R160+R163+R166+R169</f>
        <v>0.51</v>
      </c>
      <c r="S159" s="176"/>
      <c r="T159" s="178">
        <f>T160+T163+T166+T169</f>
        <v>0</v>
      </c>
      <c r="AR159" s="179" t="s">
        <v>141</v>
      </c>
      <c r="AT159" s="180" t="s">
        <v>73</v>
      </c>
      <c r="AU159" s="180" t="s">
        <v>74</v>
      </c>
      <c r="AY159" s="179" t="s">
        <v>122</v>
      </c>
      <c r="BK159" s="181">
        <f>BK160+BK163+BK166+BK169</f>
        <v>0</v>
      </c>
    </row>
    <row r="160" spans="1:65" s="12" customFormat="1" ht="22.9" customHeight="1">
      <c r="B160" s="168"/>
      <c r="C160" s="169"/>
      <c r="D160" s="170" t="s">
        <v>73</v>
      </c>
      <c r="E160" s="182" t="s">
        <v>222</v>
      </c>
      <c r="F160" s="182" t="s">
        <v>223</v>
      </c>
      <c r="G160" s="169"/>
      <c r="H160" s="169"/>
      <c r="I160" s="172"/>
      <c r="J160" s="183">
        <f>BK160</f>
        <v>0</v>
      </c>
      <c r="K160" s="169"/>
      <c r="L160" s="174"/>
      <c r="M160" s="175"/>
      <c r="N160" s="176"/>
      <c r="O160" s="176"/>
      <c r="P160" s="177">
        <f>SUM(P161:P162)</f>
        <v>0</v>
      </c>
      <c r="Q160" s="176"/>
      <c r="R160" s="177">
        <f>SUM(R161:R162)</f>
        <v>0.51</v>
      </c>
      <c r="S160" s="176"/>
      <c r="T160" s="178">
        <f>SUM(T161:T162)</f>
        <v>0</v>
      </c>
      <c r="AR160" s="179" t="s">
        <v>141</v>
      </c>
      <c r="AT160" s="180" t="s">
        <v>73</v>
      </c>
      <c r="AU160" s="180" t="s">
        <v>81</v>
      </c>
      <c r="AY160" s="179" t="s">
        <v>122</v>
      </c>
      <c r="BK160" s="181">
        <f>SUM(BK161:BK162)</f>
        <v>0</v>
      </c>
    </row>
    <row r="161" spans="1:65" s="2" customFormat="1" ht="16.5" customHeight="1">
      <c r="A161" s="31"/>
      <c r="B161" s="32"/>
      <c r="C161" s="184" t="s">
        <v>224</v>
      </c>
      <c r="D161" s="184" t="s">
        <v>124</v>
      </c>
      <c r="E161" s="185" t="s">
        <v>225</v>
      </c>
      <c r="F161" s="186" t="s">
        <v>226</v>
      </c>
      <c r="G161" s="187" t="s">
        <v>227</v>
      </c>
      <c r="H161" s="188">
        <v>1</v>
      </c>
      <c r="I161" s="189"/>
      <c r="J161" s="190">
        <f>ROUND(I161*H161,2)</f>
        <v>0</v>
      </c>
      <c r="K161" s="191"/>
      <c r="L161" s="36"/>
      <c r="M161" s="192" t="s">
        <v>1</v>
      </c>
      <c r="N161" s="193" t="s">
        <v>39</v>
      </c>
      <c r="O161" s="68"/>
      <c r="P161" s="194">
        <f>O161*H161</f>
        <v>0</v>
      </c>
      <c r="Q161" s="194">
        <v>0</v>
      </c>
      <c r="R161" s="194">
        <f>Q161*H161</f>
        <v>0</v>
      </c>
      <c r="S161" s="194">
        <v>0</v>
      </c>
      <c r="T161" s="195">
        <f>S161*H161</f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96" t="s">
        <v>228</v>
      </c>
      <c r="AT161" s="196" t="s">
        <v>124</v>
      </c>
      <c r="AU161" s="196" t="s">
        <v>83</v>
      </c>
      <c r="AY161" s="14" t="s">
        <v>122</v>
      </c>
      <c r="BE161" s="197">
        <f>IF(N161="základní",J161,0)</f>
        <v>0</v>
      </c>
      <c r="BF161" s="197">
        <f>IF(N161="snížená",J161,0)</f>
        <v>0</v>
      </c>
      <c r="BG161" s="197">
        <f>IF(N161="zákl. přenesená",J161,0)</f>
        <v>0</v>
      </c>
      <c r="BH161" s="197">
        <f>IF(N161="sníž. přenesená",J161,0)</f>
        <v>0</v>
      </c>
      <c r="BI161" s="197">
        <f>IF(N161="nulová",J161,0)</f>
        <v>0</v>
      </c>
      <c r="BJ161" s="14" t="s">
        <v>81</v>
      </c>
      <c r="BK161" s="197">
        <f>ROUND(I161*H161,2)</f>
        <v>0</v>
      </c>
      <c r="BL161" s="14" t="s">
        <v>228</v>
      </c>
      <c r="BM161" s="196" t="s">
        <v>229</v>
      </c>
    </row>
    <row r="162" spans="1:65" s="2" customFormat="1" ht="16.5" customHeight="1">
      <c r="A162" s="31"/>
      <c r="B162" s="32"/>
      <c r="C162" s="198" t="s">
        <v>230</v>
      </c>
      <c r="D162" s="198" t="s">
        <v>231</v>
      </c>
      <c r="E162" s="199" t="s">
        <v>232</v>
      </c>
      <c r="F162" s="200" t="s">
        <v>233</v>
      </c>
      <c r="G162" s="201" t="s">
        <v>139</v>
      </c>
      <c r="H162" s="202">
        <v>5</v>
      </c>
      <c r="I162" s="203"/>
      <c r="J162" s="204">
        <f>ROUND(I162*H162,2)</f>
        <v>0</v>
      </c>
      <c r="K162" s="205"/>
      <c r="L162" s="206"/>
      <c r="M162" s="207" t="s">
        <v>1</v>
      </c>
      <c r="N162" s="208" t="s">
        <v>39</v>
      </c>
      <c r="O162" s="68"/>
      <c r="P162" s="194">
        <f>O162*H162</f>
        <v>0</v>
      </c>
      <c r="Q162" s="194">
        <v>0.10199999999999999</v>
      </c>
      <c r="R162" s="194">
        <f>Q162*H162</f>
        <v>0.51</v>
      </c>
      <c r="S162" s="194">
        <v>0</v>
      </c>
      <c r="T162" s="195">
        <f>S162*H162</f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96" t="s">
        <v>228</v>
      </c>
      <c r="AT162" s="196" t="s">
        <v>231</v>
      </c>
      <c r="AU162" s="196" t="s">
        <v>83</v>
      </c>
      <c r="AY162" s="14" t="s">
        <v>122</v>
      </c>
      <c r="BE162" s="197">
        <f>IF(N162="základní",J162,0)</f>
        <v>0</v>
      </c>
      <c r="BF162" s="197">
        <f>IF(N162="snížená",J162,0)</f>
        <v>0</v>
      </c>
      <c r="BG162" s="197">
        <f>IF(N162="zákl. přenesená",J162,0)</f>
        <v>0</v>
      </c>
      <c r="BH162" s="197">
        <f>IF(N162="sníž. přenesená",J162,0)</f>
        <v>0</v>
      </c>
      <c r="BI162" s="197">
        <f>IF(N162="nulová",J162,0)</f>
        <v>0</v>
      </c>
      <c r="BJ162" s="14" t="s">
        <v>81</v>
      </c>
      <c r="BK162" s="197">
        <f>ROUND(I162*H162,2)</f>
        <v>0</v>
      </c>
      <c r="BL162" s="14" t="s">
        <v>228</v>
      </c>
      <c r="BM162" s="196" t="s">
        <v>234</v>
      </c>
    </row>
    <row r="163" spans="1:65" s="12" customFormat="1" ht="22.9" customHeight="1">
      <c r="B163" s="168"/>
      <c r="C163" s="169"/>
      <c r="D163" s="170" t="s">
        <v>73</v>
      </c>
      <c r="E163" s="182" t="s">
        <v>235</v>
      </c>
      <c r="F163" s="182" t="s">
        <v>236</v>
      </c>
      <c r="G163" s="169"/>
      <c r="H163" s="169"/>
      <c r="I163" s="172"/>
      <c r="J163" s="183">
        <f>BK163</f>
        <v>0</v>
      </c>
      <c r="K163" s="169"/>
      <c r="L163" s="174"/>
      <c r="M163" s="175"/>
      <c r="N163" s="176"/>
      <c r="O163" s="176"/>
      <c r="P163" s="177">
        <f>SUM(P164:P165)</f>
        <v>0</v>
      </c>
      <c r="Q163" s="176"/>
      <c r="R163" s="177">
        <f>SUM(R164:R165)</f>
        <v>0</v>
      </c>
      <c r="S163" s="176"/>
      <c r="T163" s="178">
        <f>SUM(T164:T165)</f>
        <v>0</v>
      </c>
      <c r="AR163" s="179" t="s">
        <v>141</v>
      </c>
      <c r="AT163" s="180" t="s">
        <v>73</v>
      </c>
      <c r="AU163" s="180" t="s">
        <v>81</v>
      </c>
      <c r="AY163" s="179" t="s">
        <v>122</v>
      </c>
      <c r="BK163" s="181">
        <f>SUM(BK164:BK165)</f>
        <v>0</v>
      </c>
    </row>
    <row r="164" spans="1:65" s="2" customFormat="1" ht="16.5" customHeight="1">
      <c r="A164" s="31"/>
      <c r="B164" s="32"/>
      <c r="C164" s="184" t="s">
        <v>237</v>
      </c>
      <c r="D164" s="184" t="s">
        <v>124</v>
      </c>
      <c r="E164" s="185" t="s">
        <v>238</v>
      </c>
      <c r="F164" s="186" t="s">
        <v>236</v>
      </c>
      <c r="G164" s="187" t="s">
        <v>227</v>
      </c>
      <c r="H164" s="188">
        <v>1</v>
      </c>
      <c r="I164" s="189"/>
      <c r="J164" s="190">
        <f>ROUND(I164*H164,2)</f>
        <v>0</v>
      </c>
      <c r="K164" s="191"/>
      <c r="L164" s="36"/>
      <c r="M164" s="192" t="s">
        <v>1</v>
      </c>
      <c r="N164" s="193" t="s">
        <v>39</v>
      </c>
      <c r="O164" s="68"/>
      <c r="P164" s="194">
        <f>O164*H164</f>
        <v>0</v>
      </c>
      <c r="Q164" s="194">
        <v>0</v>
      </c>
      <c r="R164" s="194">
        <f>Q164*H164</f>
        <v>0</v>
      </c>
      <c r="S164" s="194">
        <v>0</v>
      </c>
      <c r="T164" s="195">
        <f>S164*H164</f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96" t="s">
        <v>228</v>
      </c>
      <c r="AT164" s="196" t="s">
        <v>124</v>
      </c>
      <c r="AU164" s="196" t="s">
        <v>83</v>
      </c>
      <c r="AY164" s="14" t="s">
        <v>122</v>
      </c>
      <c r="BE164" s="197">
        <f>IF(N164="základní",J164,0)</f>
        <v>0</v>
      </c>
      <c r="BF164" s="197">
        <f>IF(N164="snížená",J164,0)</f>
        <v>0</v>
      </c>
      <c r="BG164" s="197">
        <f>IF(N164="zákl. přenesená",J164,0)</f>
        <v>0</v>
      </c>
      <c r="BH164" s="197">
        <f>IF(N164="sníž. přenesená",J164,0)</f>
        <v>0</v>
      </c>
      <c r="BI164" s="197">
        <f>IF(N164="nulová",J164,0)</f>
        <v>0</v>
      </c>
      <c r="BJ164" s="14" t="s">
        <v>81</v>
      </c>
      <c r="BK164" s="197">
        <f>ROUND(I164*H164,2)</f>
        <v>0</v>
      </c>
      <c r="BL164" s="14" t="s">
        <v>228</v>
      </c>
      <c r="BM164" s="196" t="s">
        <v>239</v>
      </c>
    </row>
    <row r="165" spans="1:65" s="2" customFormat="1" ht="16.5" customHeight="1">
      <c r="A165" s="31"/>
      <c r="B165" s="32"/>
      <c r="C165" s="184" t="s">
        <v>240</v>
      </c>
      <c r="D165" s="184" t="s">
        <v>124</v>
      </c>
      <c r="E165" s="185" t="s">
        <v>241</v>
      </c>
      <c r="F165" s="186" t="s">
        <v>242</v>
      </c>
      <c r="G165" s="187" t="s">
        <v>227</v>
      </c>
      <c r="H165" s="188">
        <v>1</v>
      </c>
      <c r="I165" s="189"/>
      <c r="J165" s="190">
        <f>ROUND(I165*H165,2)</f>
        <v>0</v>
      </c>
      <c r="K165" s="191"/>
      <c r="L165" s="36"/>
      <c r="M165" s="192" t="s">
        <v>1</v>
      </c>
      <c r="N165" s="193" t="s">
        <v>39</v>
      </c>
      <c r="O165" s="68"/>
      <c r="P165" s="194">
        <f>O165*H165</f>
        <v>0</v>
      </c>
      <c r="Q165" s="194">
        <v>0</v>
      </c>
      <c r="R165" s="194">
        <f>Q165*H165</f>
        <v>0</v>
      </c>
      <c r="S165" s="194">
        <v>0</v>
      </c>
      <c r="T165" s="195">
        <f>S165*H165</f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96" t="s">
        <v>228</v>
      </c>
      <c r="AT165" s="196" t="s">
        <v>124</v>
      </c>
      <c r="AU165" s="196" t="s">
        <v>83</v>
      </c>
      <c r="AY165" s="14" t="s">
        <v>122</v>
      </c>
      <c r="BE165" s="197">
        <f>IF(N165="základní",J165,0)</f>
        <v>0</v>
      </c>
      <c r="BF165" s="197">
        <f>IF(N165="snížená",J165,0)</f>
        <v>0</v>
      </c>
      <c r="BG165" s="197">
        <f>IF(N165="zákl. přenesená",J165,0)</f>
        <v>0</v>
      </c>
      <c r="BH165" s="197">
        <f>IF(N165="sníž. přenesená",J165,0)</f>
        <v>0</v>
      </c>
      <c r="BI165" s="197">
        <f>IF(N165="nulová",J165,0)</f>
        <v>0</v>
      </c>
      <c r="BJ165" s="14" t="s">
        <v>81</v>
      </c>
      <c r="BK165" s="197">
        <f>ROUND(I165*H165,2)</f>
        <v>0</v>
      </c>
      <c r="BL165" s="14" t="s">
        <v>228</v>
      </c>
      <c r="BM165" s="196" t="s">
        <v>243</v>
      </c>
    </row>
    <row r="166" spans="1:65" s="12" customFormat="1" ht="22.9" customHeight="1">
      <c r="B166" s="168"/>
      <c r="C166" s="169"/>
      <c r="D166" s="170" t="s">
        <v>73</v>
      </c>
      <c r="E166" s="182" t="s">
        <v>244</v>
      </c>
      <c r="F166" s="182" t="s">
        <v>245</v>
      </c>
      <c r="G166" s="169"/>
      <c r="H166" s="169"/>
      <c r="I166" s="172"/>
      <c r="J166" s="183">
        <f>BK166</f>
        <v>0</v>
      </c>
      <c r="K166" s="169"/>
      <c r="L166" s="174"/>
      <c r="M166" s="175"/>
      <c r="N166" s="176"/>
      <c r="O166" s="176"/>
      <c r="P166" s="177">
        <f>SUM(P167:P168)</f>
        <v>0</v>
      </c>
      <c r="Q166" s="176"/>
      <c r="R166" s="177">
        <f>SUM(R167:R168)</f>
        <v>0</v>
      </c>
      <c r="S166" s="176"/>
      <c r="T166" s="178">
        <f>SUM(T167:T168)</f>
        <v>0</v>
      </c>
      <c r="AR166" s="179" t="s">
        <v>141</v>
      </c>
      <c r="AT166" s="180" t="s">
        <v>73</v>
      </c>
      <c r="AU166" s="180" t="s">
        <v>81</v>
      </c>
      <c r="AY166" s="179" t="s">
        <v>122</v>
      </c>
      <c r="BK166" s="181">
        <f>SUM(BK167:BK168)</f>
        <v>0</v>
      </c>
    </row>
    <row r="167" spans="1:65" s="2" customFormat="1" ht="16.5" customHeight="1">
      <c r="A167" s="31"/>
      <c r="B167" s="32"/>
      <c r="C167" s="184" t="s">
        <v>246</v>
      </c>
      <c r="D167" s="184" t="s">
        <v>124</v>
      </c>
      <c r="E167" s="185" t="s">
        <v>247</v>
      </c>
      <c r="F167" s="186" t="s">
        <v>248</v>
      </c>
      <c r="G167" s="187" t="s">
        <v>227</v>
      </c>
      <c r="H167" s="188">
        <v>1</v>
      </c>
      <c r="I167" s="189"/>
      <c r="J167" s="190">
        <f>ROUND(I167*H167,2)</f>
        <v>0</v>
      </c>
      <c r="K167" s="191"/>
      <c r="L167" s="36"/>
      <c r="M167" s="192" t="s">
        <v>1</v>
      </c>
      <c r="N167" s="193" t="s">
        <v>39</v>
      </c>
      <c r="O167" s="68"/>
      <c r="P167" s="194">
        <f>O167*H167</f>
        <v>0</v>
      </c>
      <c r="Q167" s="194">
        <v>0</v>
      </c>
      <c r="R167" s="194">
        <f>Q167*H167</f>
        <v>0</v>
      </c>
      <c r="S167" s="194">
        <v>0</v>
      </c>
      <c r="T167" s="195">
        <f>S167*H167</f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96" t="s">
        <v>228</v>
      </c>
      <c r="AT167" s="196" t="s">
        <v>124</v>
      </c>
      <c r="AU167" s="196" t="s">
        <v>83</v>
      </c>
      <c r="AY167" s="14" t="s">
        <v>122</v>
      </c>
      <c r="BE167" s="197">
        <f>IF(N167="základní",J167,0)</f>
        <v>0</v>
      </c>
      <c r="BF167" s="197">
        <f>IF(N167="snížená",J167,0)</f>
        <v>0</v>
      </c>
      <c r="BG167" s="197">
        <f>IF(N167="zákl. přenesená",J167,0)</f>
        <v>0</v>
      </c>
      <c r="BH167" s="197">
        <f>IF(N167="sníž. přenesená",J167,0)</f>
        <v>0</v>
      </c>
      <c r="BI167" s="197">
        <f>IF(N167="nulová",J167,0)</f>
        <v>0</v>
      </c>
      <c r="BJ167" s="14" t="s">
        <v>81</v>
      </c>
      <c r="BK167" s="197">
        <f>ROUND(I167*H167,2)</f>
        <v>0</v>
      </c>
      <c r="BL167" s="14" t="s">
        <v>228</v>
      </c>
      <c r="BM167" s="196" t="s">
        <v>249</v>
      </c>
    </row>
    <row r="168" spans="1:65" s="2" customFormat="1" ht="16.5" customHeight="1">
      <c r="A168" s="31"/>
      <c r="B168" s="32"/>
      <c r="C168" s="184" t="s">
        <v>250</v>
      </c>
      <c r="D168" s="184" t="s">
        <v>124</v>
      </c>
      <c r="E168" s="185" t="s">
        <v>251</v>
      </c>
      <c r="F168" s="186" t="s">
        <v>252</v>
      </c>
      <c r="G168" s="187" t="s">
        <v>253</v>
      </c>
      <c r="H168" s="188">
        <v>1</v>
      </c>
      <c r="I168" s="189"/>
      <c r="J168" s="190">
        <f>ROUND(I168*H168,2)</f>
        <v>0</v>
      </c>
      <c r="K168" s="191"/>
      <c r="L168" s="36"/>
      <c r="M168" s="192" t="s">
        <v>1</v>
      </c>
      <c r="N168" s="193" t="s">
        <v>39</v>
      </c>
      <c r="O168" s="68"/>
      <c r="P168" s="194">
        <f>O168*H168</f>
        <v>0</v>
      </c>
      <c r="Q168" s="194">
        <v>0</v>
      </c>
      <c r="R168" s="194">
        <f>Q168*H168</f>
        <v>0</v>
      </c>
      <c r="S168" s="194">
        <v>0</v>
      </c>
      <c r="T168" s="195">
        <f>S168*H168</f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96" t="s">
        <v>228</v>
      </c>
      <c r="AT168" s="196" t="s">
        <v>124</v>
      </c>
      <c r="AU168" s="196" t="s">
        <v>83</v>
      </c>
      <c r="AY168" s="14" t="s">
        <v>122</v>
      </c>
      <c r="BE168" s="197">
        <f>IF(N168="základní",J168,0)</f>
        <v>0</v>
      </c>
      <c r="BF168" s="197">
        <f>IF(N168="snížená",J168,0)</f>
        <v>0</v>
      </c>
      <c r="BG168" s="197">
        <f>IF(N168="zákl. přenesená",J168,0)</f>
        <v>0</v>
      </c>
      <c r="BH168" s="197">
        <f>IF(N168="sníž. přenesená",J168,0)</f>
        <v>0</v>
      </c>
      <c r="BI168" s="197">
        <f>IF(N168="nulová",J168,0)</f>
        <v>0</v>
      </c>
      <c r="BJ168" s="14" t="s">
        <v>81</v>
      </c>
      <c r="BK168" s="197">
        <f>ROUND(I168*H168,2)</f>
        <v>0</v>
      </c>
      <c r="BL168" s="14" t="s">
        <v>228</v>
      </c>
      <c r="BM168" s="196" t="s">
        <v>254</v>
      </c>
    </row>
    <row r="169" spans="1:65" s="12" customFormat="1" ht="22.9" customHeight="1">
      <c r="B169" s="168"/>
      <c r="C169" s="169"/>
      <c r="D169" s="170" t="s">
        <v>73</v>
      </c>
      <c r="E169" s="182" t="s">
        <v>255</v>
      </c>
      <c r="F169" s="182" t="s">
        <v>256</v>
      </c>
      <c r="G169" s="169"/>
      <c r="H169" s="169"/>
      <c r="I169" s="172"/>
      <c r="J169" s="183">
        <f>BK169</f>
        <v>0</v>
      </c>
      <c r="K169" s="169"/>
      <c r="L169" s="174"/>
      <c r="M169" s="175"/>
      <c r="N169" s="176"/>
      <c r="O169" s="176"/>
      <c r="P169" s="177">
        <f>P170</f>
        <v>0</v>
      </c>
      <c r="Q169" s="176"/>
      <c r="R169" s="177">
        <f>R170</f>
        <v>0</v>
      </c>
      <c r="S169" s="176"/>
      <c r="T169" s="178">
        <f>T170</f>
        <v>0</v>
      </c>
      <c r="AR169" s="179" t="s">
        <v>141</v>
      </c>
      <c r="AT169" s="180" t="s">
        <v>73</v>
      </c>
      <c r="AU169" s="180" t="s">
        <v>81</v>
      </c>
      <c r="AY169" s="179" t="s">
        <v>122</v>
      </c>
      <c r="BK169" s="181">
        <f>BK170</f>
        <v>0</v>
      </c>
    </row>
    <row r="170" spans="1:65" s="2" customFormat="1" ht="16.5" customHeight="1">
      <c r="A170" s="31"/>
      <c r="B170" s="32"/>
      <c r="C170" s="184" t="s">
        <v>257</v>
      </c>
      <c r="D170" s="184" t="s">
        <v>124</v>
      </c>
      <c r="E170" s="185" t="s">
        <v>258</v>
      </c>
      <c r="F170" s="186" t="s">
        <v>256</v>
      </c>
      <c r="G170" s="187" t="s">
        <v>253</v>
      </c>
      <c r="H170" s="188">
        <v>1</v>
      </c>
      <c r="I170" s="189"/>
      <c r="J170" s="190">
        <f>ROUND(I170*H170,2)</f>
        <v>0</v>
      </c>
      <c r="K170" s="191"/>
      <c r="L170" s="36"/>
      <c r="M170" s="209" t="s">
        <v>1</v>
      </c>
      <c r="N170" s="210" t="s">
        <v>39</v>
      </c>
      <c r="O170" s="211"/>
      <c r="P170" s="212">
        <f>O170*H170</f>
        <v>0</v>
      </c>
      <c r="Q170" s="212">
        <v>0</v>
      </c>
      <c r="R170" s="212">
        <f>Q170*H170</f>
        <v>0</v>
      </c>
      <c r="S170" s="212">
        <v>0</v>
      </c>
      <c r="T170" s="213">
        <f>S170*H170</f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196" t="s">
        <v>228</v>
      </c>
      <c r="AT170" s="196" t="s">
        <v>124</v>
      </c>
      <c r="AU170" s="196" t="s">
        <v>83</v>
      </c>
      <c r="AY170" s="14" t="s">
        <v>122</v>
      </c>
      <c r="BE170" s="197">
        <f>IF(N170="základní",J170,0)</f>
        <v>0</v>
      </c>
      <c r="BF170" s="197">
        <f>IF(N170="snížená",J170,0)</f>
        <v>0</v>
      </c>
      <c r="BG170" s="197">
        <f>IF(N170="zákl. přenesená",J170,0)</f>
        <v>0</v>
      </c>
      <c r="BH170" s="197">
        <f>IF(N170="sníž. přenesená",J170,0)</f>
        <v>0</v>
      </c>
      <c r="BI170" s="197">
        <f>IF(N170="nulová",J170,0)</f>
        <v>0</v>
      </c>
      <c r="BJ170" s="14" t="s">
        <v>81</v>
      </c>
      <c r="BK170" s="197">
        <f>ROUND(I170*H170,2)</f>
        <v>0</v>
      </c>
      <c r="BL170" s="14" t="s">
        <v>228</v>
      </c>
      <c r="BM170" s="196" t="s">
        <v>259</v>
      </c>
    </row>
    <row r="171" spans="1:65" s="2" customFormat="1" ht="6.95" customHeight="1">
      <c r="A171" s="31"/>
      <c r="B171" s="51"/>
      <c r="C171" s="52"/>
      <c r="D171" s="52"/>
      <c r="E171" s="52"/>
      <c r="F171" s="52"/>
      <c r="G171" s="52"/>
      <c r="H171" s="52"/>
      <c r="I171" s="52"/>
      <c r="J171" s="52"/>
      <c r="K171" s="52"/>
      <c r="L171" s="36"/>
      <c r="M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</row>
  </sheetData>
  <sheetProtection algorithmName="SHA-512" hashValue="WIZdCnBNnq8zPpnYKD09kqwwJd+IMClz+ubKX5v0Ea8eXSxFI3tq94cisYi779Qts6BAG0jeHkMrJdICt7qUAg==" saltValue="yipmnryRmHmg/+CGdvMVn7sNJEOn4qnapdsd+uuO8e8v+W6lgEKzl9+S5j/EJYs7CQd6c+kxDyU/b48YJCtlVA==" spinCount="100000" sheet="1" objects="1" scenarios="1" formatColumns="0" formatRows="0" autoFilter="0"/>
  <autoFilter ref="C128:K170"/>
  <mergeCells count="9">
    <mergeCell ref="E87:H87"/>
    <mergeCell ref="E119:H119"/>
    <mergeCell ref="E121:H12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63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4" t="s">
        <v>85</v>
      </c>
    </row>
    <row r="3" spans="1:46" s="1" customFormat="1" ht="6.95" hidden="1" customHeight="1">
      <c r="B3" s="105"/>
      <c r="C3" s="106"/>
      <c r="D3" s="106"/>
      <c r="E3" s="106"/>
      <c r="F3" s="106"/>
      <c r="G3" s="106"/>
      <c r="H3" s="106"/>
      <c r="I3" s="106"/>
      <c r="J3" s="106"/>
      <c r="K3" s="106"/>
      <c r="L3" s="17"/>
      <c r="AT3" s="14" t="s">
        <v>83</v>
      </c>
    </row>
    <row r="4" spans="1:46" s="1" customFormat="1" ht="24.95" hidden="1" customHeight="1">
      <c r="B4" s="17"/>
      <c r="D4" s="107" t="s">
        <v>86</v>
      </c>
      <c r="L4" s="17"/>
      <c r="M4" s="108" t="s">
        <v>10</v>
      </c>
      <c r="AT4" s="14" t="s">
        <v>4</v>
      </c>
    </row>
    <row r="5" spans="1:46" s="1" customFormat="1" ht="6.95" hidden="1" customHeight="1">
      <c r="B5" s="17"/>
      <c r="L5" s="17"/>
    </row>
    <row r="6" spans="1:46" s="1" customFormat="1" ht="12" hidden="1" customHeight="1">
      <c r="B6" s="17"/>
      <c r="D6" s="109" t="s">
        <v>16</v>
      </c>
      <c r="L6" s="17"/>
    </row>
    <row r="7" spans="1:46" s="1" customFormat="1" ht="16.5" hidden="1" customHeight="1">
      <c r="B7" s="17"/>
      <c r="E7" s="259" t="str">
        <f>'Rekapitulace stavby'!K6</f>
        <v>Oprava komunikace Areál dílny Hranečník</v>
      </c>
      <c r="F7" s="260"/>
      <c r="G7" s="260"/>
      <c r="H7" s="260"/>
      <c r="L7" s="17"/>
    </row>
    <row r="8" spans="1:46" s="2" customFormat="1" ht="12" hidden="1" customHeight="1">
      <c r="A8" s="31"/>
      <c r="B8" s="36"/>
      <c r="C8" s="31"/>
      <c r="D8" s="109" t="s">
        <v>87</v>
      </c>
      <c r="E8" s="31"/>
      <c r="F8" s="31"/>
      <c r="G8" s="31"/>
      <c r="H8" s="31"/>
      <c r="I8" s="31"/>
      <c r="J8" s="31"/>
      <c r="K8" s="31"/>
      <c r="L8" s="48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hidden="1" customHeight="1">
      <c r="A9" s="31"/>
      <c r="B9" s="36"/>
      <c r="C9" s="31"/>
      <c r="D9" s="31"/>
      <c r="E9" s="261" t="s">
        <v>260</v>
      </c>
      <c r="F9" s="262"/>
      <c r="G9" s="262"/>
      <c r="H9" s="262"/>
      <c r="I9" s="31"/>
      <c r="J9" s="31"/>
      <c r="K9" s="31"/>
      <c r="L9" s="48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idden="1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48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hidden="1" customHeight="1">
      <c r="A11" s="31"/>
      <c r="B11" s="36"/>
      <c r="C11" s="31"/>
      <c r="D11" s="109" t="s">
        <v>18</v>
      </c>
      <c r="E11" s="31"/>
      <c r="F11" s="110" t="s">
        <v>1</v>
      </c>
      <c r="G11" s="31"/>
      <c r="H11" s="31"/>
      <c r="I11" s="109" t="s">
        <v>19</v>
      </c>
      <c r="J11" s="110" t="s">
        <v>1</v>
      </c>
      <c r="K11" s="31"/>
      <c r="L11" s="48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hidden="1" customHeight="1">
      <c r="A12" s="31"/>
      <c r="B12" s="36"/>
      <c r="C12" s="31"/>
      <c r="D12" s="109" t="s">
        <v>20</v>
      </c>
      <c r="E12" s="31"/>
      <c r="F12" s="110" t="s">
        <v>30</v>
      </c>
      <c r="G12" s="31"/>
      <c r="H12" s="31"/>
      <c r="I12" s="109" t="s">
        <v>22</v>
      </c>
      <c r="J12" s="111">
        <f>'Rekapitulace stavby'!AN8</f>
        <v>44481</v>
      </c>
      <c r="K12" s="31"/>
      <c r="L12" s="48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hidden="1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48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hidden="1" customHeight="1">
      <c r="A14" s="31"/>
      <c r="B14" s="36"/>
      <c r="C14" s="31"/>
      <c r="D14" s="109" t="s">
        <v>23</v>
      </c>
      <c r="E14" s="31"/>
      <c r="F14" s="31"/>
      <c r="G14" s="31"/>
      <c r="H14" s="31"/>
      <c r="I14" s="109" t="s">
        <v>24</v>
      </c>
      <c r="J14" s="110" t="str">
        <f>IF('Rekapitulace stavby'!AN10="","",'Rekapitulace stavby'!AN10)</f>
        <v/>
      </c>
      <c r="K14" s="31"/>
      <c r="L14" s="48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hidden="1" customHeight="1">
      <c r="A15" s="31"/>
      <c r="B15" s="36"/>
      <c r="C15" s="31"/>
      <c r="D15" s="31"/>
      <c r="E15" s="110" t="str">
        <f>IF('Rekapitulace stavby'!E11="","",'Rekapitulace stavby'!E11)</f>
        <v>Dopravní podnik Ostrava a.s.</v>
      </c>
      <c r="F15" s="31"/>
      <c r="G15" s="31"/>
      <c r="H15" s="31"/>
      <c r="I15" s="109" t="s">
        <v>26</v>
      </c>
      <c r="J15" s="110" t="str">
        <f>IF('Rekapitulace stavby'!AN11="","",'Rekapitulace stavby'!AN11)</f>
        <v/>
      </c>
      <c r="K15" s="31"/>
      <c r="L15" s="48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hidden="1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48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hidden="1" customHeight="1">
      <c r="A17" s="31"/>
      <c r="B17" s="36"/>
      <c r="C17" s="31"/>
      <c r="D17" s="109" t="s">
        <v>27</v>
      </c>
      <c r="E17" s="31"/>
      <c r="F17" s="31"/>
      <c r="G17" s="31"/>
      <c r="H17" s="31"/>
      <c r="I17" s="109" t="s">
        <v>24</v>
      </c>
      <c r="J17" s="27" t="str">
        <f>'Rekapitulace stavby'!AN13</f>
        <v>Vyplň údaj</v>
      </c>
      <c r="K17" s="31"/>
      <c r="L17" s="48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hidden="1" customHeight="1">
      <c r="A18" s="31"/>
      <c r="B18" s="36"/>
      <c r="C18" s="31"/>
      <c r="D18" s="31"/>
      <c r="E18" s="263" t="str">
        <f>'Rekapitulace stavby'!E14</f>
        <v>Vyplň údaj</v>
      </c>
      <c r="F18" s="264"/>
      <c r="G18" s="264"/>
      <c r="H18" s="264"/>
      <c r="I18" s="109" t="s">
        <v>26</v>
      </c>
      <c r="J18" s="27" t="str">
        <f>'Rekapitulace stavby'!AN14</f>
        <v>Vyplň údaj</v>
      </c>
      <c r="K18" s="31"/>
      <c r="L18" s="48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hidden="1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48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hidden="1" customHeight="1">
      <c r="A20" s="31"/>
      <c r="B20" s="36"/>
      <c r="C20" s="31"/>
      <c r="D20" s="109" t="s">
        <v>29</v>
      </c>
      <c r="E20" s="31"/>
      <c r="F20" s="31"/>
      <c r="G20" s="31"/>
      <c r="H20" s="31"/>
      <c r="I20" s="109" t="s">
        <v>24</v>
      </c>
      <c r="J20" s="110" t="str">
        <f>IF('Rekapitulace stavby'!AN16="","",'Rekapitulace stavby'!AN16)</f>
        <v/>
      </c>
      <c r="K20" s="31"/>
      <c r="L20" s="48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hidden="1" customHeight="1">
      <c r="A21" s="31"/>
      <c r="B21" s="36"/>
      <c r="C21" s="31"/>
      <c r="D21" s="31"/>
      <c r="E21" s="110" t="str">
        <f>IF('Rekapitulace stavby'!E17="","",'Rekapitulace stavby'!E17)</f>
        <v xml:space="preserve"> </v>
      </c>
      <c r="F21" s="31"/>
      <c r="G21" s="31"/>
      <c r="H21" s="31"/>
      <c r="I21" s="109" t="s">
        <v>26</v>
      </c>
      <c r="J21" s="110" t="str">
        <f>IF('Rekapitulace stavby'!AN17="","",'Rekapitulace stavby'!AN17)</f>
        <v/>
      </c>
      <c r="K21" s="31"/>
      <c r="L21" s="48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hidden="1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48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hidden="1" customHeight="1">
      <c r="A23" s="31"/>
      <c r="B23" s="36"/>
      <c r="C23" s="31"/>
      <c r="D23" s="109" t="s">
        <v>32</v>
      </c>
      <c r="E23" s="31"/>
      <c r="F23" s="31"/>
      <c r="G23" s="31"/>
      <c r="H23" s="31"/>
      <c r="I23" s="109" t="s">
        <v>24</v>
      </c>
      <c r="J23" s="110" t="str">
        <f>IF('Rekapitulace stavby'!AN19="","",'Rekapitulace stavby'!AN19)</f>
        <v/>
      </c>
      <c r="K23" s="31"/>
      <c r="L23" s="48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hidden="1" customHeight="1">
      <c r="A24" s="31"/>
      <c r="B24" s="36"/>
      <c r="C24" s="31"/>
      <c r="D24" s="31"/>
      <c r="E24" s="110" t="str">
        <f>IF('Rekapitulace stavby'!E20="","",'Rekapitulace stavby'!E20)</f>
        <v xml:space="preserve"> </v>
      </c>
      <c r="F24" s="31"/>
      <c r="G24" s="31"/>
      <c r="H24" s="31"/>
      <c r="I24" s="109" t="s">
        <v>26</v>
      </c>
      <c r="J24" s="110" t="str">
        <f>IF('Rekapitulace stavby'!AN20="","",'Rekapitulace stavby'!AN20)</f>
        <v/>
      </c>
      <c r="K24" s="31"/>
      <c r="L24" s="48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hidden="1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48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hidden="1" customHeight="1">
      <c r="A26" s="31"/>
      <c r="B26" s="36"/>
      <c r="C26" s="31"/>
      <c r="D26" s="109" t="s">
        <v>33</v>
      </c>
      <c r="E26" s="31"/>
      <c r="F26" s="31"/>
      <c r="G26" s="31"/>
      <c r="H26" s="31"/>
      <c r="I26" s="31"/>
      <c r="J26" s="31"/>
      <c r="K26" s="31"/>
      <c r="L26" s="48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hidden="1" customHeight="1">
      <c r="A27" s="112"/>
      <c r="B27" s="113"/>
      <c r="C27" s="112"/>
      <c r="D27" s="112"/>
      <c r="E27" s="265" t="s">
        <v>1</v>
      </c>
      <c r="F27" s="265"/>
      <c r="G27" s="265"/>
      <c r="H27" s="265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hidden="1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48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hidden="1" customHeight="1">
      <c r="A29" s="31"/>
      <c r="B29" s="36"/>
      <c r="C29" s="31"/>
      <c r="D29" s="115"/>
      <c r="E29" s="115"/>
      <c r="F29" s="115"/>
      <c r="G29" s="115"/>
      <c r="H29" s="115"/>
      <c r="I29" s="115"/>
      <c r="J29" s="115"/>
      <c r="K29" s="115"/>
      <c r="L29" s="48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hidden="1" customHeight="1">
      <c r="A30" s="31"/>
      <c r="B30" s="36"/>
      <c r="C30" s="31"/>
      <c r="D30" s="116" t="s">
        <v>34</v>
      </c>
      <c r="E30" s="31"/>
      <c r="F30" s="31"/>
      <c r="G30" s="31"/>
      <c r="H30" s="31"/>
      <c r="I30" s="31"/>
      <c r="J30" s="117">
        <f>ROUND(J127, 2)</f>
        <v>0</v>
      </c>
      <c r="K30" s="31"/>
      <c r="L30" s="48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hidden="1" customHeight="1">
      <c r="A31" s="31"/>
      <c r="B31" s="36"/>
      <c r="C31" s="31"/>
      <c r="D31" s="115"/>
      <c r="E31" s="115"/>
      <c r="F31" s="115"/>
      <c r="G31" s="115"/>
      <c r="H31" s="115"/>
      <c r="I31" s="115"/>
      <c r="J31" s="115"/>
      <c r="K31" s="115"/>
      <c r="L31" s="48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hidden="1" customHeight="1">
      <c r="A32" s="31"/>
      <c r="B32" s="36"/>
      <c r="C32" s="31"/>
      <c r="D32" s="31"/>
      <c r="E32" s="31"/>
      <c r="F32" s="118" t="s">
        <v>36</v>
      </c>
      <c r="G32" s="31"/>
      <c r="H32" s="31"/>
      <c r="I32" s="118" t="s">
        <v>35</v>
      </c>
      <c r="J32" s="118" t="s">
        <v>37</v>
      </c>
      <c r="K32" s="31"/>
      <c r="L32" s="48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hidden="1" customHeight="1">
      <c r="A33" s="31"/>
      <c r="B33" s="36"/>
      <c r="C33" s="31"/>
      <c r="D33" s="119" t="s">
        <v>38</v>
      </c>
      <c r="E33" s="109" t="s">
        <v>39</v>
      </c>
      <c r="F33" s="120">
        <f>ROUND((SUM(BE127:BE162)),  2)</f>
        <v>0</v>
      </c>
      <c r="G33" s="31"/>
      <c r="H33" s="31"/>
      <c r="I33" s="121">
        <v>0.21</v>
      </c>
      <c r="J33" s="120">
        <f>ROUND(((SUM(BE127:BE162))*I33),  2)</f>
        <v>0</v>
      </c>
      <c r="K33" s="31"/>
      <c r="L33" s="48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hidden="1" customHeight="1">
      <c r="A34" s="31"/>
      <c r="B34" s="36"/>
      <c r="C34" s="31"/>
      <c r="D34" s="31"/>
      <c r="E34" s="109" t="s">
        <v>40</v>
      </c>
      <c r="F34" s="120">
        <f>ROUND((SUM(BF127:BF162)),  2)</f>
        <v>0</v>
      </c>
      <c r="G34" s="31"/>
      <c r="H34" s="31"/>
      <c r="I34" s="121">
        <v>0.15</v>
      </c>
      <c r="J34" s="120">
        <f>ROUND(((SUM(BF127:BF162))*I34),  2)</f>
        <v>0</v>
      </c>
      <c r="K34" s="31"/>
      <c r="L34" s="48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6"/>
      <c r="C35" s="31"/>
      <c r="D35" s="31"/>
      <c r="E35" s="109" t="s">
        <v>41</v>
      </c>
      <c r="F35" s="120">
        <f>ROUND((SUM(BG127:BG162)),  2)</f>
        <v>0</v>
      </c>
      <c r="G35" s="31"/>
      <c r="H35" s="31"/>
      <c r="I35" s="121">
        <v>0.21</v>
      </c>
      <c r="J35" s="120">
        <f>0</f>
        <v>0</v>
      </c>
      <c r="K35" s="31"/>
      <c r="L35" s="48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6"/>
      <c r="C36" s="31"/>
      <c r="D36" s="31"/>
      <c r="E36" s="109" t="s">
        <v>42</v>
      </c>
      <c r="F36" s="120">
        <f>ROUND((SUM(BH127:BH162)),  2)</f>
        <v>0</v>
      </c>
      <c r="G36" s="31"/>
      <c r="H36" s="31"/>
      <c r="I36" s="121">
        <v>0.15</v>
      </c>
      <c r="J36" s="120">
        <f>0</f>
        <v>0</v>
      </c>
      <c r="K36" s="31"/>
      <c r="L36" s="48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6"/>
      <c r="C37" s="31"/>
      <c r="D37" s="31"/>
      <c r="E37" s="109" t="s">
        <v>43</v>
      </c>
      <c r="F37" s="120">
        <f>ROUND((SUM(BI127:BI162)),  2)</f>
        <v>0</v>
      </c>
      <c r="G37" s="31"/>
      <c r="H37" s="31"/>
      <c r="I37" s="121">
        <v>0</v>
      </c>
      <c r="J37" s="120">
        <f>0</f>
        <v>0</v>
      </c>
      <c r="K37" s="31"/>
      <c r="L37" s="48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hidden="1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48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hidden="1" customHeight="1">
      <c r="A39" s="31"/>
      <c r="B39" s="36"/>
      <c r="C39" s="122"/>
      <c r="D39" s="123" t="s">
        <v>44</v>
      </c>
      <c r="E39" s="124"/>
      <c r="F39" s="124"/>
      <c r="G39" s="125" t="s">
        <v>45</v>
      </c>
      <c r="H39" s="126" t="s">
        <v>46</v>
      </c>
      <c r="I39" s="124"/>
      <c r="J39" s="127">
        <f>SUM(J30:J37)</f>
        <v>0</v>
      </c>
      <c r="K39" s="128"/>
      <c r="L39" s="48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hidden="1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48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hidden="1" customHeight="1">
      <c r="B41" s="17"/>
      <c r="L41" s="17"/>
    </row>
    <row r="42" spans="1:31" s="1" customFormat="1" ht="14.45" hidden="1" customHeight="1">
      <c r="B42" s="17"/>
      <c r="L42" s="17"/>
    </row>
    <row r="43" spans="1:31" s="1" customFormat="1" ht="14.45" hidden="1" customHeight="1">
      <c r="B43" s="17"/>
      <c r="L43" s="17"/>
    </row>
    <row r="44" spans="1:31" s="1" customFormat="1" ht="14.45" hidden="1" customHeight="1">
      <c r="B44" s="17"/>
      <c r="L44" s="17"/>
    </row>
    <row r="45" spans="1:31" s="1" customFormat="1" ht="14.45" hidden="1" customHeight="1">
      <c r="B45" s="17"/>
      <c r="L45" s="17"/>
    </row>
    <row r="46" spans="1:31" s="1" customFormat="1" ht="14.45" hidden="1" customHeight="1">
      <c r="B46" s="17"/>
      <c r="L46" s="17"/>
    </row>
    <row r="47" spans="1:31" s="1" customFormat="1" ht="14.45" hidden="1" customHeight="1">
      <c r="B47" s="17"/>
      <c r="L47" s="17"/>
    </row>
    <row r="48" spans="1:31" s="1" customFormat="1" ht="14.45" hidden="1" customHeight="1">
      <c r="B48" s="17"/>
      <c r="L48" s="17"/>
    </row>
    <row r="49" spans="1:31" s="1" customFormat="1" ht="14.45" hidden="1" customHeight="1">
      <c r="B49" s="17"/>
      <c r="L49" s="17"/>
    </row>
    <row r="50" spans="1:31" s="2" customFormat="1" ht="14.45" hidden="1" customHeight="1">
      <c r="B50" s="48"/>
      <c r="D50" s="129" t="s">
        <v>47</v>
      </c>
      <c r="E50" s="130"/>
      <c r="F50" s="130"/>
      <c r="G50" s="129" t="s">
        <v>48</v>
      </c>
      <c r="H50" s="130"/>
      <c r="I50" s="130"/>
      <c r="J50" s="130"/>
      <c r="K50" s="130"/>
      <c r="L50" s="48"/>
    </row>
    <row r="51" spans="1:31" hidden="1">
      <c r="B51" s="17"/>
      <c r="L51" s="17"/>
    </row>
    <row r="52" spans="1:31" hidden="1">
      <c r="B52" s="17"/>
      <c r="L52" s="17"/>
    </row>
    <row r="53" spans="1:31" hidden="1">
      <c r="B53" s="17"/>
      <c r="L53" s="17"/>
    </row>
    <row r="54" spans="1:31" hidden="1">
      <c r="B54" s="17"/>
      <c r="L54" s="17"/>
    </row>
    <row r="55" spans="1:31" hidden="1">
      <c r="B55" s="17"/>
      <c r="L55" s="17"/>
    </row>
    <row r="56" spans="1:31" hidden="1">
      <c r="B56" s="17"/>
      <c r="L56" s="17"/>
    </row>
    <row r="57" spans="1:31" hidden="1">
      <c r="B57" s="17"/>
      <c r="L57" s="17"/>
    </row>
    <row r="58" spans="1:31" hidden="1">
      <c r="B58" s="17"/>
      <c r="L58" s="17"/>
    </row>
    <row r="59" spans="1:31" hidden="1">
      <c r="B59" s="17"/>
      <c r="L59" s="17"/>
    </row>
    <row r="60" spans="1:31" hidden="1">
      <c r="B60" s="17"/>
      <c r="L60" s="17"/>
    </row>
    <row r="61" spans="1:31" s="2" customFormat="1" ht="12.75" hidden="1">
      <c r="A61" s="31"/>
      <c r="B61" s="36"/>
      <c r="C61" s="31"/>
      <c r="D61" s="131" t="s">
        <v>49</v>
      </c>
      <c r="E61" s="132"/>
      <c r="F61" s="133" t="s">
        <v>50</v>
      </c>
      <c r="G61" s="131" t="s">
        <v>49</v>
      </c>
      <c r="H61" s="132"/>
      <c r="I61" s="132"/>
      <c r="J61" s="134" t="s">
        <v>50</v>
      </c>
      <c r="K61" s="132"/>
      <c r="L61" s="48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idden="1">
      <c r="B62" s="17"/>
      <c r="L62" s="17"/>
    </row>
    <row r="63" spans="1:31" hidden="1">
      <c r="B63" s="17"/>
      <c r="L63" s="17"/>
    </row>
    <row r="64" spans="1:31" hidden="1">
      <c r="B64" s="17"/>
      <c r="L64" s="17"/>
    </row>
    <row r="65" spans="1:31" s="2" customFormat="1" ht="12.75" hidden="1">
      <c r="A65" s="31"/>
      <c r="B65" s="36"/>
      <c r="C65" s="31"/>
      <c r="D65" s="129" t="s">
        <v>51</v>
      </c>
      <c r="E65" s="135"/>
      <c r="F65" s="135"/>
      <c r="G65" s="129" t="s">
        <v>52</v>
      </c>
      <c r="H65" s="135"/>
      <c r="I65" s="135"/>
      <c r="J65" s="135"/>
      <c r="K65" s="135"/>
      <c r="L65" s="48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idden="1">
      <c r="B66" s="17"/>
      <c r="L66" s="17"/>
    </row>
    <row r="67" spans="1:31" hidden="1">
      <c r="B67" s="17"/>
      <c r="L67" s="17"/>
    </row>
    <row r="68" spans="1:31" hidden="1">
      <c r="B68" s="17"/>
      <c r="L68" s="17"/>
    </row>
    <row r="69" spans="1:31" hidden="1">
      <c r="B69" s="17"/>
      <c r="L69" s="17"/>
    </row>
    <row r="70" spans="1:31" hidden="1">
      <c r="B70" s="17"/>
      <c r="L70" s="17"/>
    </row>
    <row r="71" spans="1:31" hidden="1">
      <c r="B71" s="17"/>
      <c r="L71" s="17"/>
    </row>
    <row r="72" spans="1:31" hidden="1">
      <c r="B72" s="17"/>
      <c r="L72" s="17"/>
    </row>
    <row r="73" spans="1:31" hidden="1">
      <c r="B73" s="17"/>
      <c r="L73" s="17"/>
    </row>
    <row r="74" spans="1:31" hidden="1">
      <c r="B74" s="17"/>
      <c r="L74" s="17"/>
    </row>
    <row r="75" spans="1:31" hidden="1">
      <c r="B75" s="17"/>
      <c r="L75" s="17"/>
    </row>
    <row r="76" spans="1:31" s="2" customFormat="1" ht="12.75" hidden="1">
      <c r="A76" s="31"/>
      <c r="B76" s="36"/>
      <c r="C76" s="31"/>
      <c r="D76" s="131" t="s">
        <v>49</v>
      </c>
      <c r="E76" s="132"/>
      <c r="F76" s="133" t="s">
        <v>50</v>
      </c>
      <c r="G76" s="131" t="s">
        <v>49</v>
      </c>
      <c r="H76" s="132"/>
      <c r="I76" s="132"/>
      <c r="J76" s="134" t="s">
        <v>50</v>
      </c>
      <c r="K76" s="132"/>
      <c r="L76" s="48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hidden="1" customHeight="1">
      <c r="A77" s="31"/>
      <c r="B77" s="136"/>
      <c r="C77" s="137"/>
      <c r="D77" s="137"/>
      <c r="E77" s="137"/>
      <c r="F77" s="137"/>
      <c r="G77" s="137"/>
      <c r="H77" s="137"/>
      <c r="I77" s="137"/>
      <c r="J77" s="137"/>
      <c r="K77" s="137"/>
      <c r="L77" s="48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78" spans="1:31" hidden="1"/>
    <row r="79" spans="1:31" hidden="1"/>
    <row r="80" spans="1:31" hidden="1"/>
    <row r="81" spans="1:47" s="2" customFormat="1" ht="6.95" hidden="1" customHeight="1">
      <c r="A81" s="31"/>
      <c r="B81" s="138"/>
      <c r="C81" s="139"/>
      <c r="D81" s="139"/>
      <c r="E81" s="139"/>
      <c r="F81" s="139"/>
      <c r="G81" s="139"/>
      <c r="H81" s="139"/>
      <c r="I81" s="139"/>
      <c r="J81" s="139"/>
      <c r="K81" s="139"/>
      <c r="L81" s="48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hidden="1" customHeight="1">
      <c r="A82" s="31"/>
      <c r="B82" s="32"/>
      <c r="C82" s="20" t="s">
        <v>89</v>
      </c>
      <c r="D82" s="33"/>
      <c r="E82" s="33"/>
      <c r="F82" s="33"/>
      <c r="G82" s="33"/>
      <c r="H82" s="33"/>
      <c r="I82" s="33"/>
      <c r="J82" s="33"/>
      <c r="K82" s="33"/>
      <c r="L82" s="48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hidden="1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48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hidden="1" customHeight="1">
      <c r="A84" s="31"/>
      <c r="B84" s="32"/>
      <c r="C84" s="26" t="s">
        <v>16</v>
      </c>
      <c r="D84" s="33"/>
      <c r="E84" s="33"/>
      <c r="F84" s="33"/>
      <c r="G84" s="33"/>
      <c r="H84" s="33"/>
      <c r="I84" s="33"/>
      <c r="J84" s="33"/>
      <c r="K84" s="33"/>
      <c r="L84" s="48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hidden="1" customHeight="1">
      <c r="A85" s="31"/>
      <c r="B85" s="32"/>
      <c r="C85" s="33"/>
      <c r="D85" s="33"/>
      <c r="E85" s="257" t="str">
        <f>E7</f>
        <v>Oprava komunikace Areál dílny Hranečník</v>
      </c>
      <c r="F85" s="258"/>
      <c r="G85" s="258"/>
      <c r="H85" s="258"/>
      <c r="I85" s="33"/>
      <c r="J85" s="33"/>
      <c r="K85" s="33"/>
      <c r="L85" s="48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hidden="1" customHeight="1">
      <c r="A86" s="31"/>
      <c r="B86" s="32"/>
      <c r="C86" s="26" t="s">
        <v>87</v>
      </c>
      <c r="D86" s="33"/>
      <c r="E86" s="33"/>
      <c r="F86" s="33"/>
      <c r="G86" s="33"/>
      <c r="H86" s="33"/>
      <c r="I86" s="33"/>
      <c r="J86" s="33"/>
      <c r="K86" s="33"/>
      <c r="L86" s="48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hidden="1" customHeight="1">
      <c r="A87" s="31"/>
      <c r="B87" s="32"/>
      <c r="C87" s="33"/>
      <c r="D87" s="33"/>
      <c r="E87" s="226" t="str">
        <f>E9</f>
        <v>B - Oprava komunikace Areál dílny Hranečník</v>
      </c>
      <c r="F87" s="256"/>
      <c r="G87" s="256"/>
      <c r="H87" s="256"/>
      <c r="I87" s="33"/>
      <c r="J87" s="33"/>
      <c r="K87" s="33"/>
      <c r="L87" s="48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hidden="1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48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hidden="1" customHeight="1">
      <c r="A89" s="31"/>
      <c r="B89" s="32"/>
      <c r="C89" s="26" t="s">
        <v>20</v>
      </c>
      <c r="D89" s="33"/>
      <c r="E89" s="33"/>
      <c r="F89" s="24" t="str">
        <f>F12</f>
        <v xml:space="preserve"> </v>
      </c>
      <c r="G89" s="33"/>
      <c r="H89" s="33"/>
      <c r="I89" s="26" t="s">
        <v>22</v>
      </c>
      <c r="J89" s="63">
        <f>IF(J12="","",J12)</f>
        <v>44481</v>
      </c>
      <c r="K89" s="33"/>
      <c r="L89" s="48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hidden="1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48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hidden="1" customHeight="1">
      <c r="A91" s="31"/>
      <c r="B91" s="32"/>
      <c r="C91" s="26" t="s">
        <v>23</v>
      </c>
      <c r="D91" s="33"/>
      <c r="E91" s="33"/>
      <c r="F91" s="24" t="str">
        <f>E15</f>
        <v>Dopravní podnik Ostrava a.s.</v>
      </c>
      <c r="G91" s="33"/>
      <c r="H91" s="33"/>
      <c r="I91" s="26" t="s">
        <v>29</v>
      </c>
      <c r="J91" s="29" t="str">
        <f>E21</f>
        <v xml:space="preserve"> </v>
      </c>
      <c r="K91" s="33"/>
      <c r="L91" s="48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hidden="1" customHeight="1">
      <c r="A92" s="31"/>
      <c r="B92" s="32"/>
      <c r="C92" s="26" t="s">
        <v>27</v>
      </c>
      <c r="D92" s="33"/>
      <c r="E92" s="33"/>
      <c r="F92" s="24" t="str">
        <f>IF(E18="","",E18)</f>
        <v>Vyplň údaj</v>
      </c>
      <c r="G92" s="33"/>
      <c r="H92" s="33"/>
      <c r="I92" s="26" t="s">
        <v>32</v>
      </c>
      <c r="J92" s="29" t="str">
        <f>E24</f>
        <v xml:space="preserve"> </v>
      </c>
      <c r="K92" s="33"/>
      <c r="L92" s="48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hidden="1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48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hidden="1" customHeight="1">
      <c r="A94" s="31"/>
      <c r="B94" s="32"/>
      <c r="C94" s="140" t="s">
        <v>90</v>
      </c>
      <c r="D94" s="141"/>
      <c r="E94" s="141"/>
      <c r="F94" s="141"/>
      <c r="G94" s="141"/>
      <c r="H94" s="141"/>
      <c r="I94" s="141"/>
      <c r="J94" s="142" t="s">
        <v>91</v>
      </c>
      <c r="K94" s="141"/>
      <c r="L94" s="48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hidden="1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48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hidden="1" customHeight="1">
      <c r="A96" s="31"/>
      <c r="B96" s="32"/>
      <c r="C96" s="143" t="s">
        <v>92</v>
      </c>
      <c r="D96" s="33"/>
      <c r="E96" s="33"/>
      <c r="F96" s="33"/>
      <c r="G96" s="33"/>
      <c r="H96" s="33"/>
      <c r="I96" s="33"/>
      <c r="J96" s="81">
        <f>J127</f>
        <v>0</v>
      </c>
      <c r="K96" s="33"/>
      <c r="L96" s="48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93</v>
      </c>
    </row>
    <row r="97" spans="1:31" s="9" customFormat="1" ht="24.95" hidden="1" customHeight="1">
      <c r="B97" s="144"/>
      <c r="C97" s="145"/>
      <c r="D97" s="146" t="s">
        <v>94</v>
      </c>
      <c r="E97" s="147"/>
      <c r="F97" s="147"/>
      <c r="G97" s="147"/>
      <c r="H97" s="147"/>
      <c r="I97" s="147"/>
      <c r="J97" s="148">
        <f>J128</f>
        <v>0</v>
      </c>
      <c r="K97" s="145"/>
      <c r="L97" s="149"/>
    </row>
    <row r="98" spans="1:31" s="10" customFormat="1" ht="19.899999999999999" hidden="1" customHeight="1">
      <c r="B98" s="150"/>
      <c r="C98" s="151"/>
      <c r="D98" s="152" t="s">
        <v>95</v>
      </c>
      <c r="E98" s="153"/>
      <c r="F98" s="153"/>
      <c r="G98" s="153"/>
      <c r="H98" s="153"/>
      <c r="I98" s="153"/>
      <c r="J98" s="154">
        <f>J129</f>
        <v>0</v>
      </c>
      <c r="K98" s="151"/>
      <c r="L98" s="155"/>
    </row>
    <row r="99" spans="1:31" s="10" customFormat="1" ht="19.899999999999999" hidden="1" customHeight="1">
      <c r="B99" s="150"/>
      <c r="C99" s="151"/>
      <c r="D99" s="152" t="s">
        <v>96</v>
      </c>
      <c r="E99" s="153"/>
      <c r="F99" s="153"/>
      <c r="G99" s="153"/>
      <c r="H99" s="153"/>
      <c r="I99" s="153"/>
      <c r="J99" s="154">
        <f>J134</f>
        <v>0</v>
      </c>
      <c r="K99" s="151"/>
      <c r="L99" s="155"/>
    </row>
    <row r="100" spans="1:31" s="10" customFormat="1" ht="19.899999999999999" hidden="1" customHeight="1">
      <c r="B100" s="150"/>
      <c r="C100" s="151"/>
      <c r="D100" s="152" t="s">
        <v>97</v>
      </c>
      <c r="E100" s="153"/>
      <c r="F100" s="153"/>
      <c r="G100" s="153"/>
      <c r="H100" s="153"/>
      <c r="I100" s="153"/>
      <c r="J100" s="154">
        <f>J140</f>
        <v>0</v>
      </c>
      <c r="K100" s="151"/>
      <c r="L100" s="155"/>
    </row>
    <row r="101" spans="1:31" s="10" customFormat="1" ht="19.899999999999999" hidden="1" customHeight="1">
      <c r="B101" s="150"/>
      <c r="C101" s="151"/>
      <c r="D101" s="152" t="s">
        <v>98</v>
      </c>
      <c r="E101" s="153"/>
      <c r="F101" s="153"/>
      <c r="G101" s="153"/>
      <c r="H101" s="153"/>
      <c r="I101" s="153"/>
      <c r="J101" s="154">
        <f>J145</f>
        <v>0</v>
      </c>
      <c r="K101" s="151"/>
      <c r="L101" s="155"/>
    </row>
    <row r="102" spans="1:31" s="10" customFormat="1" ht="19.899999999999999" hidden="1" customHeight="1">
      <c r="B102" s="150"/>
      <c r="C102" s="151"/>
      <c r="D102" s="152" t="s">
        <v>99</v>
      </c>
      <c r="E102" s="153"/>
      <c r="F102" s="153"/>
      <c r="G102" s="153"/>
      <c r="H102" s="153"/>
      <c r="I102" s="153"/>
      <c r="J102" s="154">
        <f>J150</f>
        <v>0</v>
      </c>
      <c r="K102" s="151"/>
      <c r="L102" s="155"/>
    </row>
    <row r="103" spans="1:31" s="9" customFormat="1" ht="24.95" hidden="1" customHeight="1">
      <c r="B103" s="144"/>
      <c r="C103" s="145"/>
      <c r="D103" s="146" t="s">
        <v>102</v>
      </c>
      <c r="E103" s="147"/>
      <c r="F103" s="147"/>
      <c r="G103" s="147"/>
      <c r="H103" s="147"/>
      <c r="I103" s="147"/>
      <c r="J103" s="148">
        <f>J152</f>
        <v>0</v>
      </c>
      <c r="K103" s="145"/>
      <c r="L103" s="149"/>
    </row>
    <row r="104" spans="1:31" s="10" customFormat="1" ht="19.899999999999999" hidden="1" customHeight="1">
      <c r="B104" s="150"/>
      <c r="C104" s="151"/>
      <c r="D104" s="152" t="s">
        <v>103</v>
      </c>
      <c r="E104" s="153"/>
      <c r="F104" s="153"/>
      <c r="G104" s="153"/>
      <c r="H104" s="153"/>
      <c r="I104" s="153"/>
      <c r="J104" s="154">
        <f>J153</f>
        <v>0</v>
      </c>
      <c r="K104" s="151"/>
      <c r="L104" s="155"/>
    </row>
    <row r="105" spans="1:31" s="10" customFormat="1" ht="19.899999999999999" hidden="1" customHeight="1">
      <c r="B105" s="150"/>
      <c r="C105" s="151"/>
      <c r="D105" s="152" t="s">
        <v>104</v>
      </c>
      <c r="E105" s="153"/>
      <c r="F105" s="153"/>
      <c r="G105" s="153"/>
      <c r="H105" s="153"/>
      <c r="I105" s="153"/>
      <c r="J105" s="154">
        <f>J155</f>
        <v>0</v>
      </c>
      <c r="K105" s="151"/>
      <c r="L105" s="155"/>
    </row>
    <row r="106" spans="1:31" s="10" customFormat="1" ht="19.899999999999999" hidden="1" customHeight="1">
      <c r="B106" s="150"/>
      <c r="C106" s="151"/>
      <c r="D106" s="152" t="s">
        <v>105</v>
      </c>
      <c r="E106" s="153"/>
      <c r="F106" s="153"/>
      <c r="G106" s="153"/>
      <c r="H106" s="153"/>
      <c r="I106" s="153"/>
      <c r="J106" s="154">
        <f>J158</f>
        <v>0</v>
      </c>
      <c r="K106" s="151"/>
      <c r="L106" s="155"/>
    </row>
    <row r="107" spans="1:31" s="10" customFormat="1" ht="19.899999999999999" hidden="1" customHeight="1">
      <c r="B107" s="150"/>
      <c r="C107" s="151"/>
      <c r="D107" s="152" t="s">
        <v>106</v>
      </c>
      <c r="E107" s="153"/>
      <c r="F107" s="153"/>
      <c r="G107" s="153"/>
      <c r="H107" s="153"/>
      <c r="I107" s="153"/>
      <c r="J107" s="154">
        <f>J161</f>
        <v>0</v>
      </c>
      <c r="K107" s="151"/>
      <c r="L107" s="155"/>
    </row>
    <row r="108" spans="1:31" s="2" customFormat="1" ht="21.75" hidden="1" customHeight="1">
      <c r="A108" s="31"/>
      <c r="B108" s="32"/>
      <c r="C108" s="33"/>
      <c r="D108" s="33"/>
      <c r="E108" s="33"/>
      <c r="F108" s="33"/>
      <c r="G108" s="33"/>
      <c r="H108" s="33"/>
      <c r="I108" s="33"/>
      <c r="J108" s="33"/>
      <c r="K108" s="33"/>
      <c r="L108" s="48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31" s="2" customFormat="1" ht="6.95" hidden="1" customHeight="1">
      <c r="A109" s="31"/>
      <c r="B109" s="51"/>
      <c r="C109" s="52"/>
      <c r="D109" s="52"/>
      <c r="E109" s="52"/>
      <c r="F109" s="52"/>
      <c r="G109" s="52"/>
      <c r="H109" s="52"/>
      <c r="I109" s="52"/>
      <c r="J109" s="52"/>
      <c r="K109" s="52"/>
      <c r="L109" s="48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31" hidden="1"/>
    <row r="111" spans="1:31" hidden="1"/>
    <row r="112" spans="1:31" hidden="1"/>
    <row r="113" spans="1:63" s="2" customFormat="1" ht="6.95" customHeight="1">
      <c r="A113" s="31"/>
      <c r="B113" s="53"/>
      <c r="C113" s="54"/>
      <c r="D113" s="54"/>
      <c r="E113" s="54"/>
      <c r="F113" s="54"/>
      <c r="G113" s="54"/>
      <c r="H113" s="54"/>
      <c r="I113" s="54"/>
      <c r="J113" s="54"/>
      <c r="K113" s="54"/>
      <c r="L113" s="48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3" s="2" customFormat="1" ht="24.95" customHeight="1">
      <c r="A114" s="31"/>
      <c r="B114" s="32"/>
      <c r="C114" s="20" t="s">
        <v>107</v>
      </c>
      <c r="D114" s="33"/>
      <c r="E114" s="33"/>
      <c r="F114" s="33"/>
      <c r="G114" s="33"/>
      <c r="H114" s="33"/>
      <c r="I114" s="33"/>
      <c r="J114" s="33"/>
      <c r="K114" s="33"/>
      <c r="L114" s="48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3" s="2" customFormat="1" ht="6.95" customHeight="1">
      <c r="A115" s="31"/>
      <c r="B115" s="32"/>
      <c r="C115" s="33"/>
      <c r="D115" s="33"/>
      <c r="E115" s="33"/>
      <c r="F115" s="33"/>
      <c r="G115" s="33"/>
      <c r="H115" s="33"/>
      <c r="I115" s="33"/>
      <c r="J115" s="33"/>
      <c r="K115" s="33"/>
      <c r="L115" s="48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3" s="2" customFormat="1" ht="12" customHeight="1">
      <c r="A116" s="31"/>
      <c r="B116" s="32"/>
      <c r="C116" s="26" t="s">
        <v>16</v>
      </c>
      <c r="D116" s="33"/>
      <c r="E116" s="33"/>
      <c r="F116" s="33"/>
      <c r="G116" s="33"/>
      <c r="H116" s="33"/>
      <c r="I116" s="33"/>
      <c r="J116" s="33"/>
      <c r="K116" s="33"/>
      <c r="L116" s="48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3" s="2" customFormat="1" ht="16.5" customHeight="1">
      <c r="A117" s="31"/>
      <c r="B117" s="32"/>
      <c r="C117" s="33"/>
      <c r="D117" s="33"/>
      <c r="E117" s="257" t="str">
        <f>E7</f>
        <v>Oprava komunikace Areál dílny Hranečník</v>
      </c>
      <c r="F117" s="258"/>
      <c r="G117" s="258"/>
      <c r="H117" s="258"/>
      <c r="I117" s="33"/>
      <c r="J117" s="33"/>
      <c r="K117" s="33"/>
      <c r="L117" s="48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3" s="2" customFormat="1" ht="12" customHeight="1">
      <c r="A118" s="31"/>
      <c r="B118" s="32"/>
      <c r="C118" s="26" t="s">
        <v>87</v>
      </c>
      <c r="D118" s="33"/>
      <c r="E118" s="33"/>
      <c r="F118" s="33"/>
      <c r="G118" s="33"/>
      <c r="H118" s="33"/>
      <c r="I118" s="33"/>
      <c r="J118" s="33"/>
      <c r="K118" s="33"/>
      <c r="L118" s="48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3" s="2" customFormat="1" ht="16.5" customHeight="1">
      <c r="A119" s="31"/>
      <c r="B119" s="32"/>
      <c r="C119" s="33"/>
      <c r="D119" s="33"/>
      <c r="E119" s="226" t="str">
        <f>E9</f>
        <v>B - Oprava komunikace Areál dílny Hranečník</v>
      </c>
      <c r="F119" s="256"/>
      <c r="G119" s="256"/>
      <c r="H119" s="256"/>
      <c r="I119" s="33"/>
      <c r="J119" s="33"/>
      <c r="K119" s="33"/>
      <c r="L119" s="48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3" s="2" customFormat="1" ht="6.95" customHeight="1">
      <c r="A120" s="31"/>
      <c r="B120" s="32"/>
      <c r="C120" s="33"/>
      <c r="D120" s="33"/>
      <c r="E120" s="33"/>
      <c r="F120" s="33"/>
      <c r="G120" s="33"/>
      <c r="H120" s="33"/>
      <c r="I120" s="33"/>
      <c r="J120" s="33"/>
      <c r="K120" s="33"/>
      <c r="L120" s="48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3" s="2" customFormat="1" ht="12" customHeight="1">
      <c r="A121" s="31"/>
      <c r="B121" s="32"/>
      <c r="C121" s="26" t="s">
        <v>20</v>
      </c>
      <c r="D121" s="33"/>
      <c r="E121" s="33"/>
      <c r="F121" s="24" t="str">
        <f>F12</f>
        <v xml:space="preserve"> </v>
      </c>
      <c r="G121" s="33"/>
      <c r="H121" s="33"/>
      <c r="I121" s="26" t="s">
        <v>22</v>
      </c>
      <c r="J121" s="63">
        <f>IF(J12="","",J12)</f>
        <v>44481</v>
      </c>
      <c r="K121" s="33"/>
      <c r="L121" s="48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3" s="2" customFormat="1" ht="6.95" customHeight="1">
      <c r="A122" s="31"/>
      <c r="B122" s="32"/>
      <c r="C122" s="33"/>
      <c r="D122" s="33"/>
      <c r="E122" s="33"/>
      <c r="F122" s="33"/>
      <c r="G122" s="33"/>
      <c r="H122" s="33"/>
      <c r="I122" s="33"/>
      <c r="J122" s="33"/>
      <c r="K122" s="33"/>
      <c r="L122" s="48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3" s="2" customFormat="1" ht="15.2" customHeight="1">
      <c r="A123" s="31"/>
      <c r="B123" s="32"/>
      <c r="C123" s="26" t="s">
        <v>23</v>
      </c>
      <c r="D123" s="33"/>
      <c r="E123" s="33"/>
      <c r="F123" s="24" t="str">
        <f>E15</f>
        <v>Dopravní podnik Ostrava a.s.</v>
      </c>
      <c r="G123" s="33"/>
      <c r="H123" s="33"/>
      <c r="I123" s="26" t="s">
        <v>29</v>
      </c>
      <c r="J123" s="29" t="str">
        <f>E21</f>
        <v xml:space="preserve"> </v>
      </c>
      <c r="K123" s="33"/>
      <c r="L123" s="48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63" s="2" customFormat="1" ht="15.2" customHeight="1">
      <c r="A124" s="31"/>
      <c r="B124" s="32"/>
      <c r="C124" s="26" t="s">
        <v>27</v>
      </c>
      <c r="D124" s="33"/>
      <c r="E124" s="33"/>
      <c r="F124" s="24" t="str">
        <f>IF(E18="","",E18)</f>
        <v>Vyplň údaj</v>
      </c>
      <c r="G124" s="33"/>
      <c r="H124" s="33"/>
      <c r="I124" s="26" t="s">
        <v>32</v>
      </c>
      <c r="J124" s="29" t="str">
        <f>E24</f>
        <v xml:space="preserve"> </v>
      </c>
      <c r="K124" s="33"/>
      <c r="L124" s="48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63" s="2" customFormat="1" ht="10.35" customHeight="1">
      <c r="A125" s="31"/>
      <c r="B125" s="32"/>
      <c r="C125" s="33"/>
      <c r="D125" s="33"/>
      <c r="E125" s="33"/>
      <c r="F125" s="33"/>
      <c r="G125" s="33"/>
      <c r="H125" s="33"/>
      <c r="I125" s="33"/>
      <c r="J125" s="33"/>
      <c r="K125" s="33"/>
      <c r="L125" s="48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63" s="11" customFormat="1" ht="29.25" customHeight="1">
      <c r="A126" s="156"/>
      <c r="B126" s="157"/>
      <c r="C126" s="158" t="s">
        <v>108</v>
      </c>
      <c r="D126" s="159" t="s">
        <v>59</v>
      </c>
      <c r="E126" s="159" t="s">
        <v>55</v>
      </c>
      <c r="F126" s="159" t="s">
        <v>56</v>
      </c>
      <c r="G126" s="159" t="s">
        <v>109</v>
      </c>
      <c r="H126" s="159" t="s">
        <v>110</v>
      </c>
      <c r="I126" s="159" t="s">
        <v>111</v>
      </c>
      <c r="J126" s="160" t="s">
        <v>91</v>
      </c>
      <c r="K126" s="161" t="s">
        <v>112</v>
      </c>
      <c r="L126" s="162"/>
      <c r="M126" s="72" t="s">
        <v>1</v>
      </c>
      <c r="N126" s="73" t="s">
        <v>38</v>
      </c>
      <c r="O126" s="73" t="s">
        <v>113</v>
      </c>
      <c r="P126" s="73" t="s">
        <v>114</v>
      </c>
      <c r="Q126" s="73" t="s">
        <v>115</v>
      </c>
      <c r="R126" s="73" t="s">
        <v>116</v>
      </c>
      <c r="S126" s="73" t="s">
        <v>117</v>
      </c>
      <c r="T126" s="74" t="s">
        <v>118</v>
      </c>
      <c r="U126" s="156"/>
      <c r="V126" s="156"/>
      <c r="W126" s="156"/>
      <c r="X126" s="156"/>
      <c r="Y126" s="156"/>
      <c r="Z126" s="156"/>
      <c r="AA126" s="156"/>
      <c r="AB126" s="156"/>
      <c r="AC126" s="156"/>
      <c r="AD126" s="156"/>
      <c r="AE126" s="156"/>
    </row>
    <row r="127" spans="1:63" s="2" customFormat="1" ht="22.9" customHeight="1">
      <c r="A127" s="31"/>
      <c r="B127" s="32"/>
      <c r="C127" s="79" t="s">
        <v>119</v>
      </c>
      <c r="D127" s="33"/>
      <c r="E127" s="33"/>
      <c r="F127" s="33"/>
      <c r="G127" s="33"/>
      <c r="H127" s="33"/>
      <c r="I127" s="33"/>
      <c r="J127" s="163">
        <f>BK127</f>
        <v>0</v>
      </c>
      <c r="K127" s="33"/>
      <c r="L127" s="36"/>
      <c r="M127" s="75"/>
      <c r="N127" s="164"/>
      <c r="O127" s="76"/>
      <c r="P127" s="165">
        <f>P128+P152</f>
        <v>0</v>
      </c>
      <c r="Q127" s="76"/>
      <c r="R127" s="165">
        <f>R128+R152</f>
        <v>461.26330740000003</v>
      </c>
      <c r="S127" s="76"/>
      <c r="T127" s="166">
        <f>T128+T152</f>
        <v>416.32499999999999</v>
      </c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T127" s="14" t="s">
        <v>73</v>
      </c>
      <c r="AU127" s="14" t="s">
        <v>93</v>
      </c>
      <c r="BK127" s="167">
        <f>BK128+BK152</f>
        <v>0</v>
      </c>
    </row>
    <row r="128" spans="1:63" s="12" customFormat="1" ht="25.9" customHeight="1">
      <c r="B128" s="168"/>
      <c r="C128" s="169"/>
      <c r="D128" s="170" t="s">
        <v>73</v>
      </c>
      <c r="E128" s="171" t="s">
        <v>120</v>
      </c>
      <c r="F128" s="171" t="s">
        <v>121</v>
      </c>
      <c r="G128" s="169"/>
      <c r="H128" s="169"/>
      <c r="I128" s="172"/>
      <c r="J128" s="173">
        <f>BK128</f>
        <v>0</v>
      </c>
      <c r="K128" s="169"/>
      <c r="L128" s="174"/>
      <c r="M128" s="175"/>
      <c r="N128" s="176"/>
      <c r="O128" s="176"/>
      <c r="P128" s="177">
        <f>P129+P134+P140+P145+P150</f>
        <v>0</v>
      </c>
      <c r="Q128" s="176"/>
      <c r="R128" s="177">
        <f>R129+R134+R140+R145+R150</f>
        <v>461.26330740000003</v>
      </c>
      <c r="S128" s="176"/>
      <c r="T128" s="178">
        <f>T129+T134+T140+T145+T150</f>
        <v>416.32499999999999</v>
      </c>
      <c r="AR128" s="179" t="s">
        <v>81</v>
      </c>
      <c r="AT128" s="180" t="s">
        <v>73</v>
      </c>
      <c r="AU128" s="180" t="s">
        <v>74</v>
      </c>
      <c r="AY128" s="179" t="s">
        <v>122</v>
      </c>
      <c r="BK128" s="181">
        <f>BK129+BK134+BK140+BK145+BK150</f>
        <v>0</v>
      </c>
    </row>
    <row r="129" spans="1:65" s="12" customFormat="1" ht="22.9" customHeight="1">
      <c r="B129" s="168"/>
      <c r="C129" s="169"/>
      <c r="D129" s="170" t="s">
        <v>73</v>
      </c>
      <c r="E129" s="182" t="s">
        <v>81</v>
      </c>
      <c r="F129" s="182" t="s">
        <v>123</v>
      </c>
      <c r="G129" s="169"/>
      <c r="H129" s="169"/>
      <c r="I129" s="172"/>
      <c r="J129" s="183">
        <f>BK129</f>
        <v>0</v>
      </c>
      <c r="K129" s="169"/>
      <c r="L129" s="174"/>
      <c r="M129" s="175"/>
      <c r="N129" s="176"/>
      <c r="O129" s="176"/>
      <c r="P129" s="177">
        <f>SUM(P130:P133)</f>
        <v>0</v>
      </c>
      <c r="Q129" s="176"/>
      <c r="R129" s="177">
        <f>SUM(R130:R133)</f>
        <v>0</v>
      </c>
      <c r="S129" s="176"/>
      <c r="T129" s="178">
        <f>SUM(T130:T133)</f>
        <v>416.32499999999999</v>
      </c>
      <c r="AR129" s="179" t="s">
        <v>81</v>
      </c>
      <c r="AT129" s="180" t="s">
        <v>73</v>
      </c>
      <c r="AU129" s="180" t="s">
        <v>81</v>
      </c>
      <c r="AY129" s="179" t="s">
        <v>122</v>
      </c>
      <c r="BK129" s="181">
        <f>SUM(BK130:BK133)</f>
        <v>0</v>
      </c>
    </row>
    <row r="130" spans="1:65" s="2" customFormat="1" ht="66.75" customHeight="1">
      <c r="A130" s="31"/>
      <c r="B130" s="32"/>
      <c r="C130" s="184" t="s">
        <v>81</v>
      </c>
      <c r="D130" s="184" t="s">
        <v>124</v>
      </c>
      <c r="E130" s="185" t="s">
        <v>125</v>
      </c>
      <c r="F130" s="186" t="s">
        <v>126</v>
      </c>
      <c r="G130" s="187" t="s">
        <v>127</v>
      </c>
      <c r="H130" s="188">
        <v>295</v>
      </c>
      <c r="I130" s="189"/>
      <c r="J130" s="190">
        <f>ROUND(I130*H130,2)</f>
        <v>0</v>
      </c>
      <c r="K130" s="191"/>
      <c r="L130" s="36"/>
      <c r="M130" s="192" t="s">
        <v>1</v>
      </c>
      <c r="N130" s="193" t="s">
        <v>39</v>
      </c>
      <c r="O130" s="68"/>
      <c r="P130" s="194">
        <f>O130*H130</f>
        <v>0</v>
      </c>
      <c r="Q130" s="194">
        <v>0</v>
      </c>
      <c r="R130" s="194">
        <f>Q130*H130</f>
        <v>0</v>
      </c>
      <c r="S130" s="194">
        <v>0.28999999999999998</v>
      </c>
      <c r="T130" s="195">
        <f>S130*H130</f>
        <v>85.55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196" t="s">
        <v>128</v>
      </c>
      <c r="AT130" s="196" t="s">
        <v>124</v>
      </c>
      <c r="AU130" s="196" t="s">
        <v>83</v>
      </c>
      <c r="AY130" s="14" t="s">
        <v>122</v>
      </c>
      <c r="BE130" s="197">
        <f>IF(N130="základní",J130,0)</f>
        <v>0</v>
      </c>
      <c r="BF130" s="197">
        <f>IF(N130="snížená",J130,0)</f>
        <v>0</v>
      </c>
      <c r="BG130" s="197">
        <f>IF(N130="zákl. přenesená",J130,0)</f>
        <v>0</v>
      </c>
      <c r="BH130" s="197">
        <f>IF(N130="sníž. přenesená",J130,0)</f>
        <v>0</v>
      </c>
      <c r="BI130" s="197">
        <f>IF(N130="nulová",J130,0)</f>
        <v>0</v>
      </c>
      <c r="BJ130" s="14" t="s">
        <v>81</v>
      </c>
      <c r="BK130" s="197">
        <f>ROUND(I130*H130,2)</f>
        <v>0</v>
      </c>
      <c r="BL130" s="14" t="s">
        <v>128</v>
      </c>
      <c r="BM130" s="196" t="s">
        <v>261</v>
      </c>
    </row>
    <row r="131" spans="1:65" s="2" customFormat="1" ht="66.75" customHeight="1">
      <c r="A131" s="31"/>
      <c r="B131" s="32"/>
      <c r="C131" s="184" t="s">
        <v>83</v>
      </c>
      <c r="D131" s="184" t="s">
        <v>124</v>
      </c>
      <c r="E131" s="185" t="s">
        <v>130</v>
      </c>
      <c r="F131" s="186" t="s">
        <v>131</v>
      </c>
      <c r="G131" s="187" t="s">
        <v>127</v>
      </c>
      <c r="H131" s="188">
        <v>295</v>
      </c>
      <c r="I131" s="189"/>
      <c r="J131" s="190">
        <f>ROUND(I131*H131,2)</f>
        <v>0</v>
      </c>
      <c r="K131" s="191"/>
      <c r="L131" s="36"/>
      <c r="M131" s="192" t="s">
        <v>1</v>
      </c>
      <c r="N131" s="193" t="s">
        <v>39</v>
      </c>
      <c r="O131" s="68"/>
      <c r="P131" s="194">
        <f>O131*H131</f>
        <v>0</v>
      </c>
      <c r="Q131" s="194">
        <v>0</v>
      </c>
      <c r="R131" s="194">
        <f>Q131*H131</f>
        <v>0</v>
      </c>
      <c r="S131" s="194">
        <v>0.75</v>
      </c>
      <c r="T131" s="195">
        <f>S131*H131</f>
        <v>221.25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196" t="s">
        <v>128</v>
      </c>
      <c r="AT131" s="196" t="s">
        <v>124</v>
      </c>
      <c r="AU131" s="196" t="s">
        <v>83</v>
      </c>
      <c r="AY131" s="14" t="s">
        <v>122</v>
      </c>
      <c r="BE131" s="197">
        <f>IF(N131="základní",J131,0)</f>
        <v>0</v>
      </c>
      <c r="BF131" s="197">
        <f>IF(N131="snížená",J131,0)</f>
        <v>0</v>
      </c>
      <c r="BG131" s="197">
        <f>IF(N131="zákl. přenesená",J131,0)</f>
        <v>0</v>
      </c>
      <c r="BH131" s="197">
        <f>IF(N131="sníž. přenesená",J131,0)</f>
        <v>0</v>
      </c>
      <c r="BI131" s="197">
        <f>IF(N131="nulová",J131,0)</f>
        <v>0</v>
      </c>
      <c r="BJ131" s="14" t="s">
        <v>81</v>
      </c>
      <c r="BK131" s="197">
        <f>ROUND(I131*H131,2)</f>
        <v>0</v>
      </c>
      <c r="BL131" s="14" t="s">
        <v>128</v>
      </c>
      <c r="BM131" s="196" t="s">
        <v>262</v>
      </c>
    </row>
    <row r="132" spans="1:65" s="2" customFormat="1" ht="62.65" customHeight="1">
      <c r="A132" s="31"/>
      <c r="B132" s="32"/>
      <c r="C132" s="184" t="s">
        <v>133</v>
      </c>
      <c r="D132" s="184" t="s">
        <v>124</v>
      </c>
      <c r="E132" s="185" t="s">
        <v>134</v>
      </c>
      <c r="F132" s="186" t="s">
        <v>135</v>
      </c>
      <c r="G132" s="187" t="s">
        <v>127</v>
      </c>
      <c r="H132" s="188">
        <v>255</v>
      </c>
      <c r="I132" s="189"/>
      <c r="J132" s="190">
        <f>ROUND(I132*H132,2)</f>
        <v>0</v>
      </c>
      <c r="K132" s="191"/>
      <c r="L132" s="36"/>
      <c r="M132" s="192" t="s">
        <v>1</v>
      </c>
      <c r="N132" s="193" t="s">
        <v>39</v>
      </c>
      <c r="O132" s="68"/>
      <c r="P132" s="194">
        <f>O132*H132</f>
        <v>0</v>
      </c>
      <c r="Q132" s="194">
        <v>0</v>
      </c>
      <c r="R132" s="194">
        <f>Q132*H132</f>
        <v>0</v>
      </c>
      <c r="S132" s="194">
        <v>0.32500000000000001</v>
      </c>
      <c r="T132" s="195">
        <f>S132*H132</f>
        <v>82.875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196" t="s">
        <v>128</v>
      </c>
      <c r="AT132" s="196" t="s">
        <v>124</v>
      </c>
      <c r="AU132" s="196" t="s">
        <v>83</v>
      </c>
      <c r="AY132" s="14" t="s">
        <v>122</v>
      </c>
      <c r="BE132" s="197">
        <f>IF(N132="základní",J132,0)</f>
        <v>0</v>
      </c>
      <c r="BF132" s="197">
        <f>IF(N132="snížená",J132,0)</f>
        <v>0</v>
      </c>
      <c r="BG132" s="197">
        <f>IF(N132="zákl. přenesená",J132,0)</f>
        <v>0</v>
      </c>
      <c r="BH132" s="197">
        <f>IF(N132="sníž. přenesená",J132,0)</f>
        <v>0</v>
      </c>
      <c r="BI132" s="197">
        <f>IF(N132="nulová",J132,0)</f>
        <v>0</v>
      </c>
      <c r="BJ132" s="14" t="s">
        <v>81</v>
      </c>
      <c r="BK132" s="197">
        <f>ROUND(I132*H132,2)</f>
        <v>0</v>
      </c>
      <c r="BL132" s="14" t="s">
        <v>128</v>
      </c>
      <c r="BM132" s="196" t="s">
        <v>263</v>
      </c>
    </row>
    <row r="133" spans="1:65" s="2" customFormat="1" ht="49.15" customHeight="1">
      <c r="A133" s="31"/>
      <c r="B133" s="32"/>
      <c r="C133" s="184" t="s">
        <v>128</v>
      </c>
      <c r="D133" s="184" t="s">
        <v>124</v>
      </c>
      <c r="E133" s="185" t="s">
        <v>137</v>
      </c>
      <c r="F133" s="186" t="s">
        <v>138</v>
      </c>
      <c r="G133" s="187" t="s">
        <v>139</v>
      </c>
      <c r="H133" s="188">
        <v>130</v>
      </c>
      <c r="I133" s="189"/>
      <c r="J133" s="190">
        <f>ROUND(I133*H133,2)</f>
        <v>0</v>
      </c>
      <c r="K133" s="191"/>
      <c r="L133" s="36"/>
      <c r="M133" s="192" t="s">
        <v>1</v>
      </c>
      <c r="N133" s="193" t="s">
        <v>39</v>
      </c>
      <c r="O133" s="68"/>
      <c r="P133" s="194">
        <f>O133*H133</f>
        <v>0</v>
      </c>
      <c r="Q133" s="194">
        <v>0</v>
      </c>
      <c r="R133" s="194">
        <f>Q133*H133</f>
        <v>0</v>
      </c>
      <c r="S133" s="194">
        <v>0.20499999999999999</v>
      </c>
      <c r="T133" s="195">
        <f>S133*H133</f>
        <v>26.65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196" t="s">
        <v>128</v>
      </c>
      <c r="AT133" s="196" t="s">
        <v>124</v>
      </c>
      <c r="AU133" s="196" t="s">
        <v>83</v>
      </c>
      <c r="AY133" s="14" t="s">
        <v>122</v>
      </c>
      <c r="BE133" s="197">
        <f>IF(N133="základní",J133,0)</f>
        <v>0</v>
      </c>
      <c r="BF133" s="197">
        <f>IF(N133="snížená",J133,0)</f>
        <v>0</v>
      </c>
      <c r="BG133" s="197">
        <f>IF(N133="zákl. přenesená",J133,0)</f>
        <v>0</v>
      </c>
      <c r="BH133" s="197">
        <f>IF(N133="sníž. přenesená",J133,0)</f>
        <v>0</v>
      </c>
      <c r="BI133" s="197">
        <f>IF(N133="nulová",J133,0)</f>
        <v>0</v>
      </c>
      <c r="BJ133" s="14" t="s">
        <v>81</v>
      </c>
      <c r="BK133" s="197">
        <f>ROUND(I133*H133,2)</f>
        <v>0</v>
      </c>
      <c r="BL133" s="14" t="s">
        <v>128</v>
      </c>
      <c r="BM133" s="196" t="s">
        <v>264</v>
      </c>
    </row>
    <row r="134" spans="1:65" s="12" customFormat="1" ht="22.9" customHeight="1">
      <c r="B134" s="168"/>
      <c r="C134" s="169"/>
      <c r="D134" s="170" t="s">
        <v>73</v>
      </c>
      <c r="E134" s="182" t="s">
        <v>141</v>
      </c>
      <c r="F134" s="182" t="s">
        <v>142</v>
      </c>
      <c r="G134" s="169"/>
      <c r="H134" s="169"/>
      <c r="I134" s="172"/>
      <c r="J134" s="183">
        <f>BK134</f>
        <v>0</v>
      </c>
      <c r="K134" s="169"/>
      <c r="L134" s="174"/>
      <c r="M134" s="175"/>
      <c r="N134" s="176"/>
      <c r="O134" s="176"/>
      <c r="P134" s="177">
        <f>SUM(P135:P139)</f>
        <v>0</v>
      </c>
      <c r="Q134" s="176"/>
      <c r="R134" s="177">
        <f>SUM(R135:R139)</f>
        <v>458.33160000000004</v>
      </c>
      <c r="S134" s="176"/>
      <c r="T134" s="178">
        <f>SUM(T135:T139)</f>
        <v>0</v>
      </c>
      <c r="AR134" s="179" t="s">
        <v>81</v>
      </c>
      <c r="AT134" s="180" t="s">
        <v>73</v>
      </c>
      <c r="AU134" s="180" t="s">
        <v>81</v>
      </c>
      <c r="AY134" s="179" t="s">
        <v>122</v>
      </c>
      <c r="BK134" s="181">
        <f>SUM(BK135:BK139)</f>
        <v>0</v>
      </c>
    </row>
    <row r="135" spans="1:65" s="2" customFormat="1" ht="24.2" customHeight="1">
      <c r="A135" s="31"/>
      <c r="B135" s="32"/>
      <c r="C135" s="184" t="s">
        <v>141</v>
      </c>
      <c r="D135" s="184" t="s">
        <v>124</v>
      </c>
      <c r="E135" s="185" t="s">
        <v>143</v>
      </c>
      <c r="F135" s="186" t="s">
        <v>144</v>
      </c>
      <c r="G135" s="187" t="s">
        <v>127</v>
      </c>
      <c r="H135" s="188">
        <v>295</v>
      </c>
      <c r="I135" s="189"/>
      <c r="J135" s="190">
        <f>ROUND(I135*H135,2)</f>
        <v>0</v>
      </c>
      <c r="K135" s="191"/>
      <c r="L135" s="36"/>
      <c r="M135" s="192" t="s">
        <v>1</v>
      </c>
      <c r="N135" s="193" t="s">
        <v>39</v>
      </c>
      <c r="O135" s="68"/>
      <c r="P135" s="194">
        <f>O135*H135</f>
        <v>0</v>
      </c>
      <c r="Q135" s="194">
        <v>0.57499999999999996</v>
      </c>
      <c r="R135" s="194">
        <f>Q135*H135</f>
        <v>169.625</v>
      </c>
      <c r="S135" s="194">
        <v>0</v>
      </c>
      <c r="T135" s="195">
        <f>S135*H135</f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96" t="s">
        <v>128</v>
      </c>
      <c r="AT135" s="196" t="s">
        <v>124</v>
      </c>
      <c r="AU135" s="196" t="s">
        <v>83</v>
      </c>
      <c r="AY135" s="14" t="s">
        <v>122</v>
      </c>
      <c r="BE135" s="197">
        <f>IF(N135="základní",J135,0)</f>
        <v>0</v>
      </c>
      <c r="BF135" s="197">
        <f>IF(N135="snížená",J135,0)</f>
        <v>0</v>
      </c>
      <c r="BG135" s="197">
        <f>IF(N135="zákl. přenesená",J135,0)</f>
        <v>0</v>
      </c>
      <c r="BH135" s="197">
        <f>IF(N135="sníž. přenesená",J135,0)</f>
        <v>0</v>
      </c>
      <c r="BI135" s="197">
        <f>IF(N135="nulová",J135,0)</f>
        <v>0</v>
      </c>
      <c r="BJ135" s="14" t="s">
        <v>81</v>
      </c>
      <c r="BK135" s="197">
        <f>ROUND(I135*H135,2)</f>
        <v>0</v>
      </c>
      <c r="BL135" s="14" t="s">
        <v>128</v>
      </c>
      <c r="BM135" s="196" t="s">
        <v>265</v>
      </c>
    </row>
    <row r="136" spans="1:65" s="2" customFormat="1" ht="49.15" customHeight="1">
      <c r="A136" s="31"/>
      <c r="B136" s="32"/>
      <c r="C136" s="184" t="s">
        <v>146</v>
      </c>
      <c r="D136" s="184" t="s">
        <v>124</v>
      </c>
      <c r="E136" s="185" t="s">
        <v>147</v>
      </c>
      <c r="F136" s="186" t="s">
        <v>148</v>
      </c>
      <c r="G136" s="187" t="s">
        <v>127</v>
      </c>
      <c r="H136" s="188">
        <v>295</v>
      </c>
      <c r="I136" s="189"/>
      <c r="J136" s="190">
        <f>ROUND(I136*H136,2)</f>
        <v>0</v>
      </c>
      <c r="K136" s="191"/>
      <c r="L136" s="36"/>
      <c r="M136" s="192" t="s">
        <v>1</v>
      </c>
      <c r="N136" s="193" t="s">
        <v>39</v>
      </c>
      <c r="O136" s="68"/>
      <c r="P136" s="194">
        <f>O136*H136</f>
        <v>0</v>
      </c>
      <c r="Q136" s="194">
        <v>0.40416999999999997</v>
      </c>
      <c r="R136" s="194">
        <f>Q136*H136</f>
        <v>119.23014999999999</v>
      </c>
      <c r="S136" s="194">
        <v>0</v>
      </c>
      <c r="T136" s="195">
        <f>S136*H136</f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96" t="s">
        <v>128</v>
      </c>
      <c r="AT136" s="196" t="s">
        <v>124</v>
      </c>
      <c r="AU136" s="196" t="s">
        <v>83</v>
      </c>
      <c r="AY136" s="14" t="s">
        <v>122</v>
      </c>
      <c r="BE136" s="197">
        <f>IF(N136="základní",J136,0)</f>
        <v>0</v>
      </c>
      <c r="BF136" s="197">
        <f>IF(N136="snížená",J136,0)</f>
        <v>0</v>
      </c>
      <c r="BG136" s="197">
        <f>IF(N136="zákl. přenesená",J136,0)</f>
        <v>0</v>
      </c>
      <c r="BH136" s="197">
        <f>IF(N136="sníž. přenesená",J136,0)</f>
        <v>0</v>
      </c>
      <c r="BI136" s="197">
        <f>IF(N136="nulová",J136,0)</f>
        <v>0</v>
      </c>
      <c r="BJ136" s="14" t="s">
        <v>81</v>
      </c>
      <c r="BK136" s="197">
        <f>ROUND(I136*H136,2)</f>
        <v>0</v>
      </c>
      <c r="BL136" s="14" t="s">
        <v>128</v>
      </c>
      <c r="BM136" s="196" t="s">
        <v>266</v>
      </c>
    </row>
    <row r="137" spans="1:65" s="2" customFormat="1" ht="24.2" customHeight="1">
      <c r="A137" s="31"/>
      <c r="B137" s="32"/>
      <c r="C137" s="184" t="s">
        <v>150</v>
      </c>
      <c r="D137" s="184" t="s">
        <v>124</v>
      </c>
      <c r="E137" s="185" t="s">
        <v>151</v>
      </c>
      <c r="F137" s="186" t="s">
        <v>152</v>
      </c>
      <c r="G137" s="187" t="s">
        <v>127</v>
      </c>
      <c r="H137" s="188">
        <v>295</v>
      </c>
      <c r="I137" s="189"/>
      <c r="J137" s="190">
        <f>ROUND(I137*H137,2)</f>
        <v>0</v>
      </c>
      <c r="K137" s="191"/>
      <c r="L137" s="36"/>
      <c r="M137" s="192" t="s">
        <v>1</v>
      </c>
      <c r="N137" s="193" t="s">
        <v>39</v>
      </c>
      <c r="O137" s="68"/>
      <c r="P137" s="194">
        <f>O137*H137</f>
        <v>0</v>
      </c>
      <c r="Q137" s="194">
        <v>0.57291000000000003</v>
      </c>
      <c r="R137" s="194">
        <f>Q137*H137</f>
        <v>169.00845000000001</v>
      </c>
      <c r="S137" s="194">
        <v>0</v>
      </c>
      <c r="T137" s="195">
        <f>S137*H137</f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96" t="s">
        <v>128</v>
      </c>
      <c r="AT137" s="196" t="s">
        <v>124</v>
      </c>
      <c r="AU137" s="196" t="s">
        <v>83</v>
      </c>
      <c r="AY137" s="14" t="s">
        <v>122</v>
      </c>
      <c r="BE137" s="197">
        <f>IF(N137="základní",J137,0)</f>
        <v>0</v>
      </c>
      <c r="BF137" s="197">
        <f>IF(N137="snížená",J137,0)</f>
        <v>0</v>
      </c>
      <c r="BG137" s="197">
        <f>IF(N137="zákl. přenesená",J137,0)</f>
        <v>0</v>
      </c>
      <c r="BH137" s="197">
        <f>IF(N137="sníž. přenesená",J137,0)</f>
        <v>0</v>
      </c>
      <c r="BI137" s="197">
        <f>IF(N137="nulová",J137,0)</f>
        <v>0</v>
      </c>
      <c r="BJ137" s="14" t="s">
        <v>81</v>
      </c>
      <c r="BK137" s="197">
        <f>ROUND(I137*H137,2)</f>
        <v>0</v>
      </c>
      <c r="BL137" s="14" t="s">
        <v>128</v>
      </c>
      <c r="BM137" s="196" t="s">
        <v>267</v>
      </c>
    </row>
    <row r="138" spans="1:65" s="2" customFormat="1" ht="16.5" customHeight="1">
      <c r="A138" s="31"/>
      <c r="B138" s="32"/>
      <c r="C138" s="184" t="s">
        <v>154</v>
      </c>
      <c r="D138" s="184" t="s">
        <v>124</v>
      </c>
      <c r="E138" s="185" t="s">
        <v>268</v>
      </c>
      <c r="F138" s="186" t="s">
        <v>269</v>
      </c>
      <c r="G138" s="187" t="s">
        <v>139</v>
      </c>
      <c r="H138" s="188">
        <v>130</v>
      </c>
      <c r="I138" s="189"/>
      <c r="J138" s="190">
        <f>ROUND(I138*H138,2)</f>
        <v>0</v>
      </c>
      <c r="K138" s="191"/>
      <c r="L138" s="36"/>
      <c r="M138" s="192" t="s">
        <v>1</v>
      </c>
      <c r="N138" s="193" t="s">
        <v>39</v>
      </c>
      <c r="O138" s="68"/>
      <c r="P138" s="194">
        <f>O138*H138</f>
        <v>0</v>
      </c>
      <c r="Q138" s="194">
        <v>0</v>
      </c>
      <c r="R138" s="194">
        <f>Q138*H138</f>
        <v>0</v>
      </c>
      <c r="S138" s="194">
        <v>0</v>
      </c>
      <c r="T138" s="195">
        <f>S138*H138</f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96" t="s">
        <v>128</v>
      </c>
      <c r="AT138" s="196" t="s">
        <v>124</v>
      </c>
      <c r="AU138" s="196" t="s">
        <v>83</v>
      </c>
      <c r="AY138" s="14" t="s">
        <v>122</v>
      </c>
      <c r="BE138" s="197">
        <f>IF(N138="základní",J138,0)</f>
        <v>0</v>
      </c>
      <c r="BF138" s="197">
        <f>IF(N138="snížená",J138,0)</f>
        <v>0</v>
      </c>
      <c r="BG138" s="197">
        <f>IF(N138="zákl. přenesená",J138,0)</f>
        <v>0</v>
      </c>
      <c r="BH138" s="197">
        <f>IF(N138="sníž. přenesená",J138,0)</f>
        <v>0</v>
      </c>
      <c r="BI138" s="197">
        <f>IF(N138="nulová",J138,0)</f>
        <v>0</v>
      </c>
      <c r="BJ138" s="14" t="s">
        <v>81</v>
      </c>
      <c r="BK138" s="197">
        <f>ROUND(I138*H138,2)</f>
        <v>0</v>
      </c>
      <c r="BL138" s="14" t="s">
        <v>128</v>
      </c>
      <c r="BM138" s="196" t="s">
        <v>270</v>
      </c>
    </row>
    <row r="139" spans="1:65" s="2" customFormat="1" ht="24.2" customHeight="1">
      <c r="A139" s="31"/>
      <c r="B139" s="32"/>
      <c r="C139" s="184" t="s">
        <v>158</v>
      </c>
      <c r="D139" s="184" t="s">
        <v>124</v>
      </c>
      <c r="E139" s="185" t="s">
        <v>159</v>
      </c>
      <c r="F139" s="186" t="s">
        <v>160</v>
      </c>
      <c r="G139" s="187" t="s">
        <v>139</v>
      </c>
      <c r="H139" s="188">
        <v>130</v>
      </c>
      <c r="I139" s="189"/>
      <c r="J139" s="190">
        <f>ROUND(I139*H139,2)</f>
        <v>0</v>
      </c>
      <c r="K139" s="191"/>
      <c r="L139" s="36"/>
      <c r="M139" s="192" t="s">
        <v>1</v>
      </c>
      <c r="N139" s="193" t="s">
        <v>39</v>
      </c>
      <c r="O139" s="68"/>
      <c r="P139" s="194">
        <f>O139*H139</f>
        <v>0</v>
      </c>
      <c r="Q139" s="194">
        <v>3.5999999999999999E-3</v>
      </c>
      <c r="R139" s="194">
        <f>Q139*H139</f>
        <v>0.46799999999999997</v>
      </c>
      <c r="S139" s="194">
        <v>0</v>
      </c>
      <c r="T139" s="195">
        <f>S139*H139</f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96" t="s">
        <v>128</v>
      </c>
      <c r="AT139" s="196" t="s">
        <v>124</v>
      </c>
      <c r="AU139" s="196" t="s">
        <v>83</v>
      </c>
      <c r="AY139" s="14" t="s">
        <v>122</v>
      </c>
      <c r="BE139" s="197">
        <f>IF(N139="základní",J139,0)</f>
        <v>0</v>
      </c>
      <c r="BF139" s="197">
        <f>IF(N139="snížená",J139,0)</f>
        <v>0</v>
      </c>
      <c r="BG139" s="197">
        <f>IF(N139="zákl. přenesená",J139,0)</f>
        <v>0</v>
      </c>
      <c r="BH139" s="197">
        <f>IF(N139="sníž. přenesená",J139,0)</f>
        <v>0</v>
      </c>
      <c r="BI139" s="197">
        <f>IF(N139="nulová",J139,0)</f>
        <v>0</v>
      </c>
      <c r="BJ139" s="14" t="s">
        <v>81</v>
      </c>
      <c r="BK139" s="197">
        <f>ROUND(I139*H139,2)</f>
        <v>0</v>
      </c>
      <c r="BL139" s="14" t="s">
        <v>128</v>
      </c>
      <c r="BM139" s="196" t="s">
        <v>271</v>
      </c>
    </row>
    <row r="140" spans="1:65" s="12" customFormat="1" ht="22.9" customHeight="1">
      <c r="B140" s="168"/>
      <c r="C140" s="169"/>
      <c r="D140" s="170" t="s">
        <v>73</v>
      </c>
      <c r="E140" s="182" t="s">
        <v>158</v>
      </c>
      <c r="F140" s="182" t="s">
        <v>162</v>
      </c>
      <c r="G140" s="169"/>
      <c r="H140" s="169"/>
      <c r="I140" s="172"/>
      <c r="J140" s="183">
        <f>BK140</f>
        <v>0</v>
      </c>
      <c r="K140" s="169"/>
      <c r="L140" s="174"/>
      <c r="M140" s="175"/>
      <c r="N140" s="176"/>
      <c r="O140" s="176"/>
      <c r="P140" s="177">
        <f>SUM(P141:P144)</f>
        <v>0</v>
      </c>
      <c r="Q140" s="176"/>
      <c r="R140" s="177">
        <f>SUM(R141:R144)</f>
        <v>2.9317073999999996</v>
      </c>
      <c r="S140" s="176"/>
      <c r="T140" s="178">
        <f>SUM(T141:T144)</f>
        <v>0</v>
      </c>
      <c r="AR140" s="179" t="s">
        <v>81</v>
      </c>
      <c r="AT140" s="180" t="s">
        <v>73</v>
      </c>
      <c r="AU140" s="180" t="s">
        <v>81</v>
      </c>
      <c r="AY140" s="179" t="s">
        <v>122</v>
      </c>
      <c r="BK140" s="181">
        <f>SUM(BK141:BK144)</f>
        <v>0</v>
      </c>
    </row>
    <row r="141" spans="1:65" s="2" customFormat="1" ht="33" customHeight="1">
      <c r="A141" s="31"/>
      <c r="B141" s="32"/>
      <c r="C141" s="184" t="s">
        <v>163</v>
      </c>
      <c r="D141" s="184" t="s">
        <v>124</v>
      </c>
      <c r="E141" s="185" t="s">
        <v>164</v>
      </c>
      <c r="F141" s="186" t="s">
        <v>272</v>
      </c>
      <c r="G141" s="187" t="s">
        <v>166</v>
      </c>
      <c r="H141" s="188">
        <v>42</v>
      </c>
      <c r="I141" s="189"/>
      <c r="J141" s="190">
        <f>ROUND(I141*H141,2)</f>
        <v>0</v>
      </c>
      <c r="K141" s="191"/>
      <c r="L141" s="36"/>
      <c r="M141" s="192" t="s">
        <v>1</v>
      </c>
      <c r="N141" s="193" t="s">
        <v>39</v>
      </c>
      <c r="O141" s="68"/>
      <c r="P141" s="194">
        <f>O141*H141</f>
        <v>0</v>
      </c>
      <c r="Q141" s="194">
        <v>0</v>
      </c>
      <c r="R141" s="194">
        <f>Q141*H141</f>
        <v>0</v>
      </c>
      <c r="S141" s="194">
        <v>0</v>
      </c>
      <c r="T141" s="195">
        <f>S141*H141</f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96" t="s">
        <v>128</v>
      </c>
      <c r="AT141" s="196" t="s">
        <v>124</v>
      </c>
      <c r="AU141" s="196" t="s">
        <v>83</v>
      </c>
      <c r="AY141" s="14" t="s">
        <v>122</v>
      </c>
      <c r="BE141" s="197">
        <f>IF(N141="základní",J141,0)</f>
        <v>0</v>
      </c>
      <c r="BF141" s="197">
        <f>IF(N141="snížená",J141,0)</f>
        <v>0</v>
      </c>
      <c r="BG141" s="197">
        <f>IF(N141="zákl. přenesená",J141,0)</f>
        <v>0</v>
      </c>
      <c r="BH141" s="197">
        <f>IF(N141="sníž. přenesená",J141,0)</f>
        <v>0</v>
      </c>
      <c r="BI141" s="197">
        <f>IF(N141="nulová",J141,0)</f>
        <v>0</v>
      </c>
      <c r="BJ141" s="14" t="s">
        <v>81</v>
      </c>
      <c r="BK141" s="197">
        <f>ROUND(I141*H141,2)</f>
        <v>0</v>
      </c>
      <c r="BL141" s="14" t="s">
        <v>128</v>
      </c>
      <c r="BM141" s="196" t="s">
        <v>273</v>
      </c>
    </row>
    <row r="142" spans="1:65" s="2" customFormat="1" ht="24.2" customHeight="1">
      <c r="A142" s="31"/>
      <c r="B142" s="32"/>
      <c r="C142" s="184" t="s">
        <v>168</v>
      </c>
      <c r="D142" s="184" t="s">
        <v>124</v>
      </c>
      <c r="E142" s="185" t="s">
        <v>169</v>
      </c>
      <c r="F142" s="186" t="s">
        <v>170</v>
      </c>
      <c r="G142" s="187" t="s">
        <v>139</v>
      </c>
      <c r="H142" s="188">
        <v>414</v>
      </c>
      <c r="I142" s="189"/>
      <c r="J142" s="190">
        <f>ROUND(I142*H142,2)</f>
        <v>0</v>
      </c>
      <c r="K142" s="191"/>
      <c r="L142" s="36"/>
      <c r="M142" s="192" t="s">
        <v>1</v>
      </c>
      <c r="N142" s="193" t="s">
        <v>39</v>
      </c>
      <c r="O142" s="68"/>
      <c r="P142" s="194">
        <f>O142*H142</f>
        <v>0</v>
      </c>
      <c r="Q142" s="194">
        <v>8.0000000000000007E-5</v>
      </c>
      <c r="R142" s="194">
        <f>Q142*H142</f>
        <v>3.3120000000000004E-2</v>
      </c>
      <c r="S142" s="194">
        <v>0</v>
      </c>
      <c r="T142" s="195">
        <f>S142*H142</f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96" t="s">
        <v>128</v>
      </c>
      <c r="AT142" s="196" t="s">
        <v>124</v>
      </c>
      <c r="AU142" s="196" t="s">
        <v>83</v>
      </c>
      <c r="AY142" s="14" t="s">
        <v>122</v>
      </c>
      <c r="BE142" s="197">
        <f>IF(N142="základní",J142,0)</f>
        <v>0</v>
      </c>
      <c r="BF142" s="197">
        <f>IF(N142="snížená",J142,0)</f>
        <v>0</v>
      </c>
      <c r="BG142" s="197">
        <f>IF(N142="zákl. přenesená",J142,0)</f>
        <v>0</v>
      </c>
      <c r="BH142" s="197">
        <f>IF(N142="sníž. přenesená",J142,0)</f>
        <v>0</v>
      </c>
      <c r="BI142" s="197">
        <f>IF(N142="nulová",J142,0)</f>
        <v>0</v>
      </c>
      <c r="BJ142" s="14" t="s">
        <v>81</v>
      </c>
      <c r="BK142" s="197">
        <f>ROUND(I142*H142,2)</f>
        <v>0</v>
      </c>
      <c r="BL142" s="14" t="s">
        <v>128</v>
      </c>
      <c r="BM142" s="196" t="s">
        <v>274</v>
      </c>
    </row>
    <row r="143" spans="1:65" s="2" customFormat="1" ht="24.2" customHeight="1">
      <c r="A143" s="31"/>
      <c r="B143" s="32"/>
      <c r="C143" s="184" t="s">
        <v>172</v>
      </c>
      <c r="D143" s="184" t="s">
        <v>124</v>
      </c>
      <c r="E143" s="185" t="s">
        <v>177</v>
      </c>
      <c r="F143" s="186" t="s">
        <v>178</v>
      </c>
      <c r="G143" s="187" t="s">
        <v>179</v>
      </c>
      <c r="H143" s="188">
        <v>2.6549999999999998</v>
      </c>
      <c r="I143" s="189"/>
      <c r="J143" s="190">
        <f>ROUND(I143*H143,2)</f>
        <v>0</v>
      </c>
      <c r="K143" s="191"/>
      <c r="L143" s="36"/>
      <c r="M143" s="192" t="s">
        <v>1</v>
      </c>
      <c r="N143" s="193" t="s">
        <v>39</v>
      </c>
      <c r="O143" s="68"/>
      <c r="P143" s="194">
        <f>O143*H143</f>
        <v>0</v>
      </c>
      <c r="Q143" s="194">
        <v>1.01508</v>
      </c>
      <c r="R143" s="194">
        <f>Q143*H143</f>
        <v>2.6950373999999999</v>
      </c>
      <c r="S143" s="194">
        <v>0</v>
      </c>
      <c r="T143" s="195">
        <f>S143*H143</f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96" t="s">
        <v>128</v>
      </c>
      <c r="AT143" s="196" t="s">
        <v>124</v>
      </c>
      <c r="AU143" s="196" t="s">
        <v>83</v>
      </c>
      <c r="AY143" s="14" t="s">
        <v>122</v>
      </c>
      <c r="BE143" s="197">
        <f>IF(N143="základní",J143,0)</f>
        <v>0</v>
      </c>
      <c r="BF143" s="197">
        <f>IF(N143="snížená",J143,0)</f>
        <v>0</v>
      </c>
      <c r="BG143" s="197">
        <f>IF(N143="zákl. přenesená",J143,0)</f>
        <v>0</v>
      </c>
      <c r="BH143" s="197">
        <f>IF(N143="sníž. přenesená",J143,0)</f>
        <v>0</v>
      </c>
      <c r="BI143" s="197">
        <f>IF(N143="nulová",J143,0)</f>
        <v>0</v>
      </c>
      <c r="BJ143" s="14" t="s">
        <v>81</v>
      </c>
      <c r="BK143" s="197">
        <f>ROUND(I143*H143,2)</f>
        <v>0</v>
      </c>
      <c r="BL143" s="14" t="s">
        <v>128</v>
      </c>
      <c r="BM143" s="196" t="s">
        <v>275</v>
      </c>
    </row>
    <row r="144" spans="1:65" s="2" customFormat="1" ht="24.2" customHeight="1">
      <c r="A144" s="31"/>
      <c r="B144" s="32"/>
      <c r="C144" s="184" t="s">
        <v>176</v>
      </c>
      <c r="D144" s="184" t="s">
        <v>124</v>
      </c>
      <c r="E144" s="185" t="s">
        <v>182</v>
      </c>
      <c r="F144" s="186" t="s">
        <v>183</v>
      </c>
      <c r="G144" s="187" t="s">
        <v>127</v>
      </c>
      <c r="H144" s="188">
        <v>295</v>
      </c>
      <c r="I144" s="189"/>
      <c r="J144" s="190">
        <f>ROUND(I144*H144,2)</f>
        <v>0</v>
      </c>
      <c r="K144" s="191"/>
      <c r="L144" s="36"/>
      <c r="M144" s="192" t="s">
        <v>1</v>
      </c>
      <c r="N144" s="193" t="s">
        <v>39</v>
      </c>
      <c r="O144" s="68"/>
      <c r="P144" s="194">
        <f>O144*H144</f>
        <v>0</v>
      </c>
      <c r="Q144" s="194">
        <v>6.8999999999999997E-4</v>
      </c>
      <c r="R144" s="194">
        <f>Q144*H144</f>
        <v>0.20354999999999998</v>
      </c>
      <c r="S144" s="194">
        <v>0</v>
      </c>
      <c r="T144" s="195">
        <f>S144*H144</f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96" t="s">
        <v>128</v>
      </c>
      <c r="AT144" s="196" t="s">
        <v>124</v>
      </c>
      <c r="AU144" s="196" t="s">
        <v>83</v>
      </c>
      <c r="AY144" s="14" t="s">
        <v>122</v>
      </c>
      <c r="BE144" s="197">
        <f>IF(N144="základní",J144,0)</f>
        <v>0</v>
      </c>
      <c r="BF144" s="197">
        <f>IF(N144="snížená",J144,0)</f>
        <v>0</v>
      </c>
      <c r="BG144" s="197">
        <f>IF(N144="zákl. přenesená",J144,0)</f>
        <v>0</v>
      </c>
      <c r="BH144" s="197">
        <f>IF(N144="sníž. přenesená",J144,0)</f>
        <v>0</v>
      </c>
      <c r="BI144" s="197">
        <f>IF(N144="nulová",J144,0)</f>
        <v>0</v>
      </c>
      <c r="BJ144" s="14" t="s">
        <v>81</v>
      </c>
      <c r="BK144" s="197">
        <f>ROUND(I144*H144,2)</f>
        <v>0</v>
      </c>
      <c r="BL144" s="14" t="s">
        <v>128</v>
      </c>
      <c r="BM144" s="196" t="s">
        <v>276</v>
      </c>
    </row>
    <row r="145" spans="1:65" s="12" customFormat="1" ht="22.9" customHeight="1">
      <c r="B145" s="168"/>
      <c r="C145" s="169"/>
      <c r="D145" s="170" t="s">
        <v>73</v>
      </c>
      <c r="E145" s="182" t="s">
        <v>185</v>
      </c>
      <c r="F145" s="182" t="s">
        <v>186</v>
      </c>
      <c r="G145" s="169"/>
      <c r="H145" s="169"/>
      <c r="I145" s="172"/>
      <c r="J145" s="183">
        <f>BK145</f>
        <v>0</v>
      </c>
      <c r="K145" s="169"/>
      <c r="L145" s="174"/>
      <c r="M145" s="175"/>
      <c r="N145" s="176"/>
      <c r="O145" s="176"/>
      <c r="P145" s="177">
        <f>SUM(P146:P149)</f>
        <v>0</v>
      </c>
      <c r="Q145" s="176"/>
      <c r="R145" s="177">
        <f>SUM(R146:R149)</f>
        <v>0</v>
      </c>
      <c r="S145" s="176"/>
      <c r="T145" s="178">
        <f>SUM(T146:T149)</f>
        <v>0</v>
      </c>
      <c r="AR145" s="179" t="s">
        <v>81</v>
      </c>
      <c r="AT145" s="180" t="s">
        <v>73</v>
      </c>
      <c r="AU145" s="180" t="s">
        <v>81</v>
      </c>
      <c r="AY145" s="179" t="s">
        <v>122</v>
      </c>
      <c r="BK145" s="181">
        <f>SUM(BK146:BK149)</f>
        <v>0</v>
      </c>
    </row>
    <row r="146" spans="1:65" s="2" customFormat="1" ht="33" customHeight="1">
      <c r="A146" s="31"/>
      <c r="B146" s="32"/>
      <c r="C146" s="184" t="s">
        <v>181</v>
      </c>
      <c r="D146" s="184" t="s">
        <v>124</v>
      </c>
      <c r="E146" s="185" t="s">
        <v>187</v>
      </c>
      <c r="F146" s="186" t="s">
        <v>188</v>
      </c>
      <c r="G146" s="187" t="s">
        <v>179</v>
      </c>
      <c r="H146" s="188">
        <v>416.32499999999999</v>
      </c>
      <c r="I146" s="189"/>
      <c r="J146" s="190">
        <f>ROUND(I146*H146,2)</f>
        <v>0</v>
      </c>
      <c r="K146" s="191"/>
      <c r="L146" s="36"/>
      <c r="M146" s="192" t="s">
        <v>1</v>
      </c>
      <c r="N146" s="193" t="s">
        <v>39</v>
      </c>
      <c r="O146" s="68"/>
      <c r="P146" s="194">
        <f>O146*H146</f>
        <v>0</v>
      </c>
      <c r="Q146" s="194">
        <v>0</v>
      </c>
      <c r="R146" s="194">
        <f>Q146*H146</f>
        <v>0</v>
      </c>
      <c r="S146" s="194">
        <v>0</v>
      </c>
      <c r="T146" s="195">
        <f>S146*H146</f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96" t="s">
        <v>128</v>
      </c>
      <c r="AT146" s="196" t="s">
        <v>124</v>
      </c>
      <c r="AU146" s="196" t="s">
        <v>83</v>
      </c>
      <c r="AY146" s="14" t="s">
        <v>122</v>
      </c>
      <c r="BE146" s="197">
        <f>IF(N146="základní",J146,0)</f>
        <v>0</v>
      </c>
      <c r="BF146" s="197">
        <f>IF(N146="snížená",J146,0)</f>
        <v>0</v>
      </c>
      <c r="BG146" s="197">
        <f>IF(N146="zákl. přenesená",J146,0)</f>
        <v>0</v>
      </c>
      <c r="BH146" s="197">
        <f>IF(N146="sníž. přenesená",J146,0)</f>
        <v>0</v>
      </c>
      <c r="BI146" s="197">
        <f>IF(N146="nulová",J146,0)</f>
        <v>0</v>
      </c>
      <c r="BJ146" s="14" t="s">
        <v>81</v>
      </c>
      <c r="BK146" s="197">
        <f>ROUND(I146*H146,2)</f>
        <v>0</v>
      </c>
      <c r="BL146" s="14" t="s">
        <v>128</v>
      </c>
      <c r="BM146" s="196" t="s">
        <v>277</v>
      </c>
    </row>
    <row r="147" spans="1:65" s="2" customFormat="1" ht="44.25" customHeight="1">
      <c r="A147" s="31"/>
      <c r="B147" s="32"/>
      <c r="C147" s="184" t="s">
        <v>8</v>
      </c>
      <c r="D147" s="184" t="s">
        <v>124</v>
      </c>
      <c r="E147" s="185" t="s">
        <v>191</v>
      </c>
      <c r="F147" s="186" t="s">
        <v>192</v>
      </c>
      <c r="G147" s="187" t="s">
        <v>179</v>
      </c>
      <c r="H147" s="188">
        <v>416.32499999999999</v>
      </c>
      <c r="I147" s="189"/>
      <c r="J147" s="190">
        <f>ROUND(I147*H147,2)</f>
        <v>0</v>
      </c>
      <c r="K147" s="191"/>
      <c r="L147" s="36"/>
      <c r="M147" s="192" t="s">
        <v>1</v>
      </c>
      <c r="N147" s="193" t="s">
        <v>39</v>
      </c>
      <c r="O147" s="68"/>
      <c r="P147" s="194">
        <f>O147*H147</f>
        <v>0</v>
      </c>
      <c r="Q147" s="194">
        <v>0</v>
      </c>
      <c r="R147" s="194">
        <f>Q147*H147</f>
        <v>0</v>
      </c>
      <c r="S147" s="194">
        <v>0</v>
      </c>
      <c r="T147" s="195">
        <f>S147*H147</f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96" t="s">
        <v>128</v>
      </c>
      <c r="AT147" s="196" t="s">
        <v>124</v>
      </c>
      <c r="AU147" s="196" t="s">
        <v>83</v>
      </c>
      <c r="AY147" s="14" t="s">
        <v>122</v>
      </c>
      <c r="BE147" s="197">
        <f>IF(N147="základní",J147,0)</f>
        <v>0</v>
      </c>
      <c r="BF147" s="197">
        <f>IF(N147="snížená",J147,0)</f>
        <v>0</v>
      </c>
      <c r="BG147" s="197">
        <f>IF(N147="zákl. přenesená",J147,0)</f>
        <v>0</v>
      </c>
      <c r="BH147" s="197">
        <f>IF(N147="sníž. přenesená",J147,0)</f>
        <v>0</v>
      </c>
      <c r="BI147" s="197">
        <f>IF(N147="nulová",J147,0)</f>
        <v>0</v>
      </c>
      <c r="BJ147" s="14" t="s">
        <v>81</v>
      </c>
      <c r="BK147" s="197">
        <f>ROUND(I147*H147,2)</f>
        <v>0</v>
      </c>
      <c r="BL147" s="14" t="s">
        <v>128</v>
      </c>
      <c r="BM147" s="196" t="s">
        <v>278</v>
      </c>
    </row>
    <row r="148" spans="1:65" s="2" customFormat="1" ht="44.25" customHeight="1">
      <c r="A148" s="31"/>
      <c r="B148" s="32"/>
      <c r="C148" s="184" t="s">
        <v>190</v>
      </c>
      <c r="D148" s="184" t="s">
        <v>124</v>
      </c>
      <c r="E148" s="185" t="s">
        <v>195</v>
      </c>
      <c r="F148" s="186" t="s">
        <v>196</v>
      </c>
      <c r="G148" s="187" t="s">
        <v>179</v>
      </c>
      <c r="H148" s="188">
        <v>109.52500000000001</v>
      </c>
      <c r="I148" s="189"/>
      <c r="J148" s="190">
        <f>ROUND(I148*H148,2)</f>
        <v>0</v>
      </c>
      <c r="K148" s="191"/>
      <c r="L148" s="36"/>
      <c r="M148" s="192" t="s">
        <v>1</v>
      </c>
      <c r="N148" s="193" t="s">
        <v>39</v>
      </c>
      <c r="O148" s="68"/>
      <c r="P148" s="194">
        <f>O148*H148</f>
        <v>0</v>
      </c>
      <c r="Q148" s="194">
        <v>0</v>
      </c>
      <c r="R148" s="194">
        <f>Q148*H148</f>
        <v>0</v>
      </c>
      <c r="S148" s="194">
        <v>0</v>
      </c>
      <c r="T148" s="195">
        <f>S148*H148</f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96" t="s">
        <v>128</v>
      </c>
      <c r="AT148" s="196" t="s">
        <v>124</v>
      </c>
      <c r="AU148" s="196" t="s">
        <v>83</v>
      </c>
      <c r="AY148" s="14" t="s">
        <v>122</v>
      </c>
      <c r="BE148" s="197">
        <f>IF(N148="základní",J148,0)</f>
        <v>0</v>
      </c>
      <c r="BF148" s="197">
        <f>IF(N148="snížená",J148,0)</f>
        <v>0</v>
      </c>
      <c r="BG148" s="197">
        <f>IF(N148="zákl. přenesená",J148,0)</f>
        <v>0</v>
      </c>
      <c r="BH148" s="197">
        <f>IF(N148="sníž. přenesená",J148,0)</f>
        <v>0</v>
      </c>
      <c r="BI148" s="197">
        <f>IF(N148="nulová",J148,0)</f>
        <v>0</v>
      </c>
      <c r="BJ148" s="14" t="s">
        <v>81</v>
      </c>
      <c r="BK148" s="197">
        <f>ROUND(I148*H148,2)</f>
        <v>0</v>
      </c>
      <c r="BL148" s="14" t="s">
        <v>128</v>
      </c>
      <c r="BM148" s="196" t="s">
        <v>279</v>
      </c>
    </row>
    <row r="149" spans="1:65" s="2" customFormat="1" ht="44.25" customHeight="1">
      <c r="A149" s="31"/>
      <c r="B149" s="32"/>
      <c r="C149" s="184" t="s">
        <v>194</v>
      </c>
      <c r="D149" s="184" t="s">
        <v>124</v>
      </c>
      <c r="E149" s="185" t="s">
        <v>199</v>
      </c>
      <c r="F149" s="186" t="s">
        <v>200</v>
      </c>
      <c r="G149" s="187" t="s">
        <v>179</v>
      </c>
      <c r="H149" s="188">
        <v>306.8</v>
      </c>
      <c r="I149" s="189"/>
      <c r="J149" s="190">
        <f>ROUND(I149*H149,2)</f>
        <v>0</v>
      </c>
      <c r="K149" s="191"/>
      <c r="L149" s="36"/>
      <c r="M149" s="192" t="s">
        <v>1</v>
      </c>
      <c r="N149" s="193" t="s">
        <v>39</v>
      </c>
      <c r="O149" s="68"/>
      <c r="P149" s="194">
        <f>O149*H149</f>
        <v>0</v>
      </c>
      <c r="Q149" s="194">
        <v>0</v>
      </c>
      <c r="R149" s="194">
        <f>Q149*H149</f>
        <v>0</v>
      </c>
      <c r="S149" s="194">
        <v>0</v>
      </c>
      <c r="T149" s="195">
        <f>S149*H149</f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96" t="s">
        <v>128</v>
      </c>
      <c r="AT149" s="196" t="s">
        <v>124</v>
      </c>
      <c r="AU149" s="196" t="s">
        <v>83</v>
      </c>
      <c r="AY149" s="14" t="s">
        <v>122</v>
      </c>
      <c r="BE149" s="197">
        <f>IF(N149="základní",J149,0)</f>
        <v>0</v>
      </c>
      <c r="BF149" s="197">
        <f>IF(N149="snížená",J149,0)</f>
        <v>0</v>
      </c>
      <c r="BG149" s="197">
        <f>IF(N149="zákl. přenesená",J149,0)</f>
        <v>0</v>
      </c>
      <c r="BH149" s="197">
        <f>IF(N149="sníž. přenesená",J149,0)</f>
        <v>0</v>
      </c>
      <c r="BI149" s="197">
        <f>IF(N149="nulová",J149,0)</f>
        <v>0</v>
      </c>
      <c r="BJ149" s="14" t="s">
        <v>81</v>
      </c>
      <c r="BK149" s="197">
        <f>ROUND(I149*H149,2)</f>
        <v>0</v>
      </c>
      <c r="BL149" s="14" t="s">
        <v>128</v>
      </c>
      <c r="BM149" s="196" t="s">
        <v>280</v>
      </c>
    </row>
    <row r="150" spans="1:65" s="12" customFormat="1" ht="22.9" customHeight="1">
      <c r="B150" s="168"/>
      <c r="C150" s="169"/>
      <c r="D150" s="170" t="s">
        <v>73</v>
      </c>
      <c r="E150" s="182" t="s">
        <v>202</v>
      </c>
      <c r="F150" s="182" t="s">
        <v>203</v>
      </c>
      <c r="G150" s="169"/>
      <c r="H150" s="169"/>
      <c r="I150" s="172"/>
      <c r="J150" s="183">
        <f>BK150</f>
        <v>0</v>
      </c>
      <c r="K150" s="169"/>
      <c r="L150" s="174"/>
      <c r="M150" s="175"/>
      <c r="N150" s="176"/>
      <c r="O150" s="176"/>
      <c r="P150" s="177">
        <f>P151</f>
        <v>0</v>
      </c>
      <c r="Q150" s="176"/>
      <c r="R150" s="177">
        <f>R151</f>
        <v>0</v>
      </c>
      <c r="S150" s="176"/>
      <c r="T150" s="178">
        <f>T151</f>
        <v>0</v>
      </c>
      <c r="AR150" s="179" t="s">
        <v>81</v>
      </c>
      <c r="AT150" s="180" t="s">
        <v>73</v>
      </c>
      <c r="AU150" s="180" t="s">
        <v>81</v>
      </c>
      <c r="AY150" s="179" t="s">
        <v>122</v>
      </c>
      <c r="BK150" s="181">
        <f>BK151</f>
        <v>0</v>
      </c>
    </row>
    <row r="151" spans="1:65" s="2" customFormat="1" ht="44.25" customHeight="1">
      <c r="A151" s="31"/>
      <c r="B151" s="32"/>
      <c r="C151" s="184" t="s">
        <v>198</v>
      </c>
      <c r="D151" s="184" t="s">
        <v>124</v>
      </c>
      <c r="E151" s="185" t="s">
        <v>205</v>
      </c>
      <c r="F151" s="186" t="s">
        <v>206</v>
      </c>
      <c r="G151" s="187" t="s">
        <v>179</v>
      </c>
      <c r="H151" s="188">
        <v>461.26299999999998</v>
      </c>
      <c r="I151" s="189"/>
      <c r="J151" s="190">
        <f>ROUND(I151*H151,2)</f>
        <v>0</v>
      </c>
      <c r="K151" s="191"/>
      <c r="L151" s="36"/>
      <c r="M151" s="192" t="s">
        <v>1</v>
      </c>
      <c r="N151" s="193" t="s">
        <v>39</v>
      </c>
      <c r="O151" s="68"/>
      <c r="P151" s="194">
        <f>O151*H151</f>
        <v>0</v>
      </c>
      <c r="Q151" s="194">
        <v>0</v>
      </c>
      <c r="R151" s="194">
        <f>Q151*H151</f>
        <v>0</v>
      </c>
      <c r="S151" s="194">
        <v>0</v>
      </c>
      <c r="T151" s="195">
        <f>S151*H151</f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96" t="s">
        <v>128</v>
      </c>
      <c r="AT151" s="196" t="s">
        <v>124</v>
      </c>
      <c r="AU151" s="196" t="s">
        <v>83</v>
      </c>
      <c r="AY151" s="14" t="s">
        <v>122</v>
      </c>
      <c r="BE151" s="197">
        <f>IF(N151="základní",J151,0)</f>
        <v>0</v>
      </c>
      <c r="BF151" s="197">
        <f>IF(N151="snížená",J151,0)</f>
        <v>0</v>
      </c>
      <c r="BG151" s="197">
        <f>IF(N151="zákl. přenesená",J151,0)</f>
        <v>0</v>
      </c>
      <c r="BH151" s="197">
        <f>IF(N151="sníž. přenesená",J151,0)</f>
        <v>0</v>
      </c>
      <c r="BI151" s="197">
        <f>IF(N151="nulová",J151,0)</f>
        <v>0</v>
      </c>
      <c r="BJ151" s="14" t="s">
        <v>81</v>
      </c>
      <c r="BK151" s="197">
        <f>ROUND(I151*H151,2)</f>
        <v>0</v>
      </c>
      <c r="BL151" s="14" t="s">
        <v>128</v>
      </c>
      <c r="BM151" s="196" t="s">
        <v>281</v>
      </c>
    </row>
    <row r="152" spans="1:65" s="12" customFormat="1" ht="25.9" customHeight="1">
      <c r="B152" s="168"/>
      <c r="C152" s="169"/>
      <c r="D152" s="170" t="s">
        <v>73</v>
      </c>
      <c r="E152" s="171" t="s">
        <v>220</v>
      </c>
      <c r="F152" s="171" t="s">
        <v>221</v>
      </c>
      <c r="G152" s="169"/>
      <c r="H152" s="169"/>
      <c r="I152" s="172"/>
      <c r="J152" s="173">
        <f>BK152</f>
        <v>0</v>
      </c>
      <c r="K152" s="169"/>
      <c r="L152" s="174"/>
      <c r="M152" s="175"/>
      <c r="N152" s="176"/>
      <c r="O152" s="176"/>
      <c r="P152" s="177">
        <f>P153+P155+P158+P161</f>
        <v>0</v>
      </c>
      <c r="Q152" s="176"/>
      <c r="R152" s="177">
        <f>R153+R155+R158+R161</f>
        <v>0</v>
      </c>
      <c r="S152" s="176"/>
      <c r="T152" s="178">
        <f>T153+T155+T158+T161</f>
        <v>0</v>
      </c>
      <c r="AR152" s="179" t="s">
        <v>141</v>
      </c>
      <c r="AT152" s="180" t="s">
        <v>73</v>
      </c>
      <c r="AU152" s="180" t="s">
        <v>74</v>
      </c>
      <c r="AY152" s="179" t="s">
        <v>122</v>
      </c>
      <c r="BK152" s="181">
        <f>BK153+BK155+BK158+BK161</f>
        <v>0</v>
      </c>
    </row>
    <row r="153" spans="1:65" s="12" customFormat="1" ht="22.9" customHeight="1">
      <c r="B153" s="168"/>
      <c r="C153" s="169"/>
      <c r="D153" s="170" t="s">
        <v>73</v>
      </c>
      <c r="E153" s="182" t="s">
        <v>222</v>
      </c>
      <c r="F153" s="182" t="s">
        <v>223</v>
      </c>
      <c r="G153" s="169"/>
      <c r="H153" s="169"/>
      <c r="I153" s="172"/>
      <c r="J153" s="183">
        <f>BK153</f>
        <v>0</v>
      </c>
      <c r="K153" s="169"/>
      <c r="L153" s="174"/>
      <c r="M153" s="175"/>
      <c r="N153" s="176"/>
      <c r="O153" s="176"/>
      <c r="P153" s="177">
        <f>P154</f>
        <v>0</v>
      </c>
      <c r="Q153" s="176"/>
      <c r="R153" s="177">
        <f>R154</f>
        <v>0</v>
      </c>
      <c r="S153" s="176"/>
      <c r="T153" s="178">
        <f>T154</f>
        <v>0</v>
      </c>
      <c r="AR153" s="179" t="s">
        <v>141</v>
      </c>
      <c r="AT153" s="180" t="s">
        <v>73</v>
      </c>
      <c r="AU153" s="180" t="s">
        <v>81</v>
      </c>
      <c r="AY153" s="179" t="s">
        <v>122</v>
      </c>
      <c r="BK153" s="181">
        <f>BK154</f>
        <v>0</v>
      </c>
    </row>
    <row r="154" spans="1:65" s="2" customFormat="1" ht="16.5" customHeight="1">
      <c r="A154" s="31"/>
      <c r="B154" s="32"/>
      <c r="C154" s="184" t="s">
        <v>204</v>
      </c>
      <c r="D154" s="184" t="s">
        <v>124</v>
      </c>
      <c r="E154" s="185" t="s">
        <v>225</v>
      </c>
      <c r="F154" s="186" t="s">
        <v>226</v>
      </c>
      <c r="G154" s="187" t="s">
        <v>227</v>
      </c>
      <c r="H154" s="188">
        <v>1</v>
      </c>
      <c r="I154" s="189"/>
      <c r="J154" s="190">
        <f>ROUND(I154*H154,2)</f>
        <v>0</v>
      </c>
      <c r="K154" s="191"/>
      <c r="L154" s="36"/>
      <c r="M154" s="192" t="s">
        <v>1</v>
      </c>
      <c r="N154" s="193" t="s">
        <v>39</v>
      </c>
      <c r="O154" s="68"/>
      <c r="P154" s="194">
        <f>O154*H154</f>
        <v>0</v>
      </c>
      <c r="Q154" s="194">
        <v>0</v>
      </c>
      <c r="R154" s="194">
        <f>Q154*H154</f>
        <v>0</v>
      </c>
      <c r="S154" s="194">
        <v>0</v>
      </c>
      <c r="T154" s="195">
        <f>S154*H154</f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96" t="s">
        <v>228</v>
      </c>
      <c r="AT154" s="196" t="s">
        <v>124</v>
      </c>
      <c r="AU154" s="196" t="s">
        <v>83</v>
      </c>
      <c r="AY154" s="14" t="s">
        <v>122</v>
      </c>
      <c r="BE154" s="197">
        <f>IF(N154="základní",J154,0)</f>
        <v>0</v>
      </c>
      <c r="BF154" s="197">
        <f>IF(N154="snížená",J154,0)</f>
        <v>0</v>
      </c>
      <c r="BG154" s="197">
        <f>IF(N154="zákl. přenesená",J154,0)</f>
        <v>0</v>
      </c>
      <c r="BH154" s="197">
        <f>IF(N154="sníž. přenesená",J154,0)</f>
        <v>0</v>
      </c>
      <c r="BI154" s="197">
        <f>IF(N154="nulová",J154,0)</f>
        <v>0</v>
      </c>
      <c r="BJ154" s="14" t="s">
        <v>81</v>
      </c>
      <c r="BK154" s="197">
        <f>ROUND(I154*H154,2)</f>
        <v>0</v>
      </c>
      <c r="BL154" s="14" t="s">
        <v>228</v>
      </c>
      <c r="BM154" s="196" t="s">
        <v>282</v>
      </c>
    </row>
    <row r="155" spans="1:65" s="12" customFormat="1" ht="22.9" customHeight="1">
      <c r="B155" s="168"/>
      <c r="C155" s="169"/>
      <c r="D155" s="170" t="s">
        <v>73</v>
      </c>
      <c r="E155" s="182" t="s">
        <v>235</v>
      </c>
      <c r="F155" s="182" t="s">
        <v>236</v>
      </c>
      <c r="G155" s="169"/>
      <c r="H155" s="169"/>
      <c r="I155" s="172"/>
      <c r="J155" s="183">
        <f>BK155</f>
        <v>0</v>
      </c>
      <c r="K155" s="169"/>
      <c r="L155" s="174"/>
      <c r="M155" s="175"/>
      <c r="N155" s="176"/>
      <c r="O155" s="176"/>
      <c r="P155" s="177">
        <f>SUM(P156:P157)</f>
        <v>0</v>
      </c>
      <c r="Q155" s="176"/>
      <c r="R155" s="177">
        <f>SUM(R156:R157)</f>
        <v>0</v>
      </c>
      <c r="S155" s="176"/>
      <c r="T155" s="178">
        <f>SUM(T156:T157)</f>
        <v>0</v>
      </c>
      <c r="AR155" s="179" t="s">
        <v>141</v>
      </c>
      <c r="AT155" s="180" t="s">
        <v>73</v>
      </c>
      <c r="AU155" s="180" t="s">
        <v>81</v>
      </c>
      <c r="AY155" s="179" t="s">
        <v>122</v>
      </c>
      <c r="BK155" s="181">
        <f>SUM(BK156:BK157)</f>
        <v>0</v>
      </c>
    </row>
    <row r="156" spans="1:65" s="2" customFormat="1" ht="16.5" customHeight="1">
      <c r="A156" s="31"/>
      <c r="B156" s="32"/>
      <c r="C156" s="184" t="s">
        <v>212</v>
      </c>
      <c r="D156" s="184" t="s">
        <v>124</v>
      </c>
      <c r="E156" s="185" t="s">
        <v>238</v>
      </c>
      <c r="F156" s="186" t="s">
        <v>236</v>
      </c>
      <c r="G156" s="187" t="s">
        <v>227</v>
      </c>
      <c r="H156" s="188">
        <v>1</v>
      </c>
      <c r="I156" s="189"/>
      <c r="J156" s="190">
        <f>ROUND(I156*H156,2)</f>
        <v>0</v>
      </c>
      <c r="K156" s="191"/>
      <c r="L156" s="36"/>
      <c r="M156" s="192" t="s">
        <v>1</v>
      </c>
      <c r="N156" s="193" t="s">
        <v>39</v>
      </c>
      <c r="O156" s="68"/>
      <c r="P156" s="194">
        <f>O156*H156</f>
        <v>0</v>
      </c>
      <c r="Q156" s="194">
        <v>0</v>
      </c>
      <c r="R156" s="194">
        <f>Q156*H156</f>
        <v>0</v>
      </c>
      <c r="S156" s="194">
        <v>0</v>
      </c>
      <c r="T156" s="195">
        <f>S156*H156</f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96" t="s">
        <v>228</v>
      </c>
      <c r="AT156" s="196" t="s">
        <v>124</v>
      </c>
      <c r="AU156" s="196" t="s">
        <v>83</v>
      </c>
      <c r="AY156" s="14" t="s">
        <v>122</v>
      </c>
      <c r="BE156" s="197">
        <f>IF(N156="základní",J156,0)</f>
        <v>0</v>
      </c>
      <c r="BF156" s="197">
        <f>IF(N156="snížená",J156,0)</f>
        <v>0</v>
      </c>
      <c r="BG156" s="197">
        <f>IF(N156="zákl. přenesená",J156,0)</f>
        <v>0</v>
      </c>
      <c r="BH156" s="197">
        <f>IF(N156="sníž. přenesená",J156,0)</f>
        <v>0</v>
      </c>
      <c r="BI156" s="197">
        <f>IF(N156="nulová",J156,0)</f>
        <v>0</v>
      </c>
      <c r="BJ156" s="14" t="s">
        <v>81</v>
      </c>
      <c r="BK156" s="197">
        <f>ROUND(I156*H156,2)</f>
        <v>0</v>
      </c>
      <c r="BL156" s="14" t="s">
        <v>228</v>
      </c>
      <c r="BM156" s="196" t="s">
        <v>283</v>
      </c>
    </row>
    <row r="157" spans="1:65" s="2" customFormat="1" ht="16.5" customHeight="1">
      <c r="A157" s="31"/>
      <c r="B157" s="32"/>
      <c r="C157" s="184" t="s">
        <v>7</v>
      </c>
      <c r="D157" s="184" t="s">
        <v>124</v>
      </c>
      <c r="E157" s="185" t="s">
        <v>241</v>
      </c>
      <c r="F157" s="186" t="s">
        <v>242</v>
      </c>
      <c r="G157" s="187" t="s">
        <v>227</v>
      </c>
      <c r="H157" s="188">
        <v>1</v>
      </c>
      <c r="I157" s="189"/>
      <c r="J157" s="190">
        <f>ROUND(I157*H157,2)</f>
        <v>0</v>
      </c>
      <c r="K157" s="191"/>
      <c r="L157" s="36"/>
      <c r="M157" s="192" t="s">
        <v>1</v>
      </c>
      <c r="N157" s="193" t="s">
        <v>39</v>
      </c>
      <c r="O157" s="68"/>
      <c r="P157" s="194">
        <f>O157*H157</f>
        <v>0</v>
      </c>
      <c r="Q157" s="194">
        <v>0</v>
      </c>
      <c r="R157" s="194">
        <f>Q157*H157</f>
        <v>0</v>
      </c>
      <c r="S157" s="194">
        <v>0</v>
      </c>
      <c r="T157" s="195">
        <f>S157*H157</f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96" t="s">
        <v>228</v>
      </c>
      <c r="AT157" s="196" t="s">
        <v>124</v>
      </c>
      <c r="AU157" s="196" t="s">
        <v>83</v>
      </c>
      <c r="AY157" s="14" t="s">
        <v>122</v>
      </c>
      <c r="BE157" s="197">
        <f>IF(N157="základní",J157,0)</f>
        <v>0</v>
      </c>
      <c r="BF157" s="197">
        <f>IF(N157="snížená",J157,0)</f>
        <v>0</v>
      </c>
      <c r="BG157" s="197">
        <f>IF(N157="zákl. přenesená",J157,0)</f>
        <v>0</v>
      </c>
      <c r="BH157" s="197">
        <f>IF(N157="sníž. přenesená",J157,0)</f>
        <v>0</v>
      </c>
      <c r="BI157" s="197">
        <f>IF(N157="nulová",J157,0)</f>
        <v>0</v>
      </c>
      <c r="BJ157" s="14" t="s">
        <v>81</v>
      </c>
      <c r="BK157" s="197">
        <f>ROUND(I157*H157,2)</f>
        <v>0</v>
      </c>
      <c r="BL157" s="14" t="s">
        <v>228</v>
      </c>
      <c r="BM157" s="196" t="s">
        <v>284</v>
      </c>
    </row>
    <row r="158" spans="1:65" s="12" customFormat="1" ht="22.9" customHeight="1">
      <c r="B158" s="168"/>
      <c r="C158" s="169"/>
      <c r="D158" s="170" t="s">
        <v>73</v>
      </c>
      <c r="E158" s="182" t="s">
        <v>244</v>
      </c>
      <c r="F158" s="182" t="s">
        <v>245</v>
      </c>
      <c r="G158" s="169"/>
      <c r="H158" s="169"/>
      <c r="I158" s="172"/>
      <c r="J158" s="183">
        <f>BK158</f>
        <v>0</v>
      </c>
      <c r="K158" s="169"/>
      <c r="L158" s="174"/>
      <c r="M158" s="175"/>
      <c r="N158" s="176"/>
      <c r="O158" s="176"/>
      <c r="P158" s="177">
        <f>SUM(P159:P160)</f>
        <v>0</v>
      </c>
      <c r="Q158" s="176"/>
      <c r="R158" s="177">
        <f>SUM(R159:R160)</f>
        <v>0</v>
      </c>
      <c r="S158" s="176"/>
      <c r="T158" s="178">
        <f>SUM(T159:T160)</f>
        <v>0</v>
      </c>
      <c r="AR158" s="179" t="s">
        <v>141</v>
      </c>
      <c r="AT158" s="180" t="s">
        <v>73</v>
      </c>
      <c r="AU158" s="180" t="s">
        <v>81</v>
      </c>
      <c r="AY158" s="179" t="s">
        <v>122</v>
      </c>
      <c r="BK158" s="181">
        <f>SUM(BK159:BK160)</f>
        <v>0</v>
      </c>
    </row>
    <row r="159" spans="1:65" s="2" customFormat="1" ht="16.5" customHeight="1">
      <c r="A159" s="31"/>
      <c r="B159" s="32"/>
      <c r="C159" s="184" t="s">
        <v>224</v>
      </c>
      <c r="D159" s="184" t="s">
        <v>124</v>
      </c>
      <c r="E159" s="185" t="s">
        <v>247</v>
      </c>
      <c r="F159" s="186" t="s">
        <v>248</v>
      </c>
      <c r="G159" s="187" t="s">
        <v>227</v>
      </c>
      <c r="H159" s="188">
        <v>1</v>
      </c>
      <c r="I159" s="189"/>
      <c r="J159" s="190">
        <f>ROUND(I159*H159,2)</f>
        <v>0</v>
      </c>
      <c r="K159" s="191"/>
      <c r="L159" s="36"/>
      <c r="M159" s="192" t="s">
        <v>1</v>
      </c>
      <c r="N159" s="193" t="s">
        <v>39</v>
      </c>
      <c r="O159" s="68"/>
      <c r="P159" s="194">
        <f>O159*H159</f>
        <v>0</v>
      </c>
      <c r="Q159" s="194">
        <v>0</v>
      </c>
      <c r="R159" s="194">
        <f>Q159*H159</f>
        <v>0</v>
      </c>
      <c r="S159" s="194">
        <v>0</v>
      </c>
      <c r="T159" s="195">
        <f>S159*H159</f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96" t="s">
        <v>228</v>
      </c>
      <c r="AT159" s="196" t="s">
        <v>124</v>
      </c>
      <c r="AU159" s="196" t="s">
        <v>83</v>
      </c>
      <c r="AY159" s="14" t="s">
        <v>122</v>
      </c>
      <c r="BE159" s="197">
        <f>IF(N159="základní",J159,0)</f>
        <v>0</v>
      </c>
      <c r="BF159" s="197">
        <f>IF(N159="snížená",J159,0)</f>
        <v>0</v>
      </c>
      <c r="BG159" s="197">
        <f>IF(N159="zákl. přenesená",J159,0)</f>
        <v>0</v>
      </c>
      <c r="BH159" s="197">
        <f>IF(N159="sníž. přenesená",J159,0)</f>
        <v>0</v>
      </c>
      <c r="BI159" s="197">
        <f>IF(N159="nulová",J159,0)</f>
        <v>0</v>
      </c>
      <c r="BJ159" s="14" t="s">
        <v>81</v>
      </c>
      <c r="BK159" s="197">
        <f>ROUND(I159*H159,2)</f>
        <v>0</v>
      </c>
      <c r="BL159" s="14" t="s">
        <v>228</v>
      </c>
      <c r="BM159" s="196" t="s">
        <v>285</v>
      </c>
    </row>
    <row r="160" spans="1:65" s="2" customFormat="1" ht="16.5" customHeight="1">
      <c r="A160" s="31"/>
      <c r="B160" s="32"/>
      <c r="C160" s="184" t="s">
        <v>230</v>
      </c>
      <c r="D160" s="184" t="s">
        <v>124</v>
      </c>
      <c r="E160" s="185" t="s">
        <v>251</v>
      </c>
      <c r="F160" s="186" t="s">
        <v>252</v>
      </c>
      <c r="G160" s="187" t="s">
        <v>253</v>
      </c>
      <c r="H160" s="188">
        <v>1</v>
      </c>
      <c r="I160" s="189"/>
      <c r="J160" s="190">
        <f>ROUND(I160*H160,2)</f>
        <v>0</v>
      </c>
      <c r="K160" s="191"/>
      <c r="L160" s="36"/>
      <c r="M160" s="192" t="s">
        <v>1</v>
      </c>
      <c r="N160" s="193" t="s">
        <v>39</v>
      </c>
      <c r="O160" s="68"/>
      <c r="P160" s="194">
        <f>O160*H160</f>
        <v>0</v>
      </c>
      <c r="Q160" s="194">
        <v>0</v>
      </c>
      <c r="R160" s="194">
        <f>Q160*H160</f>
        <v>0</v>
      </c>
      <c r="S160" s="194">
        <v>0</v>
      </c>
      <c r="T160" s="195">
        <f>S160*H160</f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96" t="s">
        <v>228</v>
      </c>
      <c r="AT160" s="196" t="s">
        <v>124</v>
      </c>
      <c r="AU160" s="196" t="s">
        <v>83</v>
      </c>
      <c r="AY160" s="14" t="s">
        <v>122</v>
      </c>
      <c r="BE160" s="197">
        <f>IF(N160="základní",J160,0)</f>
        <v>0</v>
      </c>
      <c r="BF160" s="197">
        <f>IF(N160="snížená",J160,0)</f>
        <v>0</v>
      </c>
      <c r="BG160" s="197">
        <f>IF(N160="zákl. přenesená",J160,0)</f>
        <v>0</v>
      </c>
      <c r="BH160" s="197">
        <f>IF(N160="sníž. přenesená",J160,0)</f>
        <v>0</v>
      </c>
      <c r="BI160" s="197">
        <f>IF(N160="nulová",J160,0)</f>
        <v>0</v>
      </c>
      <c r="BJ160" s="14" t="s">
        <v>81</v>
      </c>
      <c r="BK160" s="197">
        <f>ROUND(I160*H160,2)</f>
        <v>0</v>
      </c>
      <c r="BL160" s="14" t="s">
        <v>228</v>
      </c>
      <c r="BM160" s="196" t="s">
        <v>286</v>
      </c>
    </row>
    <row r="161" spans="1:65" s="12" customFormat="1" ht="22.9" customHeight="1">
      <c r="B161" s="168"/>
      <c r="C161" s="169"/>
      <c r="D161" s="170" t="s">
        <v>73</v>
      </c>
      <c r="E161" s="182" t="s">
        <v>255</v>
      </c>
      <c r="F161" s="182" t="s">
        <v>256</v>
      </c>
      <c r="G161" s="169"/>
      <c r="H161" s="169"/>
      <c r="I161" s="172"/>
      <c r="J161" s="183">
        <f>BK161</f>
        <v>0</v>
      </c>
      <c r="K161" s="169"/>
      <c r="L161" s="174"/>
      <c r="M161" s="175"/>
      <c r="N161" s="176"/>
      <c r="O161" s="176"/>
      <c r="P161" s="177">
        <f>P162</f>
        <v>0</v>
      </c>
      <c r="Q161" s="176"/>
      <c r="R161" s="177">
        <f>R162</f>
        <v>0</v>
      </c>
      <c r="S161" s="176"/>
      <c r="T161" s="178">
        <f>T162</f>
        <v>0</v>
      </c>
      <c r="AR161" s="179" t="s">
        <v>141</v>
      </c>
      <c r="AT161" s="180" t="s">
        <v>73</v>
      </c>
      <c r="AU161" s="180" t="s">
        <v>81</v>
      </c>
      <c r="AY161" s="179" t="s">
        <v>122</v>
      </c>
      <c r="BK161" s="181">
        <f>BK162</f>
        <v>0</v>
      </c>
    </row>
    <row r="162" spans="1:65" s="2" customFormat="1" ht="16.5" customHeight="1">
      <c r="A162" s="31"/>
      <c r="B162" s="32"/>
      <c r="C162" s="184" t="s">
        <v>237</v>
      </c>
      <c r="D162" s="184" t="s">
        <v>124</v>
      </c>
      <c r="E162" s="185" t="s">
        <v>258</v>
      </c>
      <c r="F162" s="186" t="s">
        <v>256</v>
      </c>
      <c r="G162" s="187" t="s">
        <v>253</v>
      </c>
      <c r="H162" s="188">
        <v>1</v>
      </c>
      <c r="I162" s="189"/>
      <c r="J162" s="190">
        <f>ROUND(I162*H162,2)</f>
        <v>0</v>
      </c>
      <c r="K162" s="191"/>
      <c r="L162" s="36"/>
      <c r="M162" s="209" t="s">
        <v>1</v>
      </c>
      <c r="N162" s="210" t="s">
        <v>39</v>
      </c>
      <c r="O162" s="211"/>
      <c r="P162" s="212">
        <f>O162*H162</f>
        <v>0</v>
      </c>
      <c r="Q162" s="212">
        <v>0</v>
      </c>
      <c r="R162" s="212">
        <f>Q162*H162</f>
        <v>0</v>
      </c>
      <c r="S162" s="212">
        <v>0</v>
      </c>
      <c r="T162" s="213">
        <f>S162*H162</f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96" t="s">
        <v>228</v>
      </c>
      <c r="AT162" s="196" t="s">
        <v>124</v>
      </c>
      <c r="AU162" s="196" t="s">
        <v>83</v>
      </c>
      <c r="AY162" s="14" t="s">
        <v>122</v>
      </c>
      <c r="BE162" s="197">
        <f>IF(N162="základní",J162,0)</f>
        <v>0</v>
      </c>
      <c r="BF162" s="197">
        <f>IF(N162="snížená",J162,0)</f>
        <v>0</v>
      </c>
      <c r="BG162" s="197">
        <f>IF(N162="zákl. přenesená",J162,0)</f>
        <v>0</v>
      </c>
      <c r="BH162" s="197">
        <f>IF(N162="sníž. přenesená",J162,0)</f>
        <v>0</v>
      </c>
      <c r="BI162" s="197">
        <f>IF(N162="nulová",J162,0)</f>
        <v>0</v>
      </c>
      <c r="BJ162" s="14" t="s">
        <v>81</v>
      </c>
      <c r="BK162" s="197">
        <f>ROUND(I162*H162,2)</f>
        <v>0</v>
      </c>
      <c r="BL162" s="14" t="s">
        <v>228</v>
      </c>
      <c r="BM162" s="196" t="s">
        <v>287</v>
      </c>
    </row>
    <row r="163" spans="1:65" s="2" customFormat="1" ht="6.95" customHeight="1">
      <c r="A163" s="31"/>
      <c r="B163" s="51"/>
      <c r="C163" s="52"/>
      <c r="D163" s="52"/>
      <c r="E163" s="52"/>
      <c r="F163" s="52"/>
      <c r="G163" s="52"/>
      <c r="H163" s="52"/>
      <c r="I163" s="52"/>
      <c r="J163" s="52"/>
      <c r="K163" s="52"/>
      <c r="L163" s="36"/>
      <c r="M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</row>
  </sheetData>
  <sheetProtection algorithmName="SHA-512" hashValue="4ZMMKsJ+edptWALhNVSKNmyxeT9by8b/B0+Eq1krHcbjcUeOV2xSaE6/+v1VCq+w0/aBtvSybrkDGAxsb2/5Bw==" saltValue="x+Bnk533CKoEz1EIumCSHIAy5mmE6zCQlQ9bKoBHEoWikZIrvZxmiMZPsosTgPmKwYgO1Qxwy/nUIYP/jC7JpA==" spinCount="100000" sheet="1" objects="1" scenarios="1" formatColumns="0" formatRows="0" autoFilter="0"/>
  <autoFilter ref="C126:K162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A - Oprava komunikace Are...</vt:lpstr>
      <vt:lpstr>B - Oprava komunikace Are...</vt:lpstr>
      <vt:lpstr>'A - Oprava komunikace Are...'!Názvy_tisku</vt:lpstr>
      <vt:lpstr>'B - Oprava komunikace Are...'!Názvy_tisku</vt:lpstr>
      <vt:lpstr>'Rekapitulace stavby'!Názvy_tisku</vt:lpstr>
      <vt:lpstr>'A - Oprava komunikace Are...'!Oblast_tisku</vt:lpstr>
      <vt:lpstr>'B - Oprava komunikace Are...'!Oblast_tisku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Potůček Patrik, Ing.</dc:creator>
  <cp:lastModifiedBy>Potůček Patrik, Ing.</cp:lastModifiedBy>
  <dcterms:created xsi:type="dcterms:W3CDTF">2021-11-12T09:21:07Z</dcterms:created>
  <dcterms:modified xsi:type="dcterms:W3CDTF">2021-11-12T09:28:51Z</dcterms:modified>
</cp:coreProperties>
</file>