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TAROSTKA-PC\Documents\Dotace MSK 2021 - MK Poppovi\Výběrové řízení\"/>
    </mc:Choice>
  </mc:AlternateContent>
  <xr:revisionPtr revIDLastSave="0" documentId="13_ncr:1_{83689CE3-411D-4A31-9FAB-4DB3EE5D0313}" xr6:coauthVersionLast="47" xr6:coauthVersionMax="47" xr10:uidLastSave="{00000000-0000-0000-0000-000000000000}"/>
  <bookViews>
    <workbookView xWindow="-120" yWindow="-120" windowWidth="25440" windowHeight="15390" firstSheet="1" activeTab="1" xr2:uid="{00000000-000D-0000-FFFF-FFFF00000000}"/>
  </bookViews>
  <sheets>
    <sheet name="Pokyny pro vyplnění" sheetId="11" state="hidden" r:id="rId1"/>
    <sheet name="Stavba" sheetId="1" r:id="rId2"/>
    <sheet name="VzorPolozky" sheetId="10" state="hidden" r:id="rId3"/>
    <sheet name="SO01 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'SO01 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'SO01 01 Pol'!$A$1:$X$66</definedName>
    <definedName name="_xlnm.Print_Area" localSheetId="1">Stavba!$A$1:$J$57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A62" i="12" l="1"/>
  <c r="G8" i="12"/>
  <c r="I49" i="1" s="1"/>
  <c r="G9" i="12"/>
  <c r="M9" i="12" s="1"/>
  <c r="I9" i="12"/>
  <c r="K9" i="12"/>
  <c r="O9" i="12"/>
  <c r="Q9" i="12"/>
  <c r="V9" i="12"/>
  <c r="G11" i="12"/>
  <c r="M11" i="12" s="1"/>
  <c r="I11" i="12"/>
  <c r="K11" i="12"/>
  <c r="O11" i="12"/>
  <c r="Q11" i="12"/>
  <c r="V11" i="12"/>
  <c r="G13" i="12"/>
  <c r="M13" i="12" s="1"/>
  <c r="I13" i="12"/>
  <c r="K13" i="12"/>
  <c r="O13" i="12"/>
  <c r="Q13" i="12"/>
  <c r="V13" i="12"/>
  <c r="G16" i="12"/>
  <c r="M16" i="12" s="1"/>
  <c r="I16" i="12"/>
  <c r="K16" i="12"/>
  <c r="O16" i="12"/>
  <c r="Q16" i="12"/>
  <c r="V16" i="12"/>
  <c r="G18" i="12"/>
  <c r="M18" i="12" s="1"/>
  <c r="I18" i="12"/>
  <c r="K18" i="12"/>
  <c r="O18" i="12"/>
  <c r="Q18" i="12"/>
  <c r="V18" i="12"/>
  <c r="G20" i="12"/>
  <c r="M20" i="12" s="1"/>
  <c r="I20" i="12"/>
  <c r="K20" i="12"/>
  <c r="O20" i="12"/>
  <c r="Q20" i="12"/>
  <c r="V20" i="12"/>
  <c r="G22" i="12"/>
  <c r="M22" i="12" s="1"/>
  <c r="I22" i="12"/>
  <c r="K22" i="12"/>
  <c r="O22" i="12"/>
  <c r="Q22" i="12"/>
  <c r="V22" i="12"/>
  <c r="G24" i="12"/>
  <c r="M24" i="12" s="1"/>
  <c r="I24" i="12"/>
  <c r="K24" i="12"/>
  <c r="O24" i="12"/>
  <c r="Q24" i="12"/>
  <c r="V24" i="12"/>
  <c r="G26" i="12"/>
  <c r="I50" i="1" s="1"/>
  <c r="G27" i="12"/>
  <c r="I27" i="12"/>
  <c r="I26" i="12" s="1"/>
  <c r="K27" i="12"/>
  <c r="K26" i="12" s="1"/>
  <c r="M27" i="12"/>
  <c r="M26" i="12" s="1"/>
  <c r="O27" i="12"/>
  <c r="O26" i="12" s="1"/>
  <c r="Q27" i="12"/>
  <c r="Q26" i="12" s="1"/>
  <c r="V27" i="12"/>
  <c r="V26" i="12" s="1"/>
  <c r="G29" i="12"/>
  <c r="I51" i="1" s="1"/>
  <c r="G30" i="12"/>
  <c r="M30" i="12" s="1"/>
  <c r="I30" i="12"/>
  <c r="K30" i="12"/>
  <c r="K29" i="12" s="1"/>
  <c r="O30" i="12"/>
  <c r="Q30" i="12"/>
  <c r="V30" i="12"/>
  <c r="G32" i="12"/>
  <c r="M32" i="12" s="1"/>
  <c r="I32" i="12"/>
  <c r="K32" i="12"/>
  <c r="O32" i="12"/>
  <c r="Q32" i="12"/>
  <c r="V32" i="12"/>
  <c r="G34" i="12"/>
  <c r="M34" i="12" s="1"/>
  <c r="I34" i="12"/>
  <c r="K34" i="12"/>
  <c r="O34" i="12"/>
  <c r="Q34" i="12"/>
  <c r="V34" i="12"/>
  <c r="G36" i="12"/>
  <c r="M36" i="12" s="1"/>
  <c r="I36" i="12"/>
  <c r="K36" i="12"/>
  <c r="O36" i="12"/>
  <c r="Q36" i="12"/>
  <c r="V36" i="12"/>
  <c r="G39" i="12"/>
  <c r="M39" i="12" s="1"/>
  <c r="I39" i="12"/>
  <c r="K39" i="12"/>
  <c r="O39" i="12"/>
  <c r="Q39" i="12"/>
  <c r="V39" i="12"/>
  <c r="G41" i="12"/>
  <c r="I52" i="1" s="1"/>
  <c r="G42" i="12"/>
  <c r="I42" i="12"/>
  <c r="I41" i="12" s="1"/>
  <c r="K42" i="12"/>
  <c r="K41" i="12" s="1"/>
  <c r="M42" i="12"/>
  <c r="M41" i="12" s="1"/>
  <c r="O42" i="12"/>
  <c r="O41" i="12" s="1"/>
  <c r="Q42" i="12"/>
  <c r="Q41" i="12" s="1"/>
  <c r="V42" i="12"/>
  <c r="V41" i="12" s="1"/>
  <c r="G45" i="12"/>
  <c r="I45" i="12"/>
  <c r="K45" i="12"/>
  <c r="M45" i="12"/>
  <c r="O45" i="12"/>
  <c r="O44" i="12" s="1"/>
  <c r="Q45" i="12"/>
  <c r="V45" i="12"/>
  <c r="G47" i="12"/>
  <c r="M47" i="12" s="1"/>
  <c r="I47" i="12"/>
  <c r="K47" i="12"/>
  <c r="O47" i="12"/>
  <c r="Q47" i="12"/>
  <c r="Q44" i="12" s="1"/>
  <c r="V47" i="12"/>
  <c r="G49" i="12"/>
  <c r="M49" i="12" s="1"/>
  <c r="I49" i="12"/>
  <c r="K49" i="12"/>
  <c r="O49" i="12"/>
  <c r="Q49" i="12"/>
  <c r="V49" i="12"/>
  <c r="G51" i="12"/>
  <c r="M51" i="12" s="1"/>
  <c r="I51" i="12"/>
  <c r="K51" i="12"/>
  <c r="O51" i="12"/>
  <c r="Q51" i="12"/>
  <c r="V51" i="12"/>
  <c r="G54" i="12"/>
  <c r="M54" i="12" s="1"/>
  <c r="I54" i="12"/>
  <c r="I53" i="12" s="1"/>
  <c r="K54" i="12"/>
  <c r="O54" i="12"/>
  <c r="Q54" i="12"/>
  <c r="Q53" i="12" s="1"/>
  <c r="V54" i="12"/>
  <c r="G56" i="12"/>
  <c r="M56" i="12" s="1"/>
  <c r="I56" i="12"/>
  <c r="K56" i="12"/>
  <c r="K53" i="12" s="1"/>
  <c r="O56" i="12"/>
  <c r="O53" i="12" s="1"/>
  <c r="Q56" i="12"/>
  <c r="V56" i="12"/>
  <c r="G58" i="12"/>
  <c r="I55" i="1" s="1"/>
  <c r="Q58" i="12"/>
  <c r="G59" i="12"/>
  <c r="M59" i="12" s="1"/>
  <c r="M58" i="12" s="1"/>
  <c r="I59" i="12"/>
  <c r="I58" i="12" s="1"/>
  <c r="K59" i="12"/>
  <c r="K58" i="12" s="1"/>
  <c r="O59" i="12"/>
  <c r="O58" i="12" s="1"/>
  <c r="Q59" i="12"/>
  <c r="V59" i="12"/>
  <c r="V58" i="12" s="1"/>
  <c r="G61" i="12"/>
  <c r="G60" i="12" s="1"/>
  <c r="I56" i="1" s="1"/>
  <c r="I61" i="12"/>
  <c r="I60" i="12" s="1"/>
  <c r="K61" i="12"/>
  <c r="K60" i="12" s="1"/>
  <c r="O61" i="12"/>
  <c r="Q61" i="12"/>
  <c r="V61" i="12"/>
  <c r="G63" i="12"/>
  <c r="M63" i="12" s="1"/>
  <c r="I63" i="12"/>
  <c r="K63" i="12"/>
  <c r="O63" i="12"/>
  <c r="Q63" i="12"/>
  <c r="V63" i="12"/>
  <c r="G64" i="12"/>
  <c r="M64" i="12" s="1"/>
  <c r="I64" i="12"/>
  <c r="K64" i="12"/>
  <c r="O64" i="12"/>
  <c r="Q64" i="12"/>
  <c r="V64" i="12"/>
  <c r="F42" i="1"/>
  <c r="G42" i="1"/>
  <c r="H42" i="1"/>
  <c r="I42" i="1"/>
  <c r="J39" i="1" s="1"/>
  <c r="J42" i="1" s="1"/>
  <c r="I8" i="12" l="1"/>
  <c r="O60" i="12"/>
  <c r="G53" i="12"/>
  <c r="I54" i="1" s="1"/>
  <c r="K44" i="12"/>
  <c r="I44" i="12"/>
  <c r="O29" i="12"/>
  <c r="V53" i="12"/>
  <c r="Q29" i="12"/>
  <c r="G44" i="12"/>
  <c r="I53" i="1" s="1"/>
  <c r="I57" i="1" s="1"/>
  <c r="V8" i="12"/>
  <c r="V60" i="12"/>
  <c r="V44" i="12"/>
  <c r="I29" i="12"/>
  <c r="Q8" i="12"/>
  <c r="V29" i="12"/>
  <c r="Q60" i="12"/>
  <c r="O8" i="12"/>
  <c r="K8" i="12"/>
  <c r="M61" i="12"/>
  <c r="M60" i="12" s="1"/>
  <c r="M53" i="12"/>
  <c r="M8" i="12"/>
  <c r="M29" i="12"/>
  <c r="M44" i="12"/>
  <c r="J40" i="1"/>
  <c r="J41" i="1"/>
  <c r="J28" i="1"/>
  <c r="J26" i="1"/>
  <c r="G38" i="1"/>
  <c r="F38" i="1"/>
  <c r="J23" i="1"/>
  <c r="J24" i="1"/>
  <c r="J25" i="1"/>
  <c r="J27" i="1"/>
  <c r="E24" i="1"/>
  <c r="E26" i="1"/>
  <c r="I21" i="1" l="1"/>
  <c r="G25" i="1" s="1"/>
  <c r="J52" i="1"/>
  <c r="J49" i="1"/>
  <c r="J56" i="1"/>
  <c r="J51" i="1"/>
  <c r="J55" i="1"/>
  <c r="J50" i="1"/>
  <c r="J54" i="1"/>
  <c r="J53" i="1"/>
  <c r="G26" i="1" l="1"/>
  <c r="G29" i="1" s="1"/>
  <c r="J5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11martin@hotmail.cz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<sst xmlns="http://schemas.openxmlformats.org/spreadsheetml/2006/main" count="397" uniqueCount="197">
  <si>
    <t>%</t>
  </si>
  <si>
    <t>Cena celkem</t>
  </si>
  <si>
    <t>Za zhotovitele</t>
  </si>
  <si>
    <t>Za objednatele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</si>
  <si>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</si>
  <si>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</si>
  <si>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</si>
  <si>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</si>
  <si>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</si>
  <si>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</si>
  <si>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</si>
  <si>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</si>
  <si>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</si>
  <si>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</si>
  <si>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</si>
  <si>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</si>
  <si>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</si>
  <si>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</si>
  <si>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</si>
  <si>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</si>
  <si>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</si>
  <si>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</si>
  <si>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</si>
  <si>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</si>
  <si>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</si>
  <si>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</si>
  <si>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</si>
  <si>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</si>
  <si>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</si>
  <si>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</si>
  <si>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</si>
  <si>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</si>
  <si>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</si>
  <si>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</si>
  <si>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</si>
  <si>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</si>
  <si>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</si>
  <si>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</si>
  <si>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</si>
  <si>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</si>
  <si>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</si>
  <si>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</si>
  <si>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01</t>
  </si>
  <si>
    <t>Oprava povrchu MK na p.č. 1352 v horní části obce Oborná</t>
  </si>
  <si>
    <t>SO01</t>
  </si>
  <si>
    <t>Objekt:</t>
  </si>
  <si>
    <t>Rozpočet:</t>
  </si>
  <si>
    <t>053</t>
  </si>
  <si>
    <t>Stavba</t>
  </si>
  <si>
    <t>Celkem za stavbu</t>
  </si>
  <si>
    <t>CZK</t>
  </si>
  <si>
    <t>Rekapitulace dílů</t>
  </si>
  <si>
    <t>Typ dílu</t>
  </si>
  <si>
    <t>1</t>
  </si>
  <si>
    <t>Zemní práce</t>
  </si>
  <si>
    <t>4</t>
  </si>
  <si>
    <t>Vodorovné konstrukce</t>
  </si>
  <si>
    <t>5</t>
  </si>
  <si>
    <t>Komunikace</t>
  </si>
  <si>
    <t>8</t>
  </si>
  <si>
    <t>Trubní vedení</t>
  </si>
  <si>
    <t>91</t>
  </si>
  <si>
    <t>Doplňující práce na komunikaci</t>
  </si>
  <si>
    <t>93</t>
  </si>
  <si>
    <t>Dokončovací práce inženýrských staveb</t>
  </si>
  <si>
    <t>99</t>
  </si>
  <si>
    <t>Staveništní přesun hmot</t>
  </si>
  <si>
    <t>ON</t>
  </si>
  <si>
    <t>VN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</si>
  <si>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</si>
  <si>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</si>
  <si>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</si>
  <si>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</si>
  <si>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</si>
  <si>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</si>
  <si>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</si>
  <si>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</si>
  <si>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</si>
  <si>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</si>
  <si>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</si>
  <si>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</si>
  <si>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</si>
  <si>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</si>
  <si>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</si>
  <si>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</si>
  <si>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</si>
  <si>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</si>
  <si>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</si>
  <si>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</si>
  <si>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</si>
  <si>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</si>
  <si>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</si>
  <si>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</si>
  <si>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</si>
  <si>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</si>
  <si>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</si>
  <si>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113107610R00</t>
  </si>
  <si>
    <t>Odstranění podkladu nad 50 m2,kam.drcené tl.10 cm</t>
  </si>
  <si>
    <t>m2</t>
  </si>
  <si>
    <t>RTS 21/ II</t>
  </si>
  <si>
    <t>Práce</t>
  </si>
  <si>
    <t>POL1_</t>
  </si>
  <si>
    <t>vrchní zahliněná vrstva + krajnice : 38*1+253*0,3*2</t>
  </si>
  <si>
    <t>VV</t>
  </si>
  <si>
    <t>113138OA0</t>
  </si>
  <si>
    <t>ODSTRANĚNÍ KRYTU ZPEVNĚNÝCH PLOCH S ASFALT POJIVEM, ODVOZ DO 20KM</t>
  </si>
  <si>
    <t>M3</t>
  </si>
  <si>
    <t>Agregovaná položka</t>
  </si>
  <si>
    <t>POL2_</t>
  </si>
  <si>
    <t>sanace porušeného krytu (dle situace + 25%) : 120*0,1*1,25</t>
  </si>
  <si>
    <t>132200010RA0</t>
  </si>
  <si>
    <t>Hloubení nezapaž. rýh šířky do 60 cm v hornině 1-4</t>
  </si>
  <si>
    <t>m3</t>
  </si>
  <si>
    <t>Včetně svislého přemístění do 2,5 m, vodorovného přemístění do 1 km a uložení na skládku.</t>
  </si>
  <si>
    <t>POP</t>
  </si>
  <si>
    <t>32*0,5*0,4+4*0,4</t>
  </si>
  <si>
    <t>162301102R00</t>
  </si>
  <si>
    <t>Vodorovné přemístění výkopku z hor.1-4 do 1000 m</t>
  </si>
  <si>
    <t>18,98+8</t>
  </si>
  <si>
    <t>162701109R00</t>
  </si>
  <si>
    <t>Příplatek k vod. přemístění hor.1-4 za další 1 km</t>
  </si>
  <si>
    <t>Horní Benešov: celkem 16 km : 26,98*15</t>
  </si>
  <si>
    <t>181101102R00</t>
  </si>
  <si>
    <t>Úprava pláně v zářezech v hor. 1-4, se zhutněním</t>
  </si>
  <si>
    <t>sanace poruch + úsek č.2 : 120*1,25+120+40*0,5</t>
  </si>
  <si>
    <t>199000002R00</t>
  </si>
  <si>
    <t>Poplatek za skládku - horniny 1- 4</t>
  </si>
  <si>
    <t>26,98</t>
  </si>
  <si>
    <t>199000005R1</t>
  </si>
  <si>
    <t>Poplatek za skládku - tryt s obsahem asfaltu</t>
  </si>
  <si>
    <t>t</t>
  </si>
  <si>
    <t>Vlastní</t>
  </si>
  <si>
    <t>bez obsahu dehtu : 33</t>
  </si>
  <si>
    <t>465512   OA0</t>
  </si>
  <si>
    <t>DLAŽBY Z LOMOVÉHO KAMENE NA MC</t>
  </si>
  <si>
    <t>Součtová</t>
  </si>
  <si>
    <t>0,4*4</t>
  </si>
  <si>
    <t>565161112R00</t>
  </si>
  <si>
    <t>Podklad z obal kamen. ACP 22+, š. do 3 m, tl. 9 cm</t>
  </si>
  <si>
    <t>sanace poruch + doplnění v úseku č.2 : 120*1,25+80</t>
  </si>
  <si>
    <t>569831111R00</t>
  </si>
  <si>
    <t>Zpevnění krajnic štěrkodrtí tloušťky  10 cm</t>
  </si>
  <si>
    <t>nebo asfaltový recyklát fr. 0/32 : 253*0,3*2</t>
  </si>
  <si>
    <t>573211111R00</t>
  </si>
  <si>
    <t>Postřik živičný spojovací z asfaltu 0,5 kg/m2</t>
  </si>
  <si>
    <t>650+130+80</t>
  </si>
  <si>
    <t>577141112R00</t>
  </si>
  <si>
    <t>Beton asfalt. ACO 11+, š. do 3 m, tl. 5 cm</t>
  </si>
  <si>
    <t>úsek č.1 + úsek č.2 : 650+130</t>
  </si>
  <si>
    <t>sjezdy : 30</t>
  </si>
  <si>
    <t>577141122R00</t>
  </si>
  <si>
    <t>Beton asfalt. ACL 16+ ložný, š. do 3 m, tl. 5 cm</t>
  </si>
  <si>
    <t>úsek č.2 : 120</t>
  </si>
  <si>
    <t>89923    OA0</t>
  </si>
  <si>
    <t>VÝŠKOVÁ ÚPRAVA KRYCÍCH HRNCŮ</t>
  </si>
  <si>
    <t>kus</t>
  </si>
  <si>
    <t>3</t>
  </si>
  <si>
    <t>917223OA0</t>
  </si>
  <si>
    <t>SILNIČNÍ A CHODNÍKOVÉ OBRUBY Z BETONOVÝCH OBRUBNÍKŮ ŠÍŘ do 100MM</t>
  </si>
  <si>
    <t>M</t>
  </si>
  <si>
    <t>EXP 21</t>
  </si>
  <si>
    <t>chodníkový, š. 80 mm : 10+13</t>
  </si>
  <si>
    <t>91772    OA0</t>
  </si>
  <si>
    <t>OBRUBY Z DLAŽEB KOSTEK DROBNÝCH</t>
  </si>
  <si>
    <t>m</t>
  </si>
  <si>
    <t>kolem svodnic : 2*2*4</t>
  </si>
  <si>
    <t>919735112R00</t>
  </si>
  <si>
    <t>Řezání stávajícího živičného krytu tl. 5 - 10 cm</t>
  </si>
  <si>
    <t>POL1_1</t>
  </si>
  <si>
    <t>napojení na stávající komunikaci : 3+18+2*2*4</t>
  </si>
  <si>
    <t>91973R1</t>
  </si>
  <si>
    <t>Zalití pracovní spáry modifikovanou asfaltovou zálivkou</t>
  </si>
  <si>
    <t>Indiv</t>
  </si>
  <si>
    <t>3+18</t>
  </si>
  <si>
    <t>935712OA0</t>
  </si>
  <si>
    <t>SVODNICE PRO PŘEVEDENÍ VODY OCELOVÁ DO BETONU</t>
  </si>
  <si>
    <t>4,5*2</t>
  </si>
  <si>
    <t>93808    OA0</t>
  </si>
  <si>
    <t>OČIŠTĚNÍ VOZOVEK ZAMETENÍM</t>
  </si>
  <si>
    <t>650</t>
  </si>
  <si>
    <t>998225111R00</t>
  </si>
  <si>
    <t>Přesun hmot, pozemní komunikace, kryt živičný</t>
  </si>
  <si>
    <t>Přesun hmot</t>
  </si>
  <si>
    <t>POL7_</t>
  </si>
  <si>
    <t>ON 1</t>
  </si>
  <si>
    <t>Vytyčení inženýrských sítí vč. zjištění existence</t>
  </si>
  <si>
    <t>kpl</t>
  </si>
  <si>
    <t>VRN</t>
  </si>
  <si>
    <t>POL99_8</t>
  </si>
  <si>
    <t>Zaměření a vytýčení stávajících inženýrských sítí v místě stavby z hlediska jejich ochrany při provádění stavby.</t>
  </si>
  <si>
    <t>ON 2</t>
  </si>
  <si>
    <t>Lab. zkoušky asfaltového souvrství</t>
  </si>
  <si>
    <t>ON 3</t>
  </si>
  <si>
    <t>Dopravní opatření a zabezpečení stavby</t>
  </si>
  <si>
    <t>END</t>
  </si>
  <si>
    <t>Výkaz výměr</t>
  </si>
  <si>
    <t>Obnova povrchu MK na p.č. 1352 v horní části obce Oborná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</si>
</sst>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DBDBDB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46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28" xfId="0" applyNumberFormat="1" applyFont="1" applyFill="1" applyBorder="1" applyAlignment="1">
      <alignment vertical="center"/>
    </xf>
    <xf numFmtId="4" fontId="7" fillId="4" borderId="29" xfId="0" applyNumberFormat="1" applyFont="1" applyFill="1" applyBorder="1" applyAlignment="1">
      <alignment vertical="center" wrapText="1"/>
    </xf>
    <xf numFmtId="4" fontId="10" fillId="4" borderId="30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3" fontId="7" fillId="4" borderId="30" xfId="0" applyNumberFormat="1" applyFont="1" applyFill="1" applyBorder="1" applyAlignment="1">
      <alignment horizontal="center" vertical="center" wrapText="1"/>
    </xf>
    <xf numFmtId="4" fontId="0" fillId="0" borderId="31" xfId="0" applyNumberFormat="1" applyBorder="1" applyAlignment="1">
      <alignment vertical="center"/>
    </xf>
    <xf numFmtId="4" fontId="3" fillId="0" borderId="33" xfId="0" applyNumberFormat="1" applyFont="1" applyBorder="1" applyAlignment="1">
      <alignment horizontal="right" vertical="center" wrapText="1" shrinkToFit="1"/>
    </xf>
    <xf numFmtId="4" fontId="3" fillId="0" borderId="33" xfId="0" applyNumberFormat="1" applyFont="1" applyBorder="1" applyAlignment="1">
      <alignment horizontal="right" vertical="center" shrinkToFit="1"/>
    </xf>
    <xf numFmtId="4" fontId="0" fillId="0" borderId="33" xfId="0" applyNumberFormat="1" applyBorder="1" applyAlignment="1">
      <alignment vertical="center" shrinkToFit="1"/>
    </xf>
    <xf numFmtId="3" fontId="0" fillId="0" borderId="33" xfId="0" applyNumberFormat="1" applyBorder="1" applyAlignment="1">
      <alignment vertical="center"/>
    </xf>
    <xf numFmtId="4" fontId="8" fillId="0" borderId="31" xfId="0" applyNumberFormat="1" applyFont="1" applyBorder="1" applyAlignment="1">
      <alignment vertical="center"/>
    </xf>
    <xf numFmtId="4" fontId="8" fillId="0" borderId="33" xfId="0" applyNumberFormat="1" applyFont="1" applyBorder="1" applyAlignment="1">
      <alignment vertical="center" wrapText="1" shrinkToFit="1"/>
    </xf>
    <xf numFmtId="4" fontId="8" fillId="0" borderId="33" xfId="0" applyNumberFormat="1" applyFont="1" applyBorder="1" applyAlignment="1">
      <alignment vertical="center" shrinkToFit="1"/>
    </xf>
    <xf numFmtId="3" fontId="8" fillId="0" borderId="33" xfId="0" applyNumberFormat="1" applyFont="1" applyBorder="1" applyAlignment="1">
      <alignment vertical="center"/>
    </xf>
    <xf numFmtId="4" fontId="0" fillId="0" borderId="31" xfId="0" applyNumberFormat="1" applyBorder="1" applyAlignment="1">
      <alignment horizontal="left" vertical="center"/>
    </xf>
    <xf numFmtId="4" fontId="0" fillId="0" borderId="33" xfId="0" applyNumberFormat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wrapText="1" shrinkToFit="1"/>
    </xf>
    <xf numFmtId="4" fontId="0" fillId="3" borderId="37" xfId="0" applyNumberFormat="1" applyFill="1" applyBorder="1" applyAlignment="1">
      <alignment vertical="center" shrinkToFit="1"/>
    </xf>
    <xf numFmtId="3" fontId="0" fillId="3" borderId="37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4" borderId="28" xfId="0" applyFont="1" applyFill="1" applyBorder="1" applyAlignment="1">
      <alignment horizontal="center" vertical="center" wrapText="1"/>
    </xf>
    <xf numFmtId="0" fontId="15" fillId="4" borderId="29" xfId="0" applyFont="1" applyFill="1" applyBorder="1" applyAlignment="1">
      <alignment horizontal="center" vertical="center" wrapText="1"/>
    </xf>
    <xf numFmtId="0" fontId="15" fillId="4" borderId="30" xfId="0" applyFont="1" applyFill="1" applyBorder="1" applyAlignment="1">
      <alignment horizontal="center" vertical="center" wrapText="1"/>
    </xf>
    <xf numFmtId="49" fontId="7" fillId="0" borderId="31" xfId="0" applyNumberFormat="1" applyFont="1" applyBorder="1" applyAlignment="1">
      <alignment vertical="center"/>
    </xf>
    <xf numFmtId="4" fontId="7" fillId="0" borderId="33" xfId="0" applyNumberFormat="1" applyFont="1" applyBorder="1" applyAlignment="1">
      <alignment vertical="center"/>
    </xf>
    <xf numFmtId="0" fontId="7" fillId="3" borderId="34" xfId="0" applyFont="1" applyFill="1" applyBorder="1" applyAlignment="1">
      <alignment vertical="center"/>
    </xf>
    <xf numFmtId="0" fontId="7" fillId="3" borderId="34" xfId="0" applyFont="1" applyFill="1" applyBorder="1" applyAlignment="1">
      <alignment vertical="center" wrapText="1"/>
    </xf>
    <xf numFmtId="0" fontId="7" fillId="3" borderId="35" xfId="0" applyFont="1" applyFill="1" applyBorder="1" applyAlignment="1">
      <alignment vertical="center" wrapText="1"/>
    </xf>
    <xf numFmtId="4" fontId="7" fillId="3" borderId="37" xfId="0" applyNumberFormat="1" applyFont="1" applyFill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3" borderId="37" xfId="0" applyNumberFormat="1" applyFont="1" applyFill="1" applyBorder="1" applyAlignment="1">
      <alignment vertical="center"/>
    </xf>
    <xf numFmtId="4" fontId="7" fillId="0" borderId="33" xfId="0" applyNumberFormat="1" applyFont="1" applyBorder="1" applyAlignment="1">
      <alignment horizontal="center" vertical="center"/>
    </xf>
    <xf numFmtId="4" fontId="7" fillId="3" borderId="37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4" fontId="16" fillId="0" borderId="0" xfId="0" applyNumberFormat="1" applyFont="1" applyBorder="1" applyAlignment="1">
      <alignment vertical="top" shrinkToFit="1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7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4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38" xfId="0" applyNumberFormat="1" applyFont="1" applyFill="1" applyBorder="1" applyAlignment="1">
      <alignment vertical="top" shrinkToFit="1"/>
    </xf>
    <xf numFmtId="0" fontId="16" fillId="0" borderId="39" xfId="0" applyFont="1" applyBorder="1" applyAlignment="1">
      <alignment vertical="top"/>
    </xf>
    <xf numFmtId="49" fontId="16" fillId="0" borderId="40" xfId="0" applyNumberFormat="1" applyFont="1" applyBorder="1" applyAlignment="1">
      <alignment vertical="top"/>
    </xf>
    <xf numFmtId="0" fontId="16" fillId="0" borderId="40" xfId="0" applyFont="1" applyBorder="1" applyAlignment="1">
      <alignment horizontal="center" vertical="top" shrinkToFit="1"/>
    </xf>
    <xf numFmtId="164" fontId="16" fillId="0" borderId="40" xfId="0" applyNumberFormat="1" applyFont="1" applyBorder="1" applyAlignment="1">
      <alignment vertical="top" shrinkToFit="1"/>
    </xf>
    <xf numFmtId="4" fontId="16" fillId="0" borderId="40" xfId="0" applyNumberFormat="1" applyFont="1" applyBorder="1" applyAlignment="1">
      <alignment vertical="top" shrinkToFit="1"/>
    </xf>
    <xf numFmtId="4" fontId="16" fillId="0" borderId="41" xfId="0" applyNumberFormat="1" applyFont="1" applyBorder="1" applyAlignment="1">
      <alignment vertical="top" shrinkToFit="1"/>
    </xf>
    <xf numFmtId="0" fontId="16" fillId="0" borderId="42" xfId="0" applyFont="1" applyBorder="1" applyAlignment="1">
      <alignment vertical="top"/>
    </xf>
    <xf numFmtId="49" fontId="16" fillId="0" borderId="43" xfId="0" applyNumberFormat="1" applyFont="1" applyBorder="1" applyAlignment="1">
      <alignment vertical="top"/>
    </xf>
    <xf numFmtId="0" fontId="16" fillId="0" borderId="43" xfId="0" applyFont="1" applyBorder="1" applyAlignment="1">
      <alignment horizontal="center" vertical="top" shrinkToFit="1"/>
    </xf>
    <xf numFmtId="164" fontId="16" fillId="0" borderId="43" xfId="0" applyNumberFormat="1" applyFont="1" applyBorder="1" applyAlignment="1">
      <alignment vertical="top" shrinkToFit="1"/>
    </xf>
    <xf numFmtId="4" fontId="16" fillId="0" borderId="43" xfId="0" applyNumberFormat="1" applyFont="1" applyBorder="1" applyAlignment="1">
      <alignment vertical="top" shrinkToFit="1"/>
    </xf>
    <xf numFmtId="4" fontId="16" fillId="0" borderId="44" xfId="0" applyNumberFormat="1" applyFont="1" applyBorder="1" applyAlignment="1">
      <alignment vertical="top" shrinkToFit="1"/>
    </xf>
    <xf numFmtId="0" fontId="19" fillId="0" borderId="0" xfId="0" applyNumberFormat="1" applyFont="1" applyAlignment="1">
      <alignment wrapTex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0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49" fontId="16" fillId="0" borderId="43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3" fillId="2" borderId="0" xfId="0" applyFont="1" applyFill="1" applyAlignment="1">
      <alignment horizontal="left" wrapText="1"/>
    </xf>
    <xf numFmtId="49" fontId="7" fillId="0" borderId="31" xfId="0" applyNumberFormat="1" applyFont="1" applyBorder="1" applyAlignment="1">
      <alignment vertical="center" wrapText="1"/>
    </xf>
    <xf numFmtId="49" fontId="7" fillId="0" borderId="32" xfId="0" applyNumberFormat="1" applyFont="1" applyBorder="1" applyAlignment="1">
      <alignment vertical="center" wrapText="1"/>
    </xf>
    <xf numFmtId="4" fontId="0" fillId="0" borderId="32" xfId="0" applyNumberFormat="1" applyBorder="1" applyAlignment="1">
      <alignment vertical="center" wrapText="1"/>
    </xf>
    <xf numFmtId="4" fontId="8" fillId="0" borderId="32" xfId="0" applyNumberFormat="1" applyFont="1" applyBorder="1" applyAlignment="1">
      <alignment vertical="center" wrapText="1"/>
    </xf>
    <xf numFmtId="4" fontId="0" fillId="3" borderId="34" xfId="0" applyNumberFormat="1" applyFill="1" applyBorder="1" applyAlignment="1">
      <alignment vertical="center"/>
    </xf>
    <xf numFmtId="4" fontId="0" fillId="3" borderId="35" xfId="0" applyNumberFormat="1" applyFill="1" applyBorder="1" applyAlignment="1">
      <alignment vertical="center"/>
    </xf>
    <xf numFmtId="4" fontId="0" fillId="3" borderId="36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0" borderId="18" xfId="0" applyFont="1" applyBorder="1" applyAlignment="1">
      <alignment horizontal="left" vertical="center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vertical="top" wrapText="1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39</v>
      </c>
    </row>
    <row r="2" spans="1:7" ht="57.75" customHeight="1" x14ac:dyDescent="0.2">
      <c r="A2" s="180" t="s">
        <v>40</v>
      </c>
      <c r="B2" s="180"/>
      <c r="C2" s="180"/>
      <c r="D2" s="180"/>
      <c r="E2" s="180"/>
      <c r="F2" s="180"/>
      <c r="G2" s="180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0"/>
  <sheetViews>
    <sheetView showGridLines="0" tabSelected="1" topLeftCell="B1" zoomScaleNormal="100" zoomScaleSheetLayoutView="75" workbookViewId="0">
      <selection activeCell="N4" sqref="N4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37</v>
      </c>
      <c r="B1" s="216" t="s">
        <v>195</v>
      </c>
      <c r="C1" s="217"/>
      <c r="D1" s="217"/>
      <c r="E1" s="217"/>
      <c r="F1" s="217"/>
      <c r="G1" s="217"/>
      <c r="H1" s="217"/>
      <c r="I1" s="217"/>
      <c r="J1" s="218"/>
    </row>
    <row r="2" spans="1:15" ht="36" customHeight="1" x14ac:dyDescent="0.2">
      <c r="A2" s="2"/>
      <c r="B2" s="77" t="s">
        <v>23</v>
      </c>
      <c r="C2" s="78"/>
      <c r="D2" s="79" t="s">
        <v>47</v>
      </c>
      <c r="E2" s="222" t="s">
        <v>196</v>
      </c>
      <c r="F2" s="223"/>
      <c r="G2" s="223"/>
      <c r="H2" s="223"/>
      <c r="I2" s="223"/>
      <c r="J2" s="224"/>
      <c r="O2" s="1"/>
    </row>
    <row r="3" spans="1:15" ht="27" customHeight="1" x14ac:dyDescent="0.2">
      <c r="A3" s="2"/>
      <c r="B3" s="80" t="s">
        <v>45</v>
      </c>
      <c r="C3" s="78"/>
      <c r="D3" s="81" t="s">
        <v>44</v>
      </c>
      <c r="E3" s="225" t="s">
        <v>196</v>
      </c>
      <c r="F3" s="226"/>
      <c r="G3" s="226"/>
      <c r="H3" s="226"/>
      <c r="I3" s="226"/>
      <c r="J3" s="227"/>
    </row>
    <row r="4" spans="1:15" ht="23.25" customHeight="1" x14ac:dyDescent="0.2">
      <c r="A4" s="76">
        <v>991</v>
      </c>
      <c r="B4" s="82" t="s">
        <v>46</v>
      </c>
      <c r="C4" s="83"/>
      <c r="D4" s="84" t="s">
        <v>42</v>
      </c>
      <c r="E4" s="205" t="s">
        <v>196</v>
      </c>
      <c r="F4" s="206"/>
      <c r="G4" s="206"/>
      <c r="H4" s="206"/>
      <c r="I4" s="206"/>
      <c r="J4" s="207"/>
    </row>
    <row r="5" spans="1:15" ht="24" customHeight="1" x14ac:dyDescent="0.2">
      <c r="A5" s="2"/>
      <c r="B5" s="31" t="s">
        <v>22</v>
      </c>
      <c r="D5" s="210"/>
      <c r="E5" s="211"/>
      <c r="F5" s="211"/>
      <c r="G5" s="211"/>
      <c r="H5" s="18" t="s">
        <v>41</v>
      </c>
      <c r="I5" s="22"/>
      <c r="J5" s="8"/>
    </row>
    <row r="6" spans="1:15" ht="15.75" customHeight="1" x14ac:dyDescent="0.2">
      <c r="A6" s="2"/>
      <c r="B6" s="28"/>
      <c r="C6" s="55"/>
      <c r="D6" s="212"/>
      <c r="E6" s="213"/>
      <c r="F6" s="213"/>
      <c r="G6" s="213"/>
      <c r="H6" s="18" t="s">
        <v>35</v>
      </c>
      <c r="I6" s="22"/>
      <c r="J6" s="8"/>
    </row>
    <row r="7" spans="1:15" ht="15.75" customHeight="1" x14ac:dyDescent="0.2">
      <c r="A7" s="2"/>
      <c r="B7" s="29"/>
      <c r="C7" s="56"/>
      <c r="D7" s="53"/>
      <c r="E7" s="214"/>
      <c r="F7" s="215"/>
      <c r="G7" s="215"/>
      <c r="H7" s="24"/>
      <c r="I7" s="23"/>
      <c r="J7" s="34"/>
    </row>
    <row r="8" spans="1:15" ht="24" hidden="1" customHeight="1" x14ac:dyDescent="0.2">
      <c r="A8" s="2"/>
      <c r="B8" s="31" t="s">
        <v>20</v>
      </c>
      <c r="D8" s="51"/>
      <c r="H8" s="18" t="s">
        <v>41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35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19</v>
      </c>
      <c r="D11" s="229"/>
      <c r="E11" s="229"/>
      <c r="F11" s="229"/>
      <c r="G11" s="229"/>
      <c r="H11" s="18" t="s">
        <v>41</v>
      </c>
      <c r="I11" s="22"/>
      <c r="J11" s="8"/>
    </row>
    <row r="12" spans="1:15" ht="15.75" customHeight="1" x14ac:dyDescent="0.2">
      <c r="A12" s="2"/>
      <c r="B12" s="28"/>
      <c r="C12" s="55"/>
      <c r="D12" s="204"/>
      <c r="E12" s="204"/>
      <c r="F12" s="204"/>
      <c r="G12" s="204"/>
      <c r="H12" s="18" t="s">
        <v>35</v>
      </c>
      <c r="I12" s="22"/>
      <c r="J12" s="8"/>
    </row>
    <row r="13" spans="1:15" ht="15.75" customHeight="1" x14ac:dyDescent="0.2">
      <c r="A13" s="2"/>
      <c r="B13" s="29"/>
      <c r="C13" s="56"/>
      <c r="D13" s="53"/>
      <c r="E13" s="208"/>
      <c r="F13" s="209"/>
      <c r="G13" s="209"/>
      <c r="H13" s="19"/>
      <c r="I13" s="23"/>
      <c r="J13" s="34"/>
    </row>
    <row r="14" spans="1:15" ht="24" customHeight="1" x14ac:dyDescent="0.2">
      <c r="A14" s="2"/>
      <c r="B14" s="43" t="s">
        <v>21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33</v>
      </c>
      <c r="C15" s="61"/>
      <c r="D15" s="54"/>
      <c r="E15" s="228"/>
      <c r="F15" s="228"/>
      <c r="G15" s="230"/>
      <c r="H15" s="230"/>
      <c r="I15" s="230" t="s">
        <v>30</v>
      </c>
      <c r="J15" s="231"/>
    </row>
    <row r="16" spans="1:15" ht="23.25" customHeight="1" x14ac:dyDescent="0.2">
      <c r="A16" s="137" t="s">
        <v>25</v>
      </c>
      <c r="B16" s="38" t="s">
        <v>25</v>
      </c>
      <c r="C16" s="62"/>
      <c r="D16" s="63"/>
      <c r="E16" s="193"/>
      <c r="F16" s="194"/>
      <c r="G16" s="193"/>
      <c r="H16" s="194"/>
      <c r="I16" s="193"/>
      <c r="J16" s="195"/>
    </row>
    <row r="17" spans="1:10" ht="23.25" customHeight="1" x14ac:dyDescent="0.2">
      <c r="A17" s="137" t="s">
        <v>26</v>
      </c>
      <c r="B17" s="38" t="s">
        <v>26</v>
      </c>
      <c r="C17" s="62"/>
      <c r="D17" s="63"/>
      <c r="E17" s="193"/>
      <c r="F17" s="194"/>
      <c r="G17" s="193"/>
      <c r="H17" s="194"/>
      <c r="I17" s="193"/>
      <c r="J17" s="195"/>
    </row>
    <row r="18" spans="1:10" ht="23.25" customHeight="1" x14ac:dyDescent="0.2">
      <c r="A18" s="137" t="s">
        <v>27</v>
      </c>
      <c r="B18" s="38" t="s">
        <v>27</v>
      </c>
      <c r="C18" s="62"/>
      <c r="D18" s="63"/>
      <c r="E18" s="193"/>
      <c r="F18" s="194"/>
      <c r="G18" s="193"/>
      <c r="H18" s="194"/>
      <c r="I18" s="193"/>
      <c r="J18" s="195"/>
    </row>
    <row r="19" spans="1:10" ht="23.25" customHeight="1" x14ac:dyDescent="0.2">
      <c r="A19" s="137" t="s">
        <v>68</v>
      </c>
      <c r="B19" s="38" t="s">
        <v>28</v>
      </c>
      <c r="C19" s="62"/>
      <c r="D19" s="63"/>
      <c r="E19" s="193"/>
      <c r="F19" s="194"/>
      <c r="G19" s="193"/>
      <c r="H19" s="194"/>
      <c r="I19" s="193"/>
      <c r="J19" s="195"/>
    </row>
    <row r="20" spans="1:10" ht="23.25" customHeight="1" x14ac:dyDescent="0.2">
      <c r="A20" s="137" t="s">
        <v>67</v>
      </c>
      <c r="B20" s="38" t="s">
        <v>29</v>
      </c>
      <c r="C20" s="62"/>
      <c r="D20" s="63"/>
      <c r="E20" s="193"/>
      <c r="F20" s="194"/>
      <c r="G20" s="193"/>
      <c r="H20" s="194"/>
      <c r="I20" s="193"/>
      <c r="J20" s="195"/>
    </row>
    <row r="21" spans="1:10" ht="23.25" customHeight="1" x14ac:dyDescent="0.2">
      <c r="A21" s="2"/>
      <c r="B21" s="48" t="s">
        <v>30</v>
      </c>
      <c r="C21" s="64"/>
      <c r="D21" s="65"/>
      <c r="E21" s="196"/>
      <c r="F21" s="232"/>
      <c r="G21" s="196"/>
      <c r="H21" s="232"/>
      <c r="I21" s="196">
        <f>I57</f>
        <v>0</v>
      </c>
      <c r="J21" s="197"/>
    </row>
    <row r="22" spans="1:10" ht="33" customHeight="1" x14ac:dyDescent="0.2">
      <c r="A22" s="2"/>
      <c r="B22" s="42" t="s">
        <v>34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12</v>
      </c>
      <c r="C23" s="62"/>
      <c r="D23" s="63"/>
      <c r="E23" s="67">
        <v>15</v>
      </c>
      <c r="F23" s="39" t="s">
        <v>0</v>
      </c>
      <c r="G23" s="191"/>
      <c r="H23" s="192"/>
      <c r="I23" s="192"/>
      <c r="J23" s="40" t="str">
        <f t="shared" ref="J23:J28" si="0">Mena</f>
        <v>CZK</v>
      </c>
    </row>
    <row r="24" spans="1:10" ht="23.25" customHeight="1" x14ac:dyDescent="0.2">
      <c r="A24" s="2"/>
      <c r="B24" s="38" t="s">
        <v>13</v>
      </c>
      <c r="C24" s="62"/>
      <c r="D24" s="63"/>
      <c r="E24" s="67">
        <f>SazbaDPH1</f>
        <v>15</v>
      </c>
      <c r="F24" s="39" t="s">
        <v>0</v>
      </c>
      <c r="G24" s="189"/>
      <c r="H24" s="190"/>
      <c r="I24" s="190"/>
      <c r="J24" s="40" t="str">
        <f t="shared" si="0"/>
        <v>CZK</v>
      </c>
    </row>
    <row r="25" spans="1:10" ht="23.25" customHeight="1" x14ac:dyDescent="0.2">
      <c r="A25" s="2"/>
      <c r="B25" s="38" t="s">
        <v>14</v>
      </c>
      <c r="C25" s="62"/>
      <c r="D25" s="63"/>
      <c r="E25" s="67">
        <v>21</v>
      </c>
      <c r="F25" s="39" t="s">
        <v>0</v>
      </c>
      <c r="G25" s="191">
        <f>I21</f>
        <v>0</v>
      </c>
      <c r="H25" s="192"/>
      <c r="I25" s="192"/>
      <c r="J25" s="40" t="str">
        <f t="shared" si="0"/>
        <v>CZK</v>
      </c>
    </row>
    <row r="26" spans="1:10" ht="23.25" customHeight="1" x14ac:dyDescent="0.2">
      <c r="A26" s="2"/>
      <c r="B26" s="32" t="s">
        <v>15</v>
      </c>
      <c r="C26" s="68"/>
      <c r="D26" s="54"/>
      <c r="E26" s="69">
        <f>SazbaDPH2</f>
        <v>21</v>
      </c>
      <c r="F26" s="30" t="s">
        <v>0</v>
      </c>
      <c r="G26" s="219">
        <f>ZakladDPHZakl/100*21</f>
        <v>0</v>
      </c>
      <c r="H26" s="220"/>
      <c r="I26" s="220"/>
      <c r="J26" s="37" t="str">
        <f t="shared" si="0"/>
        <v>CZK</v>
      </c>
    </row>
    <row r="27" spans="1:10" ht="23.25" customHeight="1" thickBot="1" x14ac:dyDescent="0.25">
      <c r="A27" s="2"/>
      <c r="B27" s="31" t="s">
        <v>4</v>
      </c>
      <c r="C27" s="70"/>
      <c r="D27" s="71"/>
      <c r="E27" s="70"/>
      <c r="F27" s="16"/>
      <c r="G27" s="221"/>
      <c r="H27" s="221"/>
      <c r="I27" s="221"/>
      <c r="J27" s="41" t="str">
        <f t="shared" si="0"/>
        <v>CZK</v>
      </c>
    </row>
    <row r="28" spans="1:10" ht="27.75" hidden="1" customHeight="1" thickBot="1" x14ac:dyDescent="0.25">
      <c r="A28" s="2"/>
      <c r="B28" s="111" t="s">
        <v>24</v>
      </c>
      <c r="C28" s="112"/>
      <c r="D28" s="112"/>
      <c r="E28" s="113"/>
      <c r="F28" s="114"/>
      <c r="G28" s="198">
        <v>622928.93000000005</v>
      </c>
      <c r="H28" s="199"/>
      <c r="I28" s="199"/>
      <c r="J28" s="115" t="str">
        <f t="shared" si="0"/>
        <v>CZK</v>
      </c>
    </row>
    <row r="29" spans="1:10" ht="27.75" customHeight="1" thickBot="1" x14ac:dyDescent="0.25">
      <c r="A29" s="2"/>
      <c r="B29" s="111" t="s">
        <v>36</v>
      </c>
      <c r="C29" s="116"/>
      <c r="D29" s="116"/>
      <c r="E29" s="116"/>
      <c r="F29" s="117"/>
      <c r="G29" s="198">
        <f>ZakladDPHZakl+DPHZakl</f>
        <v>0</v>
      </c>
      <c r="H29" s="198"/>
      <c r="I29" s="198"/>
      <c r="J29" s="118" t="s">
        <v>50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11</v>
      </c>
      <c r="D32" s="73"/>
      <c r="E32" s="73"/>
      <c r="F32" s="15" t="s">
        <v>10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00"/>
      <c r="E34" s="201"/>
      <c r="G34" s="202"/>
      <c r="H34" s="203"/>
      <c r="I34" s="203"/>
      <c r="J34" s="25"/>
    </row>
    <row r="35" spans="1:10" ht="12.75" customHeight="1" x14ac:dyDescent="0.2">
      <c r="A35" s="2"/>
      <c r="B35" s="2"/>
      <c r="D35" s="188" t="s">
        <v>2</v>
      </c>
      <c r="E35" s="188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8" t="s">
        <v>16</v>
      </c>
      <c r="C37" s="89"/>
      <c r="D37" s="89"/>
      <c r="E37" s="89"/>
      <c r="F37" s="90"/>
      <c r="G37" s="90"/>
      <c r="H37" s="90"/>
      <c r="I37" s="90"/>
      <c r="J37" s="91"/>
    </row>
    <row r="38" spans="1:10" ht="25.5" hidden="1" customHeight="1" x14ac:dyDescent="0.2">
      <c r="A38" s="87" t="s">
        <v>38</v>
      </c>
      <c r="B38" s="92" t="s">
        <v>17</v>
      </c>
      <c r="C38" s="93" t="s">
        <v>5</v>
      </c>
      <c r="D38" s="93"/>
      <c r="E38" s="93"/>
      <c r="F38" s="94" t="str">
        <f>B23</f>
        <v>Základ pro sníženou DPH</v>
      </c>
      <c r="G38" s="94" t="str">
        <f>B25</f>
        <v>Základ pro základní DPH</v>
      </c>
      <c r="H38" s="95" t="s">
        <v>18</v>
      </c>
      <c r="I38" s="95" t="s">
        <v>1</v>
      </c>
      <c r="J38" s="96" t="s">
        <v>0</v>
      </c>
    </row>
    <row r="39" spans="1:10" ht="25.5" hidden="1" customHeight="1" x14ac:dyDescent="0.2">
      <c r="A39" s="87">
        <v>1</v>
      </c>
      <c r="B39" s="97" t="s">
        <v>48</v>
      </c>
      <c r="C39" s="183"/>
      <c r="D39" s="183"/>
      <c r="E39" s="183"/>
      <c r="F39" s="98">
        <v>0</v>
      </c>
      <c r="G39" s="99">
        <v>622928.93000000005</v>
      </c>
      <c r="H39" s="100">
        <v>130815.08</v>
      </c>
      <c r="I39" s="100">
        <v>753744.01</v>
      </c>
      <c r="J39" s="101">
        <f>IF(CenaCelkemVypocet=0,"",I39/CenaCelkemVypocet*100)</f>
        <v>100</v>
      </c>
    </row>
    <row r="40" spans="1:10" ht="25.5" hidden="1" customHeight="1" x14ac:dyDescent="0.2">
      <c r="A40" s="87">
        <v>2</v>
      </c>
      <c r="B40" s="102" t="s">
        <v>44</v>
      </c>
      <c r="C40" s="184" t="s">
        <v>43</v>
      </c>
      <c r="D40" s="184"/>
      <c r="E40" s="184"/>
      <c r="F40" s="103">
        <v>0</v>
      </c>
      <c r="G40" s="104">
        <v>622928.93000000005</v>
      </c>
      <c r="H40" s="104">
        <v>130815.08</v>
      </c>
      <c r="I40" s="104">
        <v>753744.01</v>
      </c>
      <c r="J40" s="105">
        <f>IF(CenaCelkemVypocet=0,"",I40/CenaCelkemVypocet*100)</f>
        <v>100</v>
      </c>
    </row>
    <row r="41" spans="1:10" ht="25.5" hidden="1" customHeight="1" x14ac:dyDescent="0.2">
      <c r="A41" s="87">
        <v>3</v>
      </c>
      <c r="B41" s="106" t="s">
        <v>42</v>
      </c>
      <c r="C41" s="183" t="s">
        <v>43</v>
      </c>
      <c r="D41" s="183"/>
      <c r="E41" s="183"/>
      <c r="F41" s="107">
        <v>0</v>
      </c>
      <c r="G41" s="100">
        <v>622928.93000000005</v>
      </c>
      <c r="H41" s="100">
        <v>130815.08</v>
      </c>
      <c r="I41" s="100">
        <v>753744.01</v>
      </c>
      <c r="J41" s="101">
        <f>IF(CenaCelkemVypocet=0,"",I41/CenaCelkemVypocet*100)</f>
        <v>100</v>
      </c>
    </row>
    <row r="42" spans="1:10" ht="25.5" hidden="1" customHeight="1" x14ac:dyDescent="0.2">
      <c r="A42" s="87"/>
      <c r="B42" s="185" t="s">
        <v>49</v>
      </c>
      <c r="C42" s="186"/>
      <c r="D42" s="186"/>
      <c r="E42" s="187"/>
      <c r="F42" s="108">
        <f>SUMIF(A39:A41,"=1",F39:F41)</f>
        <v>0</v>
      </c>
      <c r="G42" s="109">
        <f>SUMIF(A39:A41,"=1",G39:G41)</f>
        <v>622928.93000000005</v>
      </c>
      <c r="H42" s="109">
        <f>SUMIF(A39:A41,"=1",H39:H41)</f>
        <v>130815.08</v>
      </c>
      <c r="I42" s="109">
        <f>SUMIF(A39:A41,"=1",I39:I41)</f>
        <v>753744.01</v>
      </c>
      <c r="J42" s="110">
        <f>SUMIF(A39:A41,"=1",J39:J41)</f>
        <v>100</v>
      </c>
    </row>
    <row r="46" spans="1:10" ht="15.75" x14ac:dyDescent="0.25">
      <c r="B46" s="119" t="s">
        <v>51</v>
      </c>
    </row>
    <row r="48" spans="1:10" ht="25.5" customHeight="1" x14ac:dyDescent="0.2">
      <c r="A48" s="121"/>
      <c r="B48" s="124" t="s">
        <v>17</v>
      </c>
      <c r="C48" s="124" t="s">
        <v>5</v>
      </c>
      <c r="D48" s="125"/>
      <c r="E48" s="125"/>
      <c r="F48" s="126" t="s">
        <v>52</v>
      </c>
      <c r="G48" s="126"/>
      <c r="H48" s="126"/>
      <c r="I48" s="126" t="s">
        <v>30</v>
      </c>
      <c r="J48" s="126" t="s">
        <v>0</v>
      </c>
    </row>
    <row r="49" spans="1:10" ht="36.75" customHeight="1" x14ac:dyDescent="0.2">
      <c r="A49" s="122"/>
      <c r="B49" s="127" t="s">
        <v>53</v>
      </c>
      <c r="C49" s="181" t="s">
        <v>54</v>
      </c>
      <c r="D49" s="182"/>
      <c r="E49" s="182"/>
      <c r="F49" s="135" t="s">
        <v>25</v>
      </c>
      <c r="G49" s="128"/>
      <c r="H49" s="128"/>
      <c r="I49" s="128">
        <f>'SO01 01 Pol'!G8</f>
        <v>0</v>
      </c>
      <c r="J49" s="133" t="str">
        <f>IF(I57=0,"",I49/I57*100)</f>
        <v/>
      </c>
    </row>
    <row r="50" spans="1:10" ht="36.75" customHeight="1" x14ac:dyDescent="0.2">
      <c r="A50" s="122"/>
      <c r="B50" s="127" t="s">
        <v>55</v>
      </c>
      <c r="C50" s="181" t="s">
        <v>56</v>
      </c>
      <c r="D50" s="182"/>
      <c r="E50" s="182"/>
      <c r="F50" s="135" t="s">
        <v>25</v>
      </c>
      <c r="G50" s="128"/>
      <c r="H50" s="128"/>
      <c r="I50" s="128">
        <f>'SO01 01 Pol'!G26</f>
        <v>0</v>
      </c>
      <c r="J50" s="133" t="str">
        <f>IF(I57=0,"",I50/I57*100)</f>
        <v/>
      </c>
    </row>
    <row r="51" spans="1:10" ht="36.75" customHeight="1" x14ac:dyDescent="0.2">
      <c r="A51" s="122"/>
      <c r="B51" s="127" t="s">
        <v>57</v>
      </c>
      <c r="C51" s="181" t="s">
        <v>58</v>
      </c>
      <c r="D51" s="182"/>
      <c r="E51" s="182"/>
      <c r="F51" s="135" t="s">
        <v>25</v>
      </c>
      <c r="G51" s="128"/>
      <c r="H51" s="128"/>
      <c r="I51" s="128">
        <f>'SO01 01 Pol'!G29</f>
        <v>0</v>
      </c>
      <c r="J51" s="133" t="str">
        <f>IF(I57=0,"",I51/I57*100)</f>
        <v/>
      </c>
    </row>
    <row r="52" spans="1:10" ht="36.75" customHeight="1" x14ac:dyDescent="0.2">
      <c r="A52" s="122"/>
      <c r="B52" s="127" t="s">
        <v>59</v>
      </c>
      <c r="C52" s="181" t="s">
        <v>60</v>
      </c>
      <c r="D52" s="182"/>
      <c r="E52" s="182"/>
      <c r="F52" s="135" t="s">
        <v>25</v>
      </c>
      <c r="G52" s="128"/>
      <c r="H52" s="128"/>
      <c r="I52" s="128">
        <f>'SO01 01 Pol'!G41</f>
        <v>0</v>
      </c>
      <c r="J52" s="133" t="str">
        <f>IF(I57=0,"",I52/I57*100)</f>
        <v/>
      </c>
    </row>
    <row r="53" spans="1:10" ht="36.75" customHeight="1" x14ac:dyDescent="0.2">
      <c r="A53" s="122"/>
      <c r="B53" s="127" t="s">
        <v>61</v>
      </c>
      <c r="C53" s="181" t="s">
        <v>62</v>
      </c>
      <c r="D53" s="182"/>
      <c r="E53" s="182"/>
      <c r="F53" s="135" t="s">
        <v>25</v>
      </c>
      <c r="G53" s="128"/>
      <c r="H53" s="128"/>
      <c r="I53" s="128">
        <f>'SO01 01 Pol'!G44</f>
        <v>0</v>
      </c>
      <c r="J53" s="133" t="str">
        <f>IF(I57=0,"",I53/I57*100)</f>
        <v/>
      </c>
    </row>
    <row r="54" spans="1:10" ht="36.75" customHeight="1" x14ac:dyDescent="0.2">
      <c r="A54" s="122"/>
      <c r="B54" s="127" t="s">
        <v>63</v>
      </c>
      <c r="C54" s="181" t="s">
        <v>64</v>
      </c>
      <c r="D54" s="182"/>
      <c r="E54" s="182"/>
      <c r="F54" s="135" t="s">
        <v>25</v>
      </c>
      <c r="G54" s="128"/>
      <c r="H54" s="128"/>
      <c r="I54" s="128">
        <f>'SO01 01 Pol'!G53</f>
        <v>0</v>
      </c>
      <c r="J54" s="133" t="str">
        <f>IF(I57=0,"",I54/I57*100)</f>
        <v/>
      </c>
    </row>
    <row r="55" spans="1:10" ht="36.75" customHeight="1" x14ac:dyDescent="0.2">
      <c r="A55" s="122"/>
      <c r="B55" s="127" t="s">
        <v>65</v>
      </c>
      <c r="C55" s="181" t="s">
        <v>66</v>
      </c>
      <c r="D55" s="182"/>
      <c r="E55" s="182"/>
      <c r="F55" s="135" t="s">
        <v>25</v>
      </c>
      <c r="G55" s="128"/>
      <c r="H55" s="128"/>
      <c r="I55" s="128">
        <f>'SO01 01 Pol'!G58</f>
        <v>0</v>
      </c>
      <c r="J55" s="133" t="str">
        <f>IF(I57=0,"",I55/I57*100)</f>
        <v/>
      </c>
    </row>
    <row r="56" spans="1:10" ht="36.75" customHeight="1" x14ac:dyDescent="0.2">
      <c r="A56" s="122"/>
      <c r="B56" s="127" t="s">
        <v>67</v>
      </c>
      <c r="C56" s="181" t="s">
        <v>29</v>
      </c>
      <c r="D56" s="182"/>
      <c r="E56" s="182"/>
      <c r="F56" s="135" t="s">
        <v>67</v>
      </c>
      <c r="G56" s="128"/>
      <c r="H56" s="128"/>
      <c r="I56" s="128">
        <f>'SO01 01 Pol'!G60</f>
        <v>0</v>
      </c>
      <c r="J56" s="133" t="str">
        <f>IF(I57=0,"",I56/I57*100)</f>
        <v/>
      </c>
    </row>
    <row r="57" spans="1:10" ht="25.5" customHeight="1" x14ac:dyDescent="0.2">
      <c r="A57" s="123"/>
      <c r="B57" s="129" t="s">
        <v>1</v>
      </c>
      <c r="C57" s="130"/>
      <c r="D57" s="131"/>
      <c r="E57" s="131"/>
      <c r="F57" s="136"/>
      <c r="G57" s="132"/>
      <c r="H57" s="132"/>
      <c r="I57" s="132">
        <f>SUM(I49:I56)</f>
        <v>0</v>
      </c>
      <c r="J57" s="134">
        <f>SUM(J49:J56)</f>
        <v>0</v>
      </c>
    </row>
    <row r="58" spans="1:10" x14ac:dyDescent="0.2">
      <c r="F58" s="85"/>
      <c r="G58" s="85"/>
      <c r="H58" s="85"/>
      <c r="I58" s="85"/>
      <c r="J58" s="86"/>
    </row>
    <row r="59" spans="1:10" x14ac:dyDescent="0.2">
      <c r="F59" s="85"/>
      <c r="G59" s="85"/>
      <c r="H59" s="85"/>
      <c r="I59" s="85"/>
      <c r="J59" s="86"/>
    </row>
    <row r="60" spans="1:10" x14ac:dyDescent="0.2">
      <c r="F60" s="85"/>
      <c r="G60" s="85"/>
      <c r="H60" s="85"/>
      <c r="I60" s="85"/>
      <c r="J60" s="86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3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5:E55"/>
    <mergeCell ref="C56:E56"/>
    <mergeCell ref="C50:E50"/>
    <mergeCell ref="C51:E51"/>
    <mergeCell ref="C52:E52"/>
    <mergeCell ref="C53:E53"/>
    <mergeCell ref="C54:E5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33" t="s">
        <v>6</v>
      </c>
      <c r="B1" s="233"/>
      <c r="C1" s="234"/>
      <c r="D1" s="233"/>
      <c r="E1" s="233"/>
      <c r="F1" s="233"/>
      <c r="G1" s="233"/>
    </row>
    <row r="2" spans="1:7" ht="24.95" customHeight="1" x14ac:dyDescent="0.2">
      <c r="A2" s="50" t="s">
        <v>7</v>
      </c>
      <c r="B2" s="49"/>
      <c r="C2" s="235"/>
      <c r="D2" s="235"/>
      <c r="E2" s="235"/>
      <c r="F2" s="235"/>
      <c r="G2" s="236"/>
    </row>
    <row r="3" spans="1:7" ht="24.95" customHeight="1" x14ac:dyDescent="0.2">
      <c r="A3" s="50" t="s">
        <v>8</v>
      </c>
      <c r="B3" s="49"/>
      <c r="C3" s="235"/>
      <c r="D3" s="235"/>
      <c r="E3" s="235"/>
      <c r="F3" s="235"/>
      <c r="G3" s="236"/>
    </row>
    <row r="4" spans="1:7" ht="24.95" customHeight="1" x14ac:dyDescent="0.2">
      <c r="A4" s="50" t="s">
        <v>9</v>
      </c>
      <c r="B4" s="49"/>
      <c r="C4" s="235"/>
      <c r="D4" s="235"/>
      <c r="E4" s="235"/>
      <c r="F4" s="235"/>
      <c r="G4" s="236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workbookViewId="0">
      <pane ySplit="7" topLeftCell="A8" activePane="bottomLeft" state="frozen"/>
      <selection pane="bottomLeft" activeCell="AB9" sqref="AB9"/>
    </sheetView>
  </sheetViews>
  <sheetFormatPr defaultRowHeight="12.75" outlineLevelRow="1" x14ac:dyDescent="0.2"/>
  <cols>
    <col min="1" max="1" width="3.42578125" customWidth="1"/>
    <col min="2" max="2" width="12.7109375" style="120" customWidth="1"/>
    <col min="3" max="3" width="38.28515625" style="120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8" max="24" width="0" hidden="1" customWidth="1"/>
    <col min="29" max="29" width="0" hidden="1" customWidth="1"/>
    <col min="31" max="41" width="0" hidden="1" customWidth="1"/>
    <col min="53" max="53" width="73.7109375" customWidth="1"/>
  </cols>
  <sheetData>
    <row r="1" spans="1:60" ht="15.75" customHeight="1" x14ac:dyDescent="0.25">
      <c r="A1" s="239" t="s">
        <v>195</v>
      </c>
      <c r="B1" s="239"/>
      <c r="C1" s="239"/>
      <c r="D1" s="239"/>
      <c r="E1" s="239"/>
      <c r="F1" s="239"/>
      <c r="G1" s="239"/>
      <c r="AG1" t="s">
        <v>69</v>
      </c>
    </row>
    <row r="2" spans="1:60" ht="25.15" customHeight="1" x14ac:dyDescent="0.2">
      <c r="A2" s="138" t="s">
        <v>7</v>
      </c>
      <c r="B2" s="49" t="s">
        <v>47</v>
      </c>
      <c r="C2" s="240" t="s">
        <v>196</v>
      </c>
      <c r="D2" s="241"/>
      <c r="E2" s="241"/>
      <c r="F2" s="241"/>
      <c r="G2" s="242"/>
      <c r="AG2" t="s">
        <v>70</v>
      </c>
    </row>
    <row r="3" spans="1:60" ht="25.15" customHeight="1" x14ac:dyDescent="0.2">
      <c r="A3" s="138" t="s">
        <v>8</v>
      </c>
      <c r="B3" s="49" t="s">
        <v>44</v>
      </c>
      <c r="C3" s="240" t="s">
        <v>196</v>
      </c>
      <c r="D3" s="241"/>
      <c r="E3" s="241"/>
      <c r="F3" s="241"/>
      <c r="G3" s="242"/>
      <c r="AC3" s="120" t="s">
        <v>70</v>
      </c>
      <c r="AG3" t="s">
        <v>71</v>
      </c>
    </row>
    <row r="4" spans="1:60" ht="25.15" customHeight="1" x14ac:dyDescent="0.2">
      <c r="A4" s="139" t="s">
        <v>9</v>
      </c>
      <c r="B4" s="140" t="s">
        <v>42</v>
      </c>
      <c r="C4" s="243" t="s">
        <v>196</v>
      </c>
      <c r="D4" s="244"/>
      <c r="E4" s="244"/>
      <c r="F4" s="244"/>
      <c r="G4" s="245"/>
      <c r="AG4" t="s">
        <v>72</v>
      </c>
    </row>
    <row r="5" spans="1:60" x14ac:dyDescent="0.2">
      <c r="D5" s="10"/>
    </row>
    <row r="6" spans="1:60" ht="38.25" x14ac:dyDescent="0.2">
      <c r="A6" s="142" t="s">
        <v>73</v>
      </c>
      <c r="B6" s="144" t="s">
        <v>74</v>
      </c>
      <c r="C6" s="144" t="s">
        <v>75</v>
      </c>
      <c r="D6" s="143" t="s">
        <v>76</v>
      </c>
      <c r="E6" s="142" t="s">
        <v>77</v>
      </c>
      <c r="F6" s="141" t="s">
        <v>78</v>
      </c>
      <c r="G6" s="142" t="s">
        <v>30</v>
      </c>
      <c r="H6" s="145" t="s">
        <v>31</v>
      </c>
      <c r="I6" s="145" t="s">
        <v>79</v>
      </c>
      <c r="J6" s="145" t="s">
        <v>32</v>
      </c>
      <c r="K6" s="145" t="s">
        <v>80</v>
      </c>
      <c r="L6" s="145" t="s">
        <v>81</v>
      </c>
      <c r="M6" s="145" t="s">
        <v>82</v>
      </c>
      <c r="N6" s="145" t="s">
        <v>83</v>
      </c>
      <c r="O6" s="145" t="s">
        <v>84</v>
      </c>
      <c r="P6" s="145" t="s">
        <v>85</v>
      </c>
      <c r="Q6" s="145" t="s">
        <v>86</v>
      </c>
      <c r="R6" s="145" t="s">
        <v>87</v>
      </c>
      <c r="S6" s="145" t="s">
        <v>88</v>
      </c>
      <c r="T6" s="145" t="s">
        <v>89</v>
      </c>
      <c r="U6" s="145" t="s">
        <v>90</v>
      </c>
      <c r="V6" s="145" t="s">
        <v>91</v>
      </c>
      <c r="W6" s="145" t="s">
        <v>92</v>
      </c>
      <c r="X6" s="145" t="s">
        <v>93</v>
      </c>
    </row>
    <row r="7" spans="1:60" hidden="1" x14ac:dyDescent="0.2">
      <c r="A7" s="3"/>
      <c r="B7" s="4"/>
      <c r="C7" s="4"/>
      <c r="D7" s="6"/>
      <c r="E7" s="147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148"/>
      <c r="Q7" s="148"/>
      <c r="R7" s="148"/>
      <c r="S7" s="148"/>
      <c r="T7" s="148"/>
      <c r="U7" s="148"/>
      <c r="V7" s="148"/>
      <c r="W7" s="148"/>
      <c r="X7" s="148"/>
    </row>
    <row r="8" spans="1:60" x14ac:dyDescent="0.2">
      <c r="A8" s="155" t="s">
        <v>94</v>
      </c>
      <c r="B8" s="156" t="s">
        <v>53</v>
      </c>
      <c r="C8" s="174" t="s">
        <v>54</v>
      </c>
      <c r="D8" s="157"/>
      <c r="E8" s="158"/>
      <c r="F8" s="159"/>
      <c r="G8" s="160">
        <f>SUMIF(AG9:AG25,"&lt;&gt;NOR",G9:G25)</f>
        <v>0</v>
      </c>
      <c r="H8" s="154"/>
      <c r="I8" s="154">
        <f>SUM(I9:I25)</f>
        <v>0</v>
      </c>
      <c r="J8" s="154"/>
      <c r="K8" s="154">
        <f>SUM(K9:K25)</f>
        <v>66603.66</v>
      </c>
      <c r="L8" s="154"/>
      <c r="M8" s="154">
        <f>SUM(M9:M25)</f>
        <v>0</v>
      </c>
      <c r="N8" s="154"/>
      <c r="O8" s="154">
        <f>SUM(O9:O25)</f>
        <v>0</v>
      </c>
      <c r="P8" s="154"/>
      <c r="Q8" s="154">
        <f>SUM(Q9:Q25)</f>
        <v>74.759999999999991</v>
      </c>
      <c r="R8" s="154"/>
      <c r="S8" s="154"/>
      <c r="T8" s="154"/>
      <c r="U8" s="154"/>
      <c r="V8" s="154">
        <f>SUM(V9:V25)</f>
        <v>32.080000000000005</v>
      </c>
      <c r="W8" s="154"/>
      <c r="X8" s="154"/>
      <c r="AG8" t="s">
        <v>95</v>
      </c>
    </row>
    <row r="9" spans="1:60" outlineLevel="1" x14ac:dyDescent="0.2">
      <c r="A9" s="161">
        <v>1</v>
      </c>
      <c r="B9" s="162" t="s">
        <v>96</v>
      </c>
      <c r="C9" s="175" t="s">
        <v>97</v>
      </c>
      <c r="D9" s="163" t="s">
        <v>98</v>
      </c>
      <c r="E9" s="164">
        <v>189.8</v>
      </c>
      <c r="F9" s="165"/>
      <c r="G9" s="166">
        <f>ROUND(E9*F9,2)</f>
        <v>0</v>
      </c>
      <c r="H9" s="151">
        <v>0</v>
      </c>
      <c r="I9" s="151">
        <f>ROUND(E9*H9,2)</f>
        <v>0</v>
      </c>
      <c r="J9" s="151">
        <v>29.2</v>
      </c>
      <c r="K9" s="151">
        <f>ROUND(E9*J9,2)</f>
        <v>5542.16</v>
      </c>
      <c r="L9" s="151">
        <v>21</v>
      </c>
      <c r="M9" s="151">
        <f>G9*(1+L9/100)</f>
        <v>0</v>
      </c>
      <c r="N9" s="151">
        <v>0</v>
      </c>
      <c r="O9" s="151">
        <f>ROUND(E9*N9,2)</f>
        <v>0</v>
      </c>
      <c r="P9" s="151">
        <v>0.22</v>
      </c>
      <c r="Q9" s="151">
        <f>ROUND(E9*P9,2)</f>
        <v>41.76</v>
      </c>
      <c r="R9" s="151"/>
      <c r="S9" s="151" t="s">
        <v>99</v>
      </c>
      <c r="T9" s="151" t="s">
        <v>99</v>
      </c>
      <c r="U9" s="151">
        <v>4.9000000000000002E-2</v>
      </c>
      <c r="V9" s="151">
        <f>ROUND(E9*U9,2)</f>
        <v>9.3000000000000007</v>
      </c>
      <c r="W9" s="151"/>
      <c r="X9" s="151" t="s">
        <v>100</v>
      </c>
      <c r="Y9" s="146"/>
      <c r="Z9" s="146"/>
      <c r="AA9" s="146"/>
      <c r="AB9" s="146"/>
      <c r="AC9" s="146"/>
      <c r="AD9" s="146"/>
      <c r="AE9" s="146"/>
      <c r="AF9" s="146"/>
      <c r="AG9" s="146" t="s">
        <v>101</v>
      </c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</row>
    <row r="10" spans="1:60" outlineLevel="1" x14ac:dyDescent="0.2">
      <c r="A10" s="149"/>
      <c r="B10" s="150"/>
      <c r="C10" s="176" t="s">
        <v>102</v>
      </c>
      <c r="D10" s="152"/>
      <c r="E10" s="153">
        <v>189.8</v>
      </c>
      <c r="F10" s="151"/>
      <c r="G10" s="151"/>
      <c r="H10" s="151"/>
      <c r="I10" s="151"/>
      <c r="J10" s="151"/>
      <c r="K10" s="151"/>
      <c r="L10" s="151"/>
      <c r="M10" s="151"/>
      <c r="N10" s="151"/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46"/>
      <c r="Z10" s="146"/>
      <c r="AA10" s="146"/>
      <c r="AB10" s="146"/>
      <c r="AC10" s="146"/>
      <c r="AD10" s="146"/>
      <c r="AE10" s="146"/>
      <c r="AF10" s="146"/>
      <c r="AG10" s="146" t="s">
        <v>103</v>
      </c>
      <c r="AH10" s="146">
        <v>0</v>
      </c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</row>
    <row r="11" spans="1:60" ht="22.5" outlineLevel="1" x14ac:dyDescent="0.2">
      <c r="A11" s="161">
        <v>2</v>
      </c>
      <c r="B11" s="162" t="s">
        <v>104</v>
      </c>
      <c r="C11" s="175" t="s">
        <v>105</v>
      </c>
      <c r="D11" s="163" t="s">
        <v>106</v>
      </c>
      <c r="E11" s="164">
        <v>15</v>
      </c>
      <c r="F11" s="165"/>
      <c r="G11" s="166">
        <f>ROUND(E11*F11,2)</f>
        <v>0</v>
      </c>
      <c r="H11" s="151">
        <v>0</v>
      </c>
      <c r="I11" s="151">
        <f>ROUND(E11*H11,2)</f>
        <v>0</v>
      </c>
      <c r="J11" s="151">
        <v>1012</v>
      </c>
      <c r="K11" s="151">
        <f>ROUND(E11*J11,2)</f>
        <v>15180</v>
      </c>
      <c r="L11" s="151">
        <v>21</v>
      </c>
      <c r="M11" s="151">
        <f>G11*(1+L11/100)</f>
        <v>0</v>
      </c>
      <c r="N11" s="151">
        <v>0</v>
      </c>
      <c r="O11" s="151">
        <f>ROUND(E11*N11,2)</f>
        <v>0</v>
      </c>
      <c r="P11" s="151">
        <v>2.2000000000000002</v>
      </c>
      <c r="Q11" s="151">
        <f>ROUND(E11*P11,2)</f>
        <v>33</v>
      </c>
      <c r="R11" s="151"/>
      <c r="S11" s="151" t="s">
        <v>99</v>
      </c>
      <c r="T11" s="151" t="s">
        <v>99</v>
      </c>
      <c r="U11" s="151">
        <v>0.72</v>
      </c>
      <c r="V11" s="151">
        <f>ROUND(E11*U11,2)</f>
        <v>10.8</v>
      </c>
      <c r="W11" s="151"/>
      <c r="X11" s="151" t="s">
        <v>107</v>
      </c>
      <c r="Y11" s="146"/>
      <c r="Z11" s="146"/>
      <c r="AA11" s="146"/>
      <c r="AB11" s="146"/>
      <c r="AC11" s="146"/>
      <c r="AD11" s="146"/>
      <c r="AE11" s="146"/>
      <c r="AF11" s="146"/>
      <c r="AG11" s="146" t="s">
        <v>108</v>
      </c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</row>
    <row r="12" spans="1:60" ht="22.5" outlineLevel="1" x14ac:dyDescent="0.2">
      <c r="A12" s="149"/>
      <c r="B12" s="150"/>
      <c r="C12" s="176" t="s">
        <v>109</v>
      </c>
      <c r="D12" s="152"/>
      <c r="E12" s="153">
        <v>15</v>
      </c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1"/>
      <c r="W12" s="151"/>
      <c r="X12" s="151"/>
      <c r="Y12" s="146"/>
      <c r="Z12" s="146"/>
      <c r="AA12" s="146"/>
      <c r="AB12" s="146"/>
      <c r="AC12" s="146"/>
      <c r="AD12" s="146"/>
      <c r="AE12" s="146"/>
      <c r="AF12" s="146"/>
      <c r="AG12" s="146" t="s">
        <v>103</v>
      </c>
      <c r="AH12" s="146">
        <v>0</v>
      </c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</row>
    <row r="13" spans="1:60" outlineLevel="1" x14ac:dyDescent="0.2">
      <c r="A13" s="161">
        <v>3</v>
      </c>
      <c r="B13" s="162" t="s">
        <v>110</v>
      </c>
      <c r="C13" s="175" t="s">
        <v>111</v>
      </c>
      <c r="D13" s="163" t="s">
        <v>112</v>
      </c>
      <c r="E13" s="164">
        <v>8</v>
      </c>
      <c r="F13" s="165"/>
      <c r="G13" s="166">
        <f>ROUND(E13*F13,2)</f>
        <v>0</v>
      </c>
      <c r="H13" s="151">
        <v>0</v>
      </c>
      <c r="I13" s="151">
        <f>ROUND(E13*H13,2)</f>
        <v>0</v>
      </c>
      <c r="J13" s="151">
        <v>600</v>
      </c>
      <c r="K13" s="151">
        <f>ROUND(E13*J13,2)</f>
        <v>4800</v>
      </c>
      <c r="L13" s="151">
        <v>21</v>
      </c>
      <c r="M13" s="151">
        <f>G13*(1+L13/100)</f>
        <v>0</v>
      </c>
      <c r="N13" s="151">
        <v>0</v>
      </c>
      <c r="O13" s="151">
        <f>ROUND(E13*N13,2)</f>
        <v>0</v>
      </c>
      <c r="P13" s="151">
        <v>0</v>
      </c>
      <c r="Q13" s="151">
        <f>ROUND(E13*P13,2)</f>
        <v>0</v>
      </c>
      <c r="R13" s="151"/>
      <c r="S13" s="151" t="s">
        <v>99</v>
      </c>
      <c r="T13" s="151" t="s">
        <v>99</v>
      </c>
      <c r="U13" s="151">
        <v>0.80730000000000002</v>
      </c>
      <c r="V13" s="151">
        <f>ROUND(E13*U13,2)</f>
        <v>6.46</v>
      </c>
      <c r="W13" s="151"/>
      <c r="X13" s="151" t="s">
        <v>107</v>
      </c>
      <c r="Y13" s="146"/>
      <c r="Z13" s="146"/>
      <c r="AA13" s="146"/>
      <c r="AB13" s="146"/>
      <c r="AC13" s="146"/>
      <c r="AD13" s="146"/>
      <c r="AE13" s="146"/>
      <c r="AF13" s="146"/>
      <c r="AG13" s="146" t="s">
        <v>108</v>
      </c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</row>
    <row r="14" spans="1:60" outlineLevel="1" x14ac:dyDescent="0.2">
      <c r="A14" s="149"/>
      <c r="B14" s="150"/>
      <c r="C14" s="237" t="s">
        <v>113</v>
      </c>
      <c r="D14" s="238"/>
      <c r="E14" s="238"/>
      <c r="F14" s="238"/>
      <c r="G14" s="238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1"/>
      <c r="W14" s="151"/>
      <c r="X14" s="151"/>
      <c r="Y14" s="146"/>
      <c r="Z14" s="146"/>
      <c r="AA14" s="146"/>
      <c r="AB14" s="146"/>
      <c r="AC14" s="146"/>
      <c r="AD14" s="146"/>
      <c r="AE14" s="146"/>
      <c r="AF14" s="146"/>
      <c r="AG14" s="146" t="s">
        <v>114</v>
      </c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</row>
    <row r="15" spans="1:60" outlineLevel="1" x14ac:dyDescent="0.2">
      <c r="A15" s="149"/>
      <c r="B15" s="150"/>
      <c r="C15" s="176" t="s">
        <v>115</v>
      </c>
      <c r="D15" s="152"/>
      <c r="E15" s="153">
        <v>8</v>
      </c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1"/>
      <c r="W15" s="151"/>
      <c r="X15" s="151"/>
      <c r="Y15" s="146"/>
      <c r="Z15" s="146"/>
      <c r="AA15" s="146"/>
      <c r="AB15" s="146"/>
      <c r="AC15" s="146"/>
      <c r="AD15" s="146"/>
      <c r="AE15" s="146"/>
      <c r="AF15" s="146"/>
      <c r="AG15" s="146" t="s">
        <v>103</v>
      </c>
      <c r="AH15" s="146">
        <v>0</v>
      </c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  <c r="BG15" s="146"/>
      <c r="BH15" s="146"/>
    </row>
    <row r="16" spans="1:60" outlineLevel="1" x14ac:dyDescent="0.2">
      <c r="A16" s="161">
        <v>4</v>
      </c>
      <c r="B16" s="162" t="s">
        <v>116</v>
      </c>
      <c r="C16" s="175" t="s">
        <v>117</v>
      </c>
      <c r="D16" s="163" t="s">
        <v>112</v>
      </c>
      <c r="E16" s="164">
        <v>26.98</v>
      </c>
      <c r="F16" s="165"/>
      <c r="G16" s="166">
        <f>ROUND(E16*F16,2)</f>
        <v>0</v>
      </c>
      <c r="H16" s="151">
        <v>0</v>
      </c>
      <c r="I16" s="151">
        <f>ROUND(E16*H16,2)</f>
        <v>0</v>
      </c>
      <c r="J16" s="151">
        <v>107</v>
      </c>
      <c r="K16" s="151">
        <f>ROUND(E16*J16,2)</f>
        <v>2886.86</v>
      </c>
      <c r="L16" s="151">
        <v>21</v>
      </c>
      <c r="M16" s="151">
        <f>G16*(1+L16/100)</f>
        <v>0</v>
      </c>
      <c r="N16" s="151">
        <v>0</v>
      </c>
      <c r="O16" s="151">
        <f>ROUND(E16*N16,2)</f>
        <v>0</v>
      </c>
      <c r="P16" s="151">
        <v>0</v>
      </c>
      <c r="Q16" s="151">
        <f>ROUND(E16*P16,2)</f>
        <v>0</v>
      </c>
      <c r="R16" s="151"/>
      <c r="S16" s="151" t="s">
        <v>99</v>
      </c>
      <c r="T16" s="151" t="s">
        <v>99</v>
      </c>
      <c r="U16" s="151">
        <v>1.0999999999999999E-2</v>
      </c>
      <c r="V16" s="151">
        <f>ROUND(E16*U16,2)</f>
        <v>0.3</v>
      </c>
      <c r="W16" s="151"/>
      <c r="X16" s="151" t="s">
        <v>100</v>
      </c>
      <c r="Y16" s="146"/>
      <c r="Z16" s="146"/>
      <c r="AA16" s="146"/>
      <c r="AB16" s="146"/>
      <c r="AC16" s="146"/>
      <c r="AD16" s="146"/>
      <c r="AE16" s="146"/>
      <c r="AF16" s="146"/>
      <c r="AG16" s="146" t="s">
        <v>101</v>
      </c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</row>
    <row r="17" spans="1:60" outlineLevel="1" x14ac:dyDescent="0.2">
      <c r="A17" s="149"/>
      <c r="B17" s="150"/>
      <c r="C17" s="176" t="s">
        <v>118</v>
      </c>
      <c r="D17" s="152"/>
      <c r="E17" s="153">
        <v>26.98</v>
      </c>
      <c r="F17" s="151"/>
      <c r="G17" s="151"/>
      <c r="H17" s="151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  <c r="V17" s="151"/>
      <c r="W17" s="151"/>
      <c r="X17" s="151"/>
      <c r="Y17" s="146"/>
      <c r="Z17" s="146"/>
      <c r="AA17" s="146"/>
      <c r="AB17" s="146"/>
      <c r="AC17" s="146"/>
      <c r="AD17" s="146"/>
      <c r="AE17" s="146"/>
      <c r="AF17" s="146"/>
      <c r="AG17" s="146" t="s">
        <v>103</v>
      </c>
      <c r="AH17" s="146">
        <v>0</v>
      </c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</row>
    <row r="18" spans="1:60" outlineLevel="1" x14ac:dyDescent="0.2">
      <c r="A18" s="161">
        <v>5</v>
      </c>
      <c r="B18" s="162" t="s">
        <v>119</v>
      </c>
      <c r="C18" s="175" t="s">
        <v>120</v>
      </c>
      <c r="D18" s="163" t="s">
        <v>112</v>
      </c>
      <c r="E18" s="164">
        <v>404.7</v>
      </c>
      <c r="F18" s="165"/>
      <c r="G18" s="166">
        <f>ROUND(E18*F18,2)</f>
        <v>0</v>
      </c>
      <c r="H18" s="151">
        <v>0</v>
      </c>
      <c r="I18" s="151">
        <f>ROUND(E18*H18,2)</f>
        <v>0</v>
      </c>
      <c r="J18" s="151">
        <v>21.2</v>
      </c>
      <c r="K18" s="151">
        <f>ROUND(E18*J18,2)</f>
        <v>8579.64</v>
      </c>
      <c r="L18" s="151">
        <v>21</v>
      </c>
      <c r="M18" s="151">
        <f>G18*(1+L18/100)</f>
        <v>0</v>
      </c>
      <c r="N18" s="151">
        <v>0</v>
      </c>
      <c r="O18" s="151">
        <f>ROUND(E18*N18,2)</f>
        <v>0</v>
      </c>
      <c r="P18" s="151">
        <v>0</v>
      </c>
      <c r="Q18" s="151">
        <f>ROUND(E18*P18,2)</f>
        <v>0</v>
      </c>
      <c r="R18" s="151"/>
      <c r="S18" s="151" t="s">
        <v>99</v>
      </c>
      <c r="T18" s="151" t="s">
        <v>99</v>
      </c>
      <c r="U18" s="151">
        <v>0</v>
      </c>
      <c r="V18" s="151">
        <f>ROUND(E18*U18,2)</f>
        <v>0</v>
      </c>
      <c r="W18" s="151"/>
      <c r="X18" s="151" t="s">
        <v>100</v>
      </c>
      <c r="Y18" s="146"/>
      <c r="Z18" s="146"/>
      <c r="AA18" s="146"/>
      <c r="AB18" s="146"/>
      <c r="AC18" s="146"/>
      <c r="AD18" s="146"/>
      <c r="AE18" s="146"/>
      <c r="AF18" s="146"/>
      <c r="AG18" s="146" t="s">
        <v>101</v>
      </c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</row>
    <row r="19" spans="1:60" outlineLevel="1" x14ac:dyDescent="0.2">
      <c r="A19" s="149"/>
      <c r="B19" s="150"/>
      <c r="C19" s="176" t="s">
        <v>121</v>
      </c>
      <c r="D19" s="152"/>
      <c r="E19" s="153">
        <v>404.7</v>
      </c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46"/>
      <c r="Z19" s="146"/>
      <c r="AA19" s="146"/>
      <c r="AB19" s="146"/>
      <c r="AC19" s="146"/>
      <c r="AD19" s="146"/>
      <c r="AE19" s="146"/>
      <c r="AF19" s="146"/>
      <c r="AG19" s="146" t="s">
        <v>103</v>
      </c>
      <c r="AH19" s="146">
        <v>0</v>
      </c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</row>
    <row r="20" spans="1:60" outlineLevel="1" x14ac:dyDescent="0.2">
      <c r="A20" s="161">
        <v>6</v>
      </c>
      <c r="B20" s="162" t="s">
        <v>122</v>
      </c>
      <c r="C20" s="175" t="s">
        <v>123</v>
      </c>
      <c r="D20" s="163" t="s">
        <v>98</v>
      </c>
      <c r="E20" s="164">
        <v>290</v>
      </c>
      <c r="F20" s="165"/>
      <c r="G20" s="166">
        <f>ROUND(E20*F20,2)</f>
        <v>0</v>
      </c>
      <c r="H20" s="151">
        <v>0</v>
      </c>
      <c r="I20" s="151">
        <f>ROUND(E20*H20,2)</f>
        <v>0</v>
      </c>
      <c r="J20" s="151">
        <v>13.4</v>
      </c>
      <c r="K20" s="151">
        <f>ROUND(E20*J20,2)</f>
        <v>3886</v>
      </c>
      <c r="L20" s="151">
        <v>21</v>
      </c>
      <c r="M20" s="151">
        <f>G20*(1+L20/100)</f>
        <v>0</v>
      </c>
      <c r="N20" s="151">
        <v>0</v>
      </c>
      <c r="O20" s="151">
        <f>ROUND(E20*N20,2)</f>
        <v>0</v>
      </c>
      <c r="P20" s="151">
        <v>0</v>
      </c>
      <c r="Q20" s="151">
        <f>ROUND(E20*P20,2)</f>
        <v>0</v>
      </c>
      <c r="R20" s="151"/>
      <c r="S20" s="151" t="s">
        <v>99</v>
      </c>
      <c r="T20" s="151" t="s">
        <v>99</v>
      </c>
      <c r="U20" s="151">
        <v>1.7999999999999999E-2</v>
      </c>
      <c r="V20" s="151">
        <f>ROUND(E20*U20,2)</f>
        <v>5.22</v>
      </c>
      <c r="W20" s="151"/>
      <c r="X20" s="151" t="s">
        <v>100</v>
      </c>
      <c r="Y20" s="146"/>
      <c r="Z20" s="146"/>
      <c r="AA20" s="146"/>
      <c r="AB20" s="146"/>
      <c r="AC20" s="146"/>
      <c r="AD20" s="146"/>
      <c r="AE20" s="146"/>
      <c r="AF20" s="146"/>
      <c r="AG20" s="146" t="s">
        <v>101</v>
      </c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</row>
    <row r="21" spans="1:60" outlineLevel="1" x14ac:dyDescent="0.2">
      <c r="A21" s="149"/>
      <c r="B21" s="150"/>
      <c r="C21" s="176" t="s">
        <v>124</v>
      </c>
      <c r="D21" s="152"/>
      <c r="E21" s="153">
        <v>290</v>
      </c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46"/>
      <c r="Z21" s="146"/>
      <c r="AA21" s="146"/>
      <c r="AB21" s="146"/>
      <c r="AC21" s="146"/>
      <c r="AD21" s="146"/>
      <c r="AE21" s="146"/>
      <c r="AF21" s="146"/>
      <c r="AG21" s="146" t="s">
        <v>103</v>
      </c>
      <c r="AH21" s="146">
        <v>0</v>
      </c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46"/>
      <c r="BH21" s="146"/>
    </row>
    <row r="22" spans="1:60" outlineLevel="1" x14ac:dyDescent="0.2">
      <c r="A22" s="161">
        <v>7</v>
      </c>
      <c r="B22" s="162" t="s">
        <v>125</v>
      </c>
      <c r="C22" s="175" t="s">
        <v>126</v>
      </c>
      <c r="D22" s="163" t="s">
        <v>112</v>
      </c>
      <c r="E22" s="164">
        <v>26.98</v>
      </c>
      <c r="F22" s="165"/>
      <c r="G22" s="166">
        <f>ROUND(E22*F22,2)</f>
        <v>0</v>
      </c>
      <c r="H22" s="151">
        <v>0</v>
      </c>
      <c r="I22" s="151">
        <f>ROUND(E22*H22,2)</f>
        <v>0</v>
      </c>
      <c r="J22" s="151">
        <v>550</v>
      </c>
      <c r="K22" s="151">
        <f>ROUND(E22*J22,2)</f>
        <v>14839</v>
      </c>
      <c r="L22" s="151">
        <v>21</v>
      </c>
      <c r="M22" s="151">
        <f>G22*(1+L22/100)</f>
        <v>0</v>
      </c>
      <c r="N22" s="151">
        <v>0</v>
      </c>
      <c r="O22" s="151">
        <f>ROUND(E22*N22,2)</f>
        <v>0</v>
      </c>
      <c r="P22" s="151">
        <v>0</v>
      </c>
      <c r="Q22" s="151">
        <f>ROUND(E22*P22,2)</f>
        <v>0</v>
      </c>
      <c r="R22" s="151"/>
      <c r="S22" s="151" t="s">
        <v>99</v>
      </c>
      <c r="T22" s="151" t="s">
        <v>99</v>
      </c>
      <c r="U22" s="151">
        <v>0</v>
      </c>
      <c r="V22" s="151">
        <f>ROUND(E22*U22,2)</f>
        <v>0</v>
      </c>
      <c r="W22" s="151"/>
      <c r="X22" s="151" t="s">
        <v>100</v>
      </c>
      <c r="Y22" s="146"/>
      <c r="Z22" s="146"/>
      <c r="AA22" s="146"/>
      <c r="AB22" s="146"/>
      <c r="AC22" s="146"/>
      <c r="AD22" s="146"/>
      <c r="AE22" s="146"/>
      <c r="AF22" s="146"/>
      <c r="AG22" s="146" t="s">
        <v>101</v>
      </c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</row>
    <row r="23" spans="1:60" outlineLevel="1" x14ac:dyDescent="0.2">
      <c r="A23" s="149"/>
      <c r="B23" s="150"/>
      <c r="C23" s="176" t="s">
        <v>127</v>
      </c>
      <c r="D23" s="152"/>
      <c r="E23" s="153">
        <v>26.98</v>
      </c>
      <c r="F23" s="151"/>
      <c r="G23" s="151"/>
      <c r="H23" s="151"/>
      <c r="I23" s="151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46"/>
      <c r="Z23" s="146"/>
      <c r="AA23" s="146"/>
      <c r="AB23" s="146"/>
      <c r="AC23" s="146"/>
      <c r="AD23" s="146"/>
      <c r="AE23" s="146"/>
      <c r="AF23" s="146"/>
      <c r="AG23" s="146" t="s">
        <v>103</v>
      </c>
      <c r="AH23" s="146">
        <v>0</v>
      </c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</row>
    <row r="24" spans="1:60" outlineLevel="1" x14ac:dyDescent="0.2">
      <c r="A24" s="161">
        <v>8</v>
      </c>
      <c r="B24" s="162" t="s">
        <v>128</v>
      </c>
      <c r="C24" s="175" t="s">
        <v>129</v>
      </c>
      <c r="D24" s="163" t="s">
        <v>130</v>
      </c>
      <c r="E24" s="164">
        <v>33</v>
      </c>
      <c r="F24" s="165"/>
      <c r="G24" s="166">
        <f>ROUND(E24*F24,2)</f>
        <v>0</v>
      </c>
      <c r="H24" s="151">
        <v>0</v>
      </c>
      <c r="I24" s="151">
        <f>ROUND(E24*H24,2)</f>
        <v>0</v>
      </c>
      <c r="J24" s="151">
        <v>330</v>
      </c>
      <c r="K24" s="151">
        <f>ROUND(E24*J24,2)</f>
        <v>10890</v>
      </c>
      <c r="L24" s="151">
        <v>21</v>
      </c>
      <c r="M24" s="151">
        <f>G24*(1+L24/100)</f>
        <v>0</v>
      </c>
      <c r="N24" s="151">
        <v>0</v>
      </c>
      <c r="O24" s="151">
        <f>ROUND(E24*N24,2)</f>
        <v>0</v>
      </c>
      <c r="P24" s="151">
        <v>0</v>
      </c>
      <c r="Q24" s="151">
        <f>ROUND(E24*P24,2)</f>
        <v>0</v>
      </c>
      <c r="R24" s="151"/>
      <c r="S24" s="151" t="s">
        <v>131</v>
      </c>
      <c r="T24" s="151" t="s">
        <v>99</v>
      </c>
      <c r="U24" s="151">
        <v>0</v>
      </c>
      <c r="V24" s="151">
        <f>ROUND(E24*U24,2)</f>
        <v>0</v>
      </c>
      <c r="W24" s="151"/>
      <c r="X24" s="151" t="s">
        <v>100</v>
      </c>
      <c r="Y24" s="146"/>
      <c r="Z24" s="146"/>
      <c r="AA24" s="146"/>
      <c r="AB24" s="146"/>
      <c r="AC24" s="146"/>
      <c r="AD24" s="146"/>
      <c r="AE24" s="146"/>
      <c r="AF24" s="146"/>
      <c r="AG24" s="146" t="s">
        <v>101</v>
      </c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</row>
    <row r="25" spans="1:60" outlineLevel="1" x14ac:dyDescent="0.2">
      <c r="A25" s="149"/>
      <c r="B25" s="150"/>
      <c r="C25" s="176" t="s">
        <v>132</v>
      </c>
      <c r="D25" s="152"/>
      <c r="E25" s="153">
        <v>33</v>
      </c>
      <c r="F25" s="151"/>
      <c r="G25" s="151"/>
      <c r="H25" s="151"/>
      <c r="I25" s="151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46"/>
      <c r="Z25" s="146"/>
      <c r="AA25" s="146"/>
      <c r="AB25" s="146"/>
      <c r="AC25" s="146"/>
      <c r="AD25" s="146"/>
      <c r="AE25" s="146"/>
      <c r="AF25" s="146"/>
      <c r="AG25" s="146" t="s">
        <v>103</v>
      </c>
      <c r="AH25" s="146">
        <v>0</v>
      </c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</row>
    <row r="26" spans="1:60" x14ac:dyDescent="0.2">
      <c r="A26" s="155" t="s">
        <v>94</v>
      </c>
      <c r="B26" s="156" t="s">
        <v>55</v>
      </c>
      <c r="C26" s="174" t="s">
        <v>56</v>
      </c>
      <c r="D26" s="157"/>
      <c r="E26" s="158"/>
      <c r="F26" s="159"/>
      <c r="G26" s="160">
        <f>SUMIF(AG27:AG28,"&lt;&gt;NOR",G27:G28)</f>
        <v>0</v>
      </c>
      <c r="H26" s="154"/>
      <c r="I26" s="154">
        <f>SUM(I27:I28)</f>
        <v>5528</v>
      </c>
      <c r="J26" s="154"/>
      <c r="K26" s="154">
        <f>SUM(K27:K28)</f>
        <v>5438.9</v>
      </c>
      <c r="L26" s="154"/>
      <c r="M26" s="154">
        <f>SUM(M27:M28)</f>
        <v>0</v>
      </c>
      <c r="N26" s="154"/>
      <c r="O26" s="154">
        <f>SUM(O27:O28)</f>
        <v>5.16</v>
      </c>
      <c r="P26" s="154"/>
      <c r="Q26" s="154">
        <f>SUM(Q27:Q28)</f>
        <v>0</v>
      </c>
      <c r="R26" s="154"/>
      <c r="S26" s="154"/>
      <c r="T26" s="154"/>
      <c r="U26" s="154"/>
      <c r="V26" s="154">
        <f>SUM(V27:V28)</f>
        <v>8.82</v>
      </c>
      <c r="W26" s="154"/>
      <c r="X26" s="154"/>
      <c r="AG26" t="s">
        <v>95</v>
      </c>
    </row>
    <row r="27" spans="1:60" outlineLevel="1" x14ac:dyDescent="0.2">
      <c r="A27" s="161">
        <v>9</v>
      </c>
      <c r="B27" s="162" t="s">
        <v>133</v>
      </c>
      <c r="C27" s="175" t="s">
        <v>134</v>
      </c>
      <c r="D27" s="163" t="s">
        <v>112</v>
      </c>
      <c r="E27" s="164">
        <v>1.6</v>
      </c>
      <c r="F27" s="165"/>
      <c r="G27" s="166">
        <f>ROUND(E27*F27,2)</f>
        <v>0</v>
      </c>
      <c r="H27" s="151">
        <v>3455</v>
      </c>
      <c r="I27" s="151">
        <f>ROUND(E27*H27,2)</f>
        <v>5528</v>
      </c>
      <c r="J27" s="151">
        <v>3399.31</v>
      </c>
      <c r="K27" s="151">
        <f>ROUND(E27*J27,2)</f>
        <v>5438.9</v>
      </c>
      <c r="L27" s="151">
        <v>21</v>
      </c>
      <c r="M27" s="151">
        <f>G27*(1+L27/100)</f>
        <v>0</v>
      </c>
      <c r="N27" s="151">
        <v>3.22472</v>
      </c>
      <c r="O27" s="151">
        <f>ROUND(E27*N27,2)</f>
        <v>5.16</v>
      </c>
      <c r="P27" s="151">
        <v>0</v>
      </c>
      <c r="Q27" s="151">
        <f>ROUND(E27*P27,2)</f>
        <v>0</v>
      </c>
      <c r="R27" s="151"/>
      <c r="S27" s="151" t="s">
        <v>99</v>
      </c>
      <c r="T27" s="151" t="s">
        <v>135</v>
      </c>
      <c r="U27" s="151">
        <v>5.5121399999999996</v>
      </c>
      <c r="V27" s="151">
        <f>ROUND(E27*U27,2)</f>
        <v>8.82</v>
      </c>
      <c r="W27" s="151"/>
      <c r="X27" s="151" t="s">
        <v>107</v>
      </c>
      <c r="Y27" s="146"/>
      <c r="Z27" s="146"/>
      <c r="AA27" s="146"/>
      <c r="AB27" s="146"/>
      <c r="AC27" s="146"/>
      <c r="AD27" s="146"/>
      <c r="AE27" s="146"/>
      <c r="AF27" s="146"/>
      <c r="AG27" s="146" t="s">
        <v>108</v>
      </c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</row>
    <row r="28" spans="1:60" outlineLevel="1" x14ac:dyDescent="0.2">
      <c r="A28" s="149"/>
      <c r="B28" s="150"/>
      <c r="C28" s="176" t="s">
        <v>136</v>
      </c>
      <c r="D28" s="152"/>
      <c r="E28" s="153">
        <v>1.6</v>
      </c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46"/>
      <c r="Z28" s="146"/>
      <c r="AA28" s="146"/>
      <c r="AB28" s="146"/>
      <c r="AC28" s="146"/>
      <c r="AD28" s="146"/>
      <c r="AE28" s="146"/>
      <c r="AF28" s="146"/>
      <c r="AG28" s="146" t="s">
        <v>103</v>
      </c>
      <c r="AH28" s="146">
        <v>0</v>
      </c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</row>
    <row r="29" spans="1:60" x14ac:dyDescent="0.2">
      <c r="A29" s="155" t="s">
        <v>94</v>
      </c>
      <c r="B29" s="156" t="s">
        <v>57</v>
      </c>
      <c r="C29" s="174" t="s">
        <v>58</v>
      </c>
      <c r="D29" s="157"/>
      <c r="E29" s="158"/>
      <c r="F29" s="159"/>
      <c r="G29" s="160">
        <f>SUMIF(AG30:AG40,"&lt;&gt;NOR",G30:G40)</f>
        <v>0</v>
      </c>
      <c r="H29" s="154"/>
      <c r="I29" s="154">
        <f>SUM(I30:I40)</f>
        <v>376451.08000000007</v>
      </c>
      <c r="J29" s="154"/>
      <c r="K29" s="154">
        <f>SUM(K30:K40)</f>
        <v>100462.72</v>
      </c>
      <c r="L29" s="154"/>
      <c r="M29" s="154">
        <f>SUM(M30:M40)</f>
        <v>0</v>
      </c>
      <c r="N29" s="154"/>
      <c r="O29" s="154">
        <f>SUM(O30:O40)</f>
        <v>204.2</v>
      </c>
      <c r="P29" s="154"/>
      <c r="Q29" s="154">
        <f>SUM(Q30:Q40)</f>
        <v>0</v>
      </c>
      <c r="R29" s="154"/>
      <c r="S29" s="154"/>
      <c r="T29" s="154"/>
      <c r="U29" s="154"/>
      <c r="V29" s="154">
        <f>SUM(V30:V40)</f>
        <v>94.28</v>
      </c>
      <c r="W29" s="154"/>
      <c r="X29" s="154"/>
      <c r="AG29" t="s">
        <v>95</v>
      </c>
    </row>
    <row r="30" spans="1:60" outlineLevel="1" x14ac:dyDescent="0.2">
      <c r="A30" s="161">
        <v>10</v>
      </c>
      <c r="B30" s="162" t="s">
        <v>137</v>
      </c>
      <c r="C30" s="175" t="s">
        <v>138</v>
      </c>
      <c r="D30" s="163" t="s">
        <v>98</v>
      </c>
      <c r="E30" s="164">
        <v>230</v>
      </c>
      <c r="F30" s="165"/>
      <c r="G30" s="166">
        <f>ROUND(E30*F30,2)</f>
        <v>0</v>
      </c>
      <c r="H30" s="151">
        <v>461.87</v>
      </c>
      <c r="I30" s="151">
        <f>ROUND(E30*H30,2)</f>
        <v>106230.1</v>
      </c>
      <c r="J30" s="151">
        <v>101.13</v>
      </c>
      <c r="K30" s="151">
        <f>ROUND(E30*J30,2)</f>
        <v>23259.9</v>
      </c>
      <c r="L30" s="151">
        <v>21</v>
      </c>
      <c r="M30" s="151">
        <f>G30*(1+L30/100)</f>
        <v>0</v>
      </c>
      <c r="N30" s="151">
        <v>0.23737</v>
      </c>
      <c r="O30" s="151">
        <f>ROUND(E30*N30,2)</f>
        <v>54.6</v>
      </c>
      <c r="P30" s="151">
        <v>0</v>
      </c>
      <c r="Q30" s="151">
        <f>ROUND(E30*P30,2)</f>
        <v>0</v>
      </c>
      <c r="R30" s="151"/>
      <c r="S30" s="151" t="s">
        <v>99</v>
      </c>
      <c r="T30" s="151" t="s">
        <v>99</v>
      </c>
      <c r="U30" s="151">
        <v>7.6999999999999999E-2</v>
      </c>
      <c r="V30" s="151">
        <f>ROUND(E30*U30,2)</f>
        <v>17.71</v>
      </c>
      <c r="W30" s="151"/>
      <c r="X30" s="151" t="s">
        <v>100</v>
      </c>
      <c r="Y30" s="146"/>
      <c r="Z30" s="146"/>
      <c r="AA30" s="146"/>
      <c r="AB30" s="146"/>
      <c r="AC30" s="146"/>
      <c r="AD30" s="146"/>
      <c r="AE30" s="146"/>
      <c r="AF30" s="146"/>
      <c r="AG30" s="146" t="s">
        <v>101</v>
      </c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</row>
    <row r="31" spans="1:60" outlineLevel="1" x14ac:dyDescent="0.2">
      <c r="A31" s="149"/>
      <c r="B31" s="150"/>
      <c r="C31" s="176" t="s">
        <v>139</v>
      </c>
      <c r="D31" s="152"/>
      <c r="E31" s="153">
        <v>230</v>
      </c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46"/>
      <c r="Z31" s="146"/>
      <c r="AA31" s="146"/>
      <c r="AB31" s="146"/>
      <c r="AC31" s="146"/>
      <c r="AD31" s="146"/>
      <c r="AE31" s="146"/>
      <c r="AF31" s="146"/>
      <c r="AG31" s="146" t="s">
        <v>103</v>
      </c>
      <c r="AH31" s="146">
        <v>0</v>
      </c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</row>
    <row r="32" spans="1:60" outlineLevel="1" x14ac:dyDescent="0.2">
      <c r="A32" s="161">
        <v>11</v>
      </c>
      <c r="B32" s="162" t="s">
        <v>140</v>
      </c>
      <c r="C32" s="175" t="s">
        <v>141</v>
      </c>
      <c r="D32" s="163" t="s">
        <v>98</v>
      </c>
      <c r="E32" s="164">
        <v>151.80000000000001</v>
      </c>
      <c r="F32" s="165"/>
      <c r="G32" s="166">
        <f>ROUND(E32*F32,2)</f>
        <v>0</v>
      </c>
      <c r="H32" s="151">
        <v>74.38</v>
      </c>
      <c r="I32" s="151">
        <f>ROUND(E32*H32,2)</f>
        <v>11290.88</v>
      </c>
      <c r="J32" s="151">
        <v>26.62</v>
      </c>
      <c r="K32" s="151">
        <f>ROUND(E32*J32,2)</f>
        <v>4040.92</v>
      </c>
      <c r="L32" s="151">
        <v>21</v>
      </c>
      <c r="M32" s="151">
        <f>G32*(1+L32/100)</f>
        <v>0</v>
      </c>
      <c r="N32" s="151">
        <v>0.18776000000000001</v>
      </c>
      <c r="O32" s="151">
        <f>ROUND(E32*N32,2)</f>
        <v>28.5</v>
      </c>
      <c r="P32" s="151">
        <v>0</v>
      </c>
      <c r="Q32" s="151">
        <f>ROUND(E32*P32,2)</f>
        <v>0</v>
      </c>
      <c r="R32" s="151"/>
      <c r="S32" s="151" t="s">
        <v>99</v>
      </c>
      <c r="T32" s="151" t="s">
        <v>99</v>
      </c>
      <c r="U32" s="151">
        <v>5.1999999999999998E-2</v>
      </c>
      <c r="V32" s="151">
        <f>ROUND(E32*U32,2)</f>
        <v>7.89</v>
      </c>
      <c r="W32" s="151"/>
      <c r="X32" s="151" t="s">
        <v>100</v>
      </c>
      <c r="Y32" s="146"/>
      <c r="Z32" s="146"/>
      <c r="AA32" s="146"/>
      <c r="AB32" s="146"/>
      <c r="AC32" s="146"/>
      <c r="AD32" s="146"/>
      <c r="AE32" s="146"/>
      <c r="AF32" s="146"/>
      <c r="AG32" s="146" t="s">
        <v>101</v>
      </c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46"/>
      <c r="BF32" s="146"/>
      <c r="BG32" s="146"/>
      <c r="BH32" s="146"/>
    </row>
    <row r="33" spans="1:60" outlineLevel="1" x14ac:dyDescent="0.2">
      <c r="A33" s="149"/>
      <c r="B33" s="150"/>
      <c r="C33" s="176" t="s">
        <v>142</v>
      </c>
      <c r="D33" s="152"/>
      <c r="E33" s="153">
        <v>151.80000000000001</v>
      </c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1"/>
      <c r="R33" s="151"/>
      <c r="S33" s="151"/>
      <c r="T33" s="151"/>
      <c r="U33" s="151"/>
      <c r="V33" s="151"/>
      <c r="W33" s="151"/>
      <c r="X33" s="151"/>
      <c r="Y33" s="146"/>
      <c r="Z33" s="146"/>
      <c r="AA33" s="146"/>
      <c r="AB33" s="146"/>
      <c r="AC33" s="146"/>
      <c r="AD33" s="146"/>
      <c r="AE33" s="146"/>
      <c r="AF33" s="146"/>
      <c r="AG33" s="146" t="s">
        <v>103</v>
      </c>
      <c r="AH33" s="146">
        <v>0</v>
      </c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  <c r="BC33" s="146"/>
      <c r="BD33" s="146"/>
      <c r="BE33" s="146"/>
      <c r="BF33" s="146"/>
      <c r="BG33" s="146"/>
      <c r="BH33" s="146"/>
    </row>
    <row r="34" spans="1:60" outlineLevel="1" x14ac:dyDescent="0.2">
      <c r="A34" s="161">
        <v>12</v>
      </c>
      <c r="B34" s="162" t="s">
        <v>143</v>
      </c>
      <c r="C34" s="175" t="s">
        <v>144</v>
      </c>
      <c r="D34" s="163" t="s">
        <v>98</v>
      </c>
      <c r="E34" s="164">
        <v>860</v>
      </c>
      <c r="F34" s="165"/>
      <c r="G34" s="166">
        <f>ROUND(E34*F34,2)</f>
        <v>0</v>
      </c>
      <c r="H34" s="151">
        <v>15.56</v>
      </c>
      <c r="I34" s="151">
        <f>ROUND(E34*H34,2)</f>
        <v>13381.6</v>
      </c>
      <c r="J34" s="151">
        <v>1.1399999999999999</v>
      </c>
      <c r="K34" s="151">
        <f>ROUND(E34*J34,2)</f>
        <v>980.4</v>
      </c>
      <c r="L34" s="151">
        <v>21</v>
      </c>
      <c r="M34" s="151">
        <f>G34*(1+L34/100)</f>
        <v>0</v>
      </c>
      <c r="N34" s="151">
        <v>6.0999999999999997E-4</v>
      </c>
      <c r="O34" s="151">
        <f>ROUND(E34*N34,2)</f>
        <v>0.52</v>
      </c>
      <c r="P34" s="151">
        <v>0</v>
      </c>
      <c r="Q34" s="151">
        <f>ROUND(E34*P34,2)</f>
        <v>0</v>
      </c>
      <c r="R34" s="151"/>
      <c r="S34" s="151" t="s">
        <v>99</v>
      </c>
      <c r="T34" s="151" t="s">
        <v>99</v>
      </c>
      <c r="U34" s="151">
        <v>2E-3</v>
      </c>
      <c r="V34" s="151">
        <f>ROUND(E34*U34,2)</f>
        <v>1.72</v>
      </c>
      <c r="W34" s="151"/>
      <c r="X34" s="151" t="s">
        <v>100</v>
      </c>
      <c r="Y34" s="146"/>
      <c r="Z34" s="146"/>
      <c r="AA34" s="146"/>
      <c r="AB34" s="146"/>
      <c r="AC34" s="146"/>
      <c r="AD34" s="146"/>
      <c r="AE34" s="146"/>
      <c r="AF34" s="146"/>
      <c r="AG34" s="146" t="s">
        <v>101</v>
      </c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</row>
    <row r="35" spans="1:60" outlineLevel="1" x14ac:dyDescent="0.2">
      <c r="A35" s="149"/>
      <c r="B35" s="150"/>
      <c r="C35" s="176" t="s">
        <v>145</v>
      </c>
      <c r="D35" s="152"/>
      <c r="E35" s="153">
        <v>860</v>
      </c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1"/>
      <c r="R35" s="151"/>
      <c r="S35" s="151"/>
      <c r="T35" s="151"/>
      <c r="U35" s="151"/>
      <c r="V35" s="151"/>
      <c r="W35" s="151"/>
      <c r="X35" s="151"/>
      <c r="Y35" s="146"/>
      <c r="Z35" s="146"/>
      <c r="AA35" s="146"/>
      <c r="AB35" s="146"/>
      <c r="AC35" s="146"/>
      <c r="AD35" s="146"/>
      <c r="AE35" s="146"/>
      <c r="AF35" s="146"/>
      <c r="AG35" s="146" t="s">
        <v>103</v>
      </c>
      <c r="AH35" s="146">
        <v>0</v>
      </c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</row>
    <row r="36" spans="1:60" outlineLevel="1" x14ac:dyDescent="0.2">
      <c r="A36" s="161">
        <v>13</v>
      </c>
      <c r="B36" s="162" t="s">
        <v>146</v>
      </c>
      <c r="C36" s="175" t="s">
        <v>147</v>
      </c>
      <c r="D36" s="163" t="s">
        <v>98</v>
      </c>
      <c r="E36" s="164">
        <v>810</v>
      </c>
      <c r="F36" s="165"/>
      <c r="G36" s="166">
        <f>ROUND(E36*F36,2)</f>
        <v>0</v>
      </c>
      <c r="H36" s="151">
        <v>265.20999999999998</v>
      </c>
      <c r="I36" s="151">
        <f>ROUND(E36*H36,2)</f>
        <v>214820.1</v>
      </c>
      <c r="J36" s="151">
        <v>77.790000000000006</v>
      </c>
      <c r="K36" s="151">
        <f>ROUND(E36*J36,2)</f>
        <v>63009.9</v>
      </c>
      <c r="L36" s="151">
        <v>21</v>
      </c>
      <c r="M36" s="151">
        <f>G36*(1+L36/100)</f>
        <v>0</v>
      </c>
      <c r="N36" s="151">
        <v>0.12966</v>
      </c>
      <c r="O36" s="151">
        <f>ROUND(E36*N36,2)</f>
        <v>105.02</v>
      </c>
      <c r="P36" s="151">
        <v>0</v>
      </c>
      <c r="Q36" s="151">
        <f>ROUND(E36*P36,2)</f>
        <v>0</v>
      </c>
      <c r="R36" s="151"/>
      <c r="S36" s="151" t="s">
        <v>99</v>
      </c>
      <c r="T36" s="151" t="s">
        <v>99</v>
      </c>
      <c r="U36" s="151">
        <v>7.1999999999999995E-2</v>
      </c>
      <c r="V36" s="151">
        <f>ROUND(E36*U36,2)</f>
        <v>58.32</v>
      </c>
      <c r="W36" s="151"/>
      <c r="X36" s="151" t="s">
        <v>100</v>
      </c>
      <c r="Y36" s="146"/>
      <c r="Z36" s="146"/>
      <c r="AA36" s="146"/>
      <c r="AB36" s="146"/>
      <c r="AC36" s="146"/>
      <c r="AD36" s="146"/>
      <c r="AE36" s="146"/>
      <c r="AF36" s="146"/>
      <c r="AG36" s="146" t="s">
        <v>101</v>
      </c>
      <c r="AH36" s="146"/>
      <c r="AI36" s="146"/>
      <c r="AJ36" s="146"/>
      <c r="AK36" s="146"/>
      <c r="AL36" s="146"/>
      <c r="AM36" s="146"/>
      <c r="AN36" s="146"/>
      <c r="AO36" s="146"/>
      <c r="AP36" s="146"/>
      <c r="AQ36" s="146"/>
      <c r="AR36" s="146"/>
      <c r="AS36" s="146"/>
      <c r="AT36" s="146"/>
      <c r="AU36" s="146"/>
      <c r="AV36" s="146"/>
      <c r="AW36" s="146"/>
      <c r="AX36" s="146"/>
      <c r="AY36" s="146"/>
      <c r="AZ36" s="146"/>
      <c r="BA36" s="146"/>
      <c r="BB36" s="146"/>
      <c r="BC36" s="146"/>
      <c r="BD36" s="146"/>
      <c r="BE36" s="146"/>
      <c r="BF36" s="146"/>
      <c r="BG36" s="146"/>
      <c r="BH36" s="146"/>
    </row>
    <row r="37" spans="1:60" outlineLevel="1" x14ac:dyDescent="0.2">
      <c r="A37" s="149"/>
      <c r="B37" s="150"/>
      <c r="C37" s="176" t="s">
        <v>148</v>
      </c>
      <c r="D37" s="152"/>
      <c r="E37" s="153">
        <v>780</v>
      </c>
      <c r="F37" s="151"/>
      <c r="G37" s="151"/>
      <c r="H37" s="151"/>
      <c r="I37" s="151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1"/>
      <c r="V37" s="151"/>
      <c r="W37" s="151"/>
      <c r="X37" s="151"/>
      <c r="Y37" s="146"/>
      <c r="Z37" s="146"/>
      <c r="AA37" s="146"/>
      <c r="AB37" s="146"/>
      <c r="AC37" s="146"/>
      <c r="AD37" s="146"/>
      <c r="AE37" s="146"/>
      <c r="AF37" s="146"/>
      <c r="AG37" s="146" t="s">
        <v>103</v>
      </c>
      <c r="AH37" s="146">
        <v>0</v>
      </c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  <c r="AW37" s="146"/>
      <c r="AX37" s="146"/>
      <c r="AY37" s="146"/>
      <c r="AZ37" s="146"/>
      <c r="BA37" s="146"/>
      <c r="BB37" s="146"/>
      <c r="BC37" s="146"/>
      <c r="BD37" s="146"/>
      <c r="BE37" s="146"/>
      <c r="BF37" s="146"/>
      <c r="BG37" s="146"/>
      <c r="BH37" s="146"/>
    </row>
    <row r="38" spans="1:60" outlineLevel="1" x14ac:dyDescent="0.2">
      <c r="A38" s="149"/>
      <c r="B38" s="150"/>
      <c r="C38" s="176" t="s">
        <v>149</v>
      </c>
      <c r="D38" s="152"/>
      <c r="E38" s="153">
        <v>30</v>
      </c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46"/>
      <c r="Z38" s="146"/>
      <c r="AA38" s="146"/>
      <c r="AB38" s="146"/>
      <c r="AC38" s="146"/>
      <c r="AD38" s="146"/>
      <c r="AE38" s="146"/>
      <c r="AF38" s="146"/>
      <c r="AG38" s="146" t="s">
        <v>103</v>
      </c>
      <c r="AH38" s="146">
        <v>0</v>
      </c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  <c r="AW38" s="146"/>
      <c r="AX38" s="146"/>
      <c r="AY38" s="146"/>
      <c r="AZ38" s="146"/>
      <c r="BA38" s="146"/>
      <c r="BB38" s="146"/>
      <c r="BC38" s="146"/>
      <c r="BD38" s="146"/>
      <c r="BE38" s="146"/>
      <c r="BF38" s="146"/>
      <c r="BG38" s="146"/>
      <c r="BH38" s="146"/>
    </row>
    <row r="39" spans="1:60" outlineLevel="1" x14ac:dyDescent="0.2">
      <c r="A39" s="161">
        <v>14</v>
      </c>
      <c r="B39" s="162" t="s">
        <v>150</v>
      </c>
      <c r="C39" s="175" t="s">
        <v>151</v>
      </c>
      <c r="D39" s="163" t="s">
        <v>98</v>
      </c>
      <c r="E39" s="164">
        <v>120</v>
      </c>
      <c r="F39" s="165"/>
      <c r="G39" s="166">
        <f>ROUND(E39*F39,2)</f>
        <v>0</v>
      </c>
      <c r="H39" s="151">
        <v>256.07</v>
      </c>
      <c r="I39" s="151">
        <f>ROUND(E39*H39,2)</f>
        <v>30728.400000000001</v>
      </c>
      <c r="J39" s="151">
        <v>76.430000000000007</v>
      </c>
      <c r="K39" s="151">
        <f>ROUND(E39*J39,2)</f>
        <v>9171.6</v>
      </c>
      <c r="L39" s="151">
        <v>21</v>
      </c>
      <c r="M39" s="151">
        <f>G39*(1+L39/100)</f>
        <v>0</v>
      </c>
      <c r="N39" s="151">
        <v>0.12966</v>
      </c>
      <c r="O39" s="151">
        <f>ROUND(E39*N39,2)</f>
        <v>15.56</v>
      </c>
      <c r="P39" s="151">
        <v>0</v>
      </c>
      <c r="Q39" s="151">
        <f>ROUND(E39*P39,2)</f>
        <v>0</v>
      </c>
      <c r="R39" s="151"/>
      <c r="S39" s="151" t="s">
        <v>99</v>
      </c>
      <c r="T39" s="151" t="s">
        <v>99</v>
      </c>
      <c r="U39" s="151">
        <v>7.1999999999999995E-2</v>
      </c>
      <c r="V39" s="151">
        <f>ROUND(E39*U39,2)</f>
        <v>8.64</v>
      </c>
      <c r="W39" s="151"/>
      <c r="X39" s="151" t="s">
        <v>100</v>
      </c>
      <c r="Y39" s="146"/>
      <c r="Z39" s="146"/>
      <c r="AA39" s="146"/>
      <c r="AB39" s="146"/>
      <c r="AC39" s="146"/>
      <c r="AD39" s="146"/>
      <c r="AE39" s="146"/>
      <c r="AF39" s="146"/>
      <c r="AG39" s="146" t="s">
        <v>101</v>
      </c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  <c r="AW39" s="146"/>
      <c r="AX39" s="146"/>
      <c r="AY39" s="146"/>
      <c r="AZ39" s="146"/>
      <c r="BA39" s="146"/>
      <c r="BB39" s="146"/>
      <c r="BC39" s="146"/>
      <c r="BD39" s="146"/>
      <c r="BE39" s="146"/>
      <c r="BF39" s="146"/>
      <c r="BG39" s="146"/>
      <c r="BH39" s="146"/>
    </row>
    <row r="40" spans="1:60" outlineLevel="1" x14ac:dyDescent="0.2">
      <c r="A40" s="149"/>
      <c r="B40" s="150"/>
      <c r="C40" s="176" t="s">
        <v>152</v>
      </c>
      <c r="D40" s="152"/>
      <c r="E40" s="153">
        <v>120</v>
      </c>
      <c r="F40" s="151"/>
      <c r="G40" s="151"/>
      <c r="H40" s="151"/>
      <c r="I40" s="151"/>
      <c r="J40" s="151"/>
      <c r="K40" s="151"/>
      <c r="L40" s="151"/>
      <c r="M40" s="151"/>
      <c r="N40" s="151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46"/>
      <c r="Z40" s="146"/>
      <c r="AA40" s="146"/>
      <c r="AB40" s="146"/>
      <c r="AC40" s="146"/>
      <c r="AD40" s="146"/>
      <c r="AE40" s="146"/>
      <c r="AF40" s="146"/>
      <c r="AG40" s="146" t="s">
        <v>103</v>
      </c>
      <c r="AH40" s="146">
        <v>0</v>
      </c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6"/>
      <c r="AX40" s="146"/>
      <c r="AY40" s="146"/>
      <c r="AZ40" s="146"/>
      <c r="BA40" s="146"/>
      <c r="BB40" s="146"/>
      <c r="BC40" s="146"/>
      <c r="BD40" s="146"/>
      <c r="BE40" s="146"/>
      <c r="BF40" s="146"/>
      <c r="BG40" s="146"/>
      <c r="BH40" s="146"/>
    </row>
    <row r="41" spans="1:60" x14ac:dyDescent="0.2">
      <c r="A41" s="155" t="s">
        <v>94</v>
      </c>
      <c r="B41" s="156" t="s">
        <v>59</v>
      </c>
      <c r="C41" s="174" t="s">
        <v>60</v>
      </c>
      <c r="D41" s="157"/>
      <c r="E41" s="158"/>
      <c r="F41" s="159"/>
      <c r="G41" s="160">
        <f>SUMIF(AG42:AG43,"&lt;&gt;NOR",G42:G43)</f>
        <v>0</v>
      </c>
      <c r="H41" s="154"/>
      <c r="I41" s="154">
        <f>SUM(I42:I43)</f>
        <v>1757.4</v>
      </c>
      <c r="J41" s="154"/>
      <c r="K41" s="154">
        <f>SUM(K42:K43)</f>
        <v>2049.66</v>
      </c>
      <c r="L41" s="154"/>
      <c r="M41" s="154">
        <f>SUM(M42:M43)</f>
        <v>0</v>
      </c>
      <c r="N41" s="154"/>
      <c r="O41" s="154">
        <f>SUM(O42:O43)</f>
        <v>0.95</v>
      </c>
      <c r="P41" s="154"/>
      <c r="Q41" s="154">
        <f>SUM(Q42:Q43)</f>
        <v>0</v>
      </c>
      <c r="R41" s="154"/>
      <c r="S41" s="154"/>
      <c r="T41" s="154"/>
      <c r="U41" s="154"/>
      <c r="V41" s="154">
        <f>SUM(V42:V43)</f>
        <v>4.71</v>
      </c>
      <c r="W41" s="154"/>
      <c r="X41" s="154"/>
      <c r="AG41" t="s">
        <v>95</v>
      </c>
    </row>
    <row r="42" spans="1:60" outlineLevel="1" x14ac:dyDescent="0.2">
      <c r="A42" s="161">
        <v>15</v>
      </c>
      <c r="B42" s="162" t="s">
        <v>153</v>
      </c>
      <c r="C42" s="175" t="s">
        <v>154</v>
      </c>
      <c r="D42" s="163" t="s">
        <v>155</v>
      </c>
      <c r="E42" s="164">
        <v>3</v>
      </c>
      <c r="F42" s="165"/>
      <c r="G42" s="166">
        <f>ROUND(E42*F42,2)</f>
        <v>0</v>
      </c>
      <c r="H42" s="151">
        <v>585.79999999999995</v>
      </c>
      <c r="I42" s="151">
        <f>ROUND(E42*H42,2)</f>
        <v>1757.4</v>
      </c>
      <c r="J42" s="151">
        <v>683.22</v>
      </c>
      <c r="K42" s="151">
        <f>ROUND(E42*J42,2)</f>
        <v>2049.66</v>
      </c>
      <c r="L42" s="151">
        <v>21</v>
      </c>
      <c r="M42" s="151">
        <f>G42*(1+L42/100)</f>
        <v>0</v>
      </c>
      <c r="N42" s="151">
        <v>0.31590000000000001</v>
      </c>
      <c r="O42" s="151">
        <f>ROUND(E42*N42,2)</f>
        <v>0.95</v>
      </c>
      <c r="P42" s="151">
        <v>0</v>
      </c>
      <c r="Q42" s="151">
        <f>ROUND(E42*P42,2)</f>
        <v>0</v>
      </c>
      <c r="R42" s="151"/>
      <c r="S42" s="151" t="s">
        <v>99</v>
      </c>
      <c r="T42" s="151" t="s">
        <v>135</v>
      </c>
      <c r="U42" s="151">
        <v>1.57124</v>
      </c>
      <c r="V42" s="151">
        <f>ROUND(E42*U42,2)</f>
        <v>4.71</v>
      </c>
      <c r="W42" s="151"/>
      <c r="X42" s="151" t="s">
        <v>107</v>
      </c>
      <c r="Y42" s="146"/>
      <c r="Z42" s="146"/>
      <c r="AA42" s="146"/>
      <c r="AB42" s="146"/>
      <c r="AC42" s="146"/>
      <c r="AD42" s="146"/>
      <c r="AE42" s="146"/>
      <c r="AF42" s="146"/>
      <c r="AG42" s="146" t="s">
        <v>108</v>
      </c>
      <c r="AH42" s="146"/>
      <c r="AI42" s="146"/>
      <c r="AJ42" s="146"/>
      <c r="AK42" s="146"/>
      <c r="AL42" s="146"/>
      <c r="AM42" s="146"/>
      <c r="AN42" s="146"/>
      <c r="AO42" s="146"/>
      <c r="AP42" s="146"/>
      <c r="AQ42" s="146"/>
      <c r="AR42" s="146"/>
      <c r="AS42" s="146"/>
      <c r="AT42" s="146"/>
      <c r="AU42" s="146"/>
      <c r="AV42" s="146"/>
      <c r="AW42" s="146"/>
      <c r="AX42" s="146"/>
      <c r="AY42" s="146"/>
      <c r="AZ42" s="146"/>
      <c r="BA42" s="146"/>
      <c r="BB42" s="146"/>
      <c r="BC42" s="146"/>
      <c r="BD42" s="146"/>
      <c r="BE42" s="146"/>
      <c r="BF42" s="146"/>
      <c r="BG42" s="146"/>
      <c r="BH42" s="146"/>
    </row>
    <row r="43" spans="1:60" outlineLevel="1" x14ac:dyDescent="0.2">
      <c r="A43" s="149"/>
      <c r="B43" s="150"/>
      <c r="C43" s="176" t="s">
        <v>156</v>
      </c>
      <c r="D43" s="152"/>
      <c r="E43" s="153">
        <v>3</v>
      </c>
      <c r="F43" s="151"/>
      <c r="G43" s="151"/>
      <c r="H43" s="151"/>
      <c r="I43" s="151"/>
      <c r="J43" s="151"/>
      <c r="K43" s="151"/>
      <c r="L43" s="151"/>
      <c r="M43" s="151"/>
      <c r="N43" s="151"/>
      <c r="O43" s="151"/>
      <c r="P43" s="151"/>
      <c r="Q43" s="151"/>
      <c r="R43" s="151"/>
      <c r="S43" s="151"/>
      <c r="T43" s="151"/>
      <c r="U43" s="151"/>
      <c r="V43" s="151"/>
      <c r="W43" s="151"/>
      <c r="X43" s="151"/>
      <c r="Y43" s="146"/>
      <c r="Z43" s="146"/>
      <c r="AA43" s="146"/>
      <c r="AB43" s="146"/>
      <c r="AC43" s="146"/>
      <c r="AD43" s="146"/>
      <c r="AE43" s="146"/>
      <c r="AF43" s="146"/>
      <c r="AG43" s="146" t="s">
        <v>103</v>
      </c>
      <c r="AH43" s="146">
        <v>0</v>
      </c>
      <c r="AI43" s="146"/>
      <c r="AJ43" s="146"/>
      <c r="AK43" s="146"/>
      <c r="AL43" s="146"/>
      <c r="AM43" s="146"/>
      <c r="AN43" s="146"/>
      <c r="AO43" s="146"/>
      <c r="AP43" s="146"/>
      <c r="AQ43" s="146"/>
      <c r="AR43" s="146"/>
      <c r="AS43" s="146"/>
      <c r="AT43" s="146"/>
      <c r="AU43" s="146"/>
      <c r="AV43" s="146"/>
      <c r="AW43" s="146"/>
      <c r="AX43" s="146"/>
      <c r="AY43" s="146"/>
      <c r="AZ43" s="146"/>
      <c r="BA43" s="146"/>
      <c r="BB43" s="146"/>
      <c r="BC43" s="146"/>
      <c r="BD43" s="146"/>
      <c r="BE43" s="146"/>
      <c r="BF43" s="146"/>
      <c r="BG43" s="146"/>
      <c r="BH43" s="146"/>
    </row>
    <row r="44" spans="1:60" x14ac:dyDescent="0.2">
      <c r="A44" s="155" t="s">
        <v>94</v>
      </c>
      <c r="B44" s="156" t="s">
        <v>61</v>
      </c>
      <c r="C44" s="174" t="s">
        <v>62</v>
      </c>
      <c r="D44" s="157"/>
      <c r="E44" s="158"/>
      <c r="F44" s="159"/>
      <c r="G44" s="160">
        <f>SUMIF(AG45:AG52,"&lt;&gt;NOR",G45:G52)</f>
        <v>0</v>
      </c>
      <c r="H44" s="154"/>
      <c r="I44" s="154">
        <f>SUM(I45:I52)</f>
        <v>4297.29</v>
      </c>
      <c r="J44" s="154"/>
      <c r="K44" s="154">
        <f>SUM(K45:K52)</f>
        <v>12467.47</v>
      </c>
      <c r="L44" s="154"/>
      <c r="M44" s="154">
        <f>SUM(M45:M52)</f>
        <v>0</v>
      </c>
      <c r="N44" s="154"/>
      <c r="O44" s="154">
        <f>SUM(O45:O52)</f>
        <v>2</v>
      </c>
      <c r="P44" s="154"/>
      <c r="Q44" s="154">
        <f>SUM(Q45:Q52)</f>
        <v>0</v>
      </c>
      <c r="R44" s="154"/>
      <c r="S44" s="154"/>
      <c r="T44" s="154"/>
      <c r="U44" s="154"/>
      <c r="V44" s="154">
        <f>SUM(V45:V52)</f>
        <v>3.4</v>
      </c>
      <c r="W44" s="154"/>
      <c r="X44" s="154"/>
      <c r="AG44" t="s">
        <v>95</v>
      </c>
    </row>
    <row r="45" spans="1:60" ht="22.5" outlineLevel="1" x14ac:dyDescent="0.2">
      <c r="A45" s="161">
        <v>16</v>
      </c>
      <c r="B45" s="162" t="s">
        <v>157</v>
      </c>
      <c r="C45" s="175" t="s">
        <v>158</v>
      </c>
      <c r="D45" s="163" t="s">
        <v>159</v>
      </c>
      <c r="E45" s="164">
        <v>23</v>
      </c>
      <c r="F45" s="165"/>
      <c r="G45" s="166">
        <f>ROUND(E45*F45,2)</f>
        <v>0</v>
      </c>
      <c r="H45" s="151">
        <v>0</v>
      </c>
      <c r="I45" s="151">
        <f>ROUND(E45*H45,2)</f>
        <v>0</v>
      </c>
      <c r="J45" s="151">
        <v>371</v>
      </c>
      <c r="K45" s="151">
        <f>ROUND(E45*J45,2)</f>
        <v>8533</v>
      </c>
      <c r="L45" s="151">
        <v>21</v>
      </c>
      <c r="M45" s="151">
        <f>G45*(1+L45/100)</f>
        <v>0</v>
      </c>
      <c r="N45" s="151">
        <v>0</v>
      </c>
      <c r="O45" s="151">
        <f>ROUND(E45*N45,2)</f>
        <v>0</v>
      </c>
      <c r="P45" s="151">
        <v>0</v>
      </c>
      <c r="Q45" s="151">
        <f>ROUND(E45*P45,2)</f>
        <v>0</v>
      </c>
      <c r="R45" s="151"/>
      <c r="S45" s="151" t="s">
        <v>99</v>
      </c>
      <c r="T45" s="151" t="s">
        <v>160</v>
      </c>
      <c r="U45" s="151">
        <v>0</v>
      </c>
      <c r="V45" s="151">
        <f>ROUND(E45*U45,2)</f>
        <v>0</v>
      </c>
      <c r="W45" s="151"/>
      <c r="X45" s="151" t="s">
        <v>107</v>
      </c>
      <c r="Y45" s="146"/>
      <c r="Z45" s="146"/>
      <c r="AA45" s="146"/>
      <c r="AB45" s="146"/>
      <c r="AC45" s="146"/>
      <c r="AD45" s="146"/>
      <c r="AE45" s="146"/>
      <c r="AF45" s="146"/>
      <c r="AG45" s="146" t="s">
        <v>108</v>
      </c>
      <c r="AH45" s="146"/>
      <c r="AI45" s="146"/>
      <c r="AJ45" s="146"/>
      <c r="AK45" s="146"/>
      <c r="AL45" s="146"/>
      <c r="AM45" s="146"/>
      <c r="AN45" s="146"/>
      <c r="AO45" s="146"/>
      <c r="AP45" s="146"/>
      <c r="AQ45" s="146"/>
      <c r="AR45" s="146"/>
      <c r="AS45" s="146"/>
      <c r="AT45" s="146"/>
      <c r="AU45" s="146"/>
      <c r="AV45" s="146"/>
      <c r="AW45" s="146"/>
      <c r="AX45" s="146"/>
      <c r="AY45" s="146"/>
      <c r="AZ45" s="146"/>
      <c r="BA45" s="146"/>
      <c r="BB45" s="146"/>
      <c r="BC45" s="146"/>
      <c r="BD45" s="146"/>
      <c r="BE45" s="146"/>
      <c r="BF45" s="146"/>
      <c r="BG45" s="146"/>
      <c r="BH45" s="146"/>
    </row>
    <row r="46" spans="1:60" outlineLevel="1" x14ac:dyDescent="0.2">
      <c r="A46" s="149"/>
      <c r="B46" s="150"/>
      <c r="C46" s="176" t="s">
        <v>161</v>
      </c>
      <c r="D46" s="152"/>
      <c r="E46" s="153">
        <v>23</v>
      </c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46"/>
      <c r="Z46" s="146"/>
      <c r="AA46" s="146"/>
      <c r="AB46" s="146"/>
      <c r="AC46" s="146"/>
      <c r="AD46" s="146"/>
      <c r="AE46" s="146"/>
      <c r="AF46" s="146"/>
      <c r="AG46" s="146" t="s">
        <v>103</v>
      </c>
      <c r="AH46" s="146">
        <v>0</v>
      </c>
      <c r="AI46" s="146"/>
      <c r="AJ46" s="146"/>
      <c r="AK46" s="146"/>
      <c r="AL46" s="146"/>
      <c r="AM46" s="146"/>
      <c r="AN46" s="146"/>
      <c r="AO46" s="146"/>
      <c r="AP46" s="146"/>
      <c r="AQ46" s="146"/>
      <c r="AR46" s="146"/>
      <c r="AS46" s="146"/>
      <c r="AT46" s="146"/>
      <c r="AU46" s="146"/>
      <c r="AV46" s="146"/>
      <c r="AW46" s="146"/>
      <c r="AX46" s="146"/>
      <c r="AY46" s="146"/>
      <c r="AZ46" s="146"/>
      <c r="BA46" s="146"/>
      <c r="BB46" s="146"/>
      <c r="BC46" s="146"/>
      <c r="BD46" s="146"/>
      <c r="BE46" s="146"/>
      <c r="BF46" s="146"/>
      <c r="BG46" s="146"/>
      <c r="BH46" s="146"/>
    </row>
    <row r="47" spans="1:60" outlineLevel="1" x14ac:dyDescent="0.2">
      <c r="A47" s="161">
        <v>17</v>
      </c>
      <c r="B47" s="162" t="s">
        <v>162</v>
      </c>
      <c r="C47" s="175" t="s">
        <v>163</v>
      </c>
      <c r="D47" s="163" t="s">
        <v>164</v>
      </c>
      <c r="E47" s="164">
        <v>16</v>
      </c>
      <c r="F47" s="165"/>
      <c r="G47" s="166">
        <f>ROUND(E47*F47,2)</f>
        <v>0</v>
      </c>
      <c r="H47" s="151">
        <v>160.24</v>
      </c>
      <c r="I47" s="151">
        <f>ROUND(E47*H47,2)</f>
        <v>2563.84</v>
      </c>
      <c r="J47" s="151">
        <v>64.87</v>
      </c>
      <c r="K47" s="151">
        <f>ROUND(E47*J47,2)</f>
        <v>1037.92</v>
      </c>
      <c r="L47" s="151">
        <v>21</v>
      </c>
      <c r="M47" s="151">
        <f>G47*(1+L47/100)</f>
        <v>0</v>
      </c>
      <c r="N47" s="151">
        <v>0.12471</v>
      </c>
      <c r="O47" s="151">
        <f>ROUND(E47*N47,2)</f>
        <v>2</v>
      </c>
      <c r="P47" s="151">
        <v>0</v>
      </c>
      <c r="Q47" s="151">
        <f>ROUND(E47*P47,2)</f>
        <v>0</v>
      </c>
      <c r="R47" s="151"/>
      <c r="S47" s="151" t="s">
        <v>99</v>
      </c>
      <c r="T47" s="151" t="s">
        <v>135</v>
      </c>
      <c r="U47" s="151">
        <v>0.12664</v>
      </c>
      <c r="V47" s="151">
        <f>ROUND(E47*U47,2)</f>
        <v>2.0299999999999998</v>
      </c>
      <c r="W47" s="151"/>
      <c r="X47" s="151" t="s">
        <v>107</v>
      </c>
      <c r="Y47" s="146"/>
      <c r="Z47" s="146"/>
      <c r="AA47" s="146"/>
      <c r="AB47" s="146"/>
      <c r="AC47" s="146"/>
      <c r="AD47" s="146"/>
      <c r="AE47" s="146"/>
      <c r="AF47" s="146"/>
      <c r="AG47" s="146" t="s">
        <v>108</v>
      </c>
      <c r="AH47" s="146"/>
      <c r="AI47" s="146"/>
      <c r="AJ47" s="146"/>
      <c r="AK47" s="146"/>
      <c r="AL47" s="146"/>
      <c r="AM47" s="146"/>
      <c r="AN47" s="146"/>
      <c r="AO47" s="146"/>
      <c r="AP47" s="146"/>
      <c r="AQ47" s="146"/>
      <c r="AR47" s="146"/>
      <c r="AS47" s="146"/>
      <c r="AT47" s="146"/>
      <c r="AU47" s="146"/>
      <c r="AV47" s="146"/>
      <c r="AW47" s="146"/>
      <c r="AX47" s="146"/>
      <c r="AY47" s="146"/>
      <c r="AZ47" s="146"/>
      <c r="BA47" s="146"/>
      <c r="BB47" s="146"/>
      <c r="BC47" s="146"/>
      <c r="BD47" s="146"/>
      <c r="BE47" s="146"/>
      <c r="BF47" s="146"/>
      <c r="BG47" s="146"/>
      <c r="BH47" s="146"/>
    </row>
    <row r="48" spans="1:60" outlineLevel="1" x14ac:dyDescent="0.2">
      <c r="A48" s="149"/>
      <c r="B48" s="150"/>
      <c r="C48" s="176" t="s">
        <v>165</v>
      </c>
      <c r="D48" s="152"/>
      <c r="E48" s="153">
        <v>16</v>
      </c>
      <c r="F48" s="151"/>
      <c r="G48" s="151"/>
      <c r="H48" s="151"/>
      <c r="I48" s="151"/>
      <c r="J48" s="151"/>
      <c r="K48" s="151"/>
      <c r="L48" s="151"/>
      <c r="M48" s="151"/>
      <c r="N48" s="151"/>
      <c r="O48" s="151"/>
      <c r="P48" s="151"/>
      <c r="Q48" s="151"/>
      <c r="R48" s="151"/>
      <c r="S48" s="151"/>
      <c r="T48" s="151"/>
      <c r="U48" s="151"/>
      <c r="V48" s="151"/>
      <c r="W48" s="151"/>
      <c r="X48" s="151"/>
      <c r="Y48" s="146"/>
      <c r="Z48" s="146"/>
      <c r="AA48" s="146"/>
      <c r="AB48" s="146"/>
      <c r="AC48" s="146"/>
      <c r="AD48" s="146"/>
      <c r="AE48" s="146"/>
      <c r="AF48" s="146"/>
      <c r="AG48" s="146" t="s">
        <v>103</v>
      </c>
      <c r="AH48" s="146">
        <v>0</v>
      </c>
      <c r="AI48" s="146"/>
      <c r="AJ48" s="146"/>
      <c r="AK48" s="146"/>
      <c r="AL48" s="146"/>
      <c r="AM48" s="146"/>
      <c r="AN48" s="146"/>
      <c r="AO48" s="146"/>
      <c r="AP48" s="146"/>
      <c r="AQ48" s="146"/>
      <c r="AR48" s="146"/>
      <c r="AS48" s="146"/>
      <c r="AT48" s="146"/>
      <c r="AU48" s="146"/>
      <c r="AV48" s="146"/>
      <c r="AW48" s="146"/>
      <c r="AX48" s="146"/>
      <c r="AY48" s="146"/>
      <c r="AZ48" s="146"/>
      <c r="BA48" s="146"/>
      <c r="BB48" s="146"/>
      <c r="BC48" s="146"/>
      <c r="BD48" s="146"/>
      <c r="BE48" s="146"/>
      <c r="BF48" s="146"/>
      <c r="BG48" s="146"/>
      <c r="BH48" s="146"/>
    </row>
    <row r="49" spans="1:60" outlineLevel="1" x14ac:dyDescent="0.2">
      <c r="A49" s="161">
        <v>18</v>
      </c>
      <c r="B49" s="162" t="s">
        <v>166</v>
      </c>
      <c r="C49" s="175" t="s">
        <v>167</v>
      </c>
      <c r="D49" s="163" t="s">
        <v>164</v>
      </c>
      <c r="E49" s="164">
        <v>37</v>
      </c>
      <c r="F49" s="165"/>
      <c r="G49" s="166">
        <f>ROUND(E49*F49,2)</f>
        <v>0</v>
      </c>
      <c r="H49" s="151">
        <v>46.85</v>
      </c>
      <c r="I49" s="151">
        <f>ROUND(E49*H49,2)</f>
        <v>1733.45</v>
      </c>
      <c r="J49" s="151">
        <v>30.95</v>
      </c>
      <c r="K49" s="151">
        <f>ROUND(E49*J49,2)</f>
        <v>1145.1500000000001</v>
      </c>
      <c r="L49" s="151">
        <v>21</v>
      </c>
      <c r="M49" s="151">
        <f>G49*(1+L49/100)</f>
        <v>0</v>
      </c>
      <c r="N49" s="151">
        <v>0</v>
      </c>
      <c r="O49" s="151">
        <f>ROUND(E49*N49,2)</f>
        <v>0</v>
      </c>
      <c r="P49" s="151">
        <v>0</v>
      </c>
      <c r="Q49" s="151">
        <f>ROUND(E49*P49,2)</f>
        <v>0</v>
      </c>
      <c r="R49" s="151"/>
      <c r="S49" s="151" t="s">
        <v>99</v>
      </c>
      <c r="T49" s="151" t="s">
        <v>99</v>
      </c>
      <c r="U49" s="151">
        <v>3.6999999999999998E-2</v>
      </c>
      <c r="V49" s="151">
        <f>ROUND(E49*U49,2)</f>
        <v>1.37</v>
      </c>
      <c r="W49" s="151"/>
      <c r="X49" s="151" t="s">
        <v>100</v>
      </c>
      <c r="Y49" s="146"/>
      <c r="Z49" s="146"/>
      <c r="AA49" s="146"/>
      <c r="AB49" s="146"/>
      <c r="AC49" s="146"/>
      <c r="AD49" s="146"/>
      <c r="AE49" s="146"/>
      <c r="AF49" s="146"/>
      <c r="AG49" s="146" t="s">
        <v>168</v>
      </c>
      <c r="AH49" s="146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6"/>
      <c r="AV49" s="146"/>
      <c r="AW49" s="146"/>
      <c r="AX49" s="146"/>
      <c r="AY49" s="146"/>
      <c r="AZ49" s="146"/>
      <c r="BA49" s="146"/>
      <c r="BB49" s="146"/>
      <c r="BC49" s="146"/>
      <c r="BD49" s="146"/>
      <c r="BE49" s="146"/>
      <c r="BF49" s="146"/>
      <c r="BG49" s="146"/>
      <c r="BH49" s="146"/>
    </row>
    <row r="50" spans="1:60" outlineLevel="1" x14ac:dyDescent="0.2">
      <c r="A50" s="149"/>
      <c r="B50" s="150"/>
      <c r="C50" s="176" t="s">
        <v>169</v>
      </c>
      <c r="D50" s="152"/>
      <c r="E50" s="153">
        <v>37</v>
      </c>
      <c r="F50" s="151"/>
      <c r="G50" s="151"/>
      <c r="H50" s="151"/>
      <c r="I50" s="151"/>
      <c r="J50" s="151"/>
      <c r="K50" s="151"/>
      <c r="L50" s="151"/>
      <c r="M50" s="151"/>
      <c r="N50" s="151"/>
      <c r="O50" s="151"/>
      <c r="P50" s="151"/>
      <c r="Q50" s="151"/>
      <c r="R50" s="151"/>
      <c r="S50" s="151"/>
      <c r="T50" s="151"/>
      <c r="U50" s="151"/>
      <c r="V50" s="151"/>
      <c r="W50" s="151"/>
      <c r="X50" s="151"/>
      <c r="Y50" s="146"/>
      <c r="Z50" s="146"/>
      <c r="AA50" s="146"/>
      <c r="AB50" s="146"/>
      <c r="AC50" s="146"/>
      <c r="AD50" s="146"/>
      <c r="AE50" s="146"/>
      <c r="AF50" s="146"/>
      <c r="AG50" s="146" t="s">
        <v>103</v>
      </c>
      <c r="AH50" s="146">
        <v>0</v>
      </c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6"/>
      <c r="AV50" s="146"/>
      <c r="AW50" s="146"/>
      <c r="AX50" s="146"/>
      <c r="AY50" s="146"/>
      <c r="AZ50" s="146"/>
      <c r="BA50" s="146"/>
      <c r="BB50" s="146"/>
      <c r="BC50" s="146"/>
      <c r="BD50" s="146"/>
      <c r="BE50" s="146"/>
      <c r="BF50" s="146"/>
      <c r="BG50" s="146"/>
      <c r="BH50" s="146"/>
    </row>
    <row r="51" spans="1:60" ht="22.5" outlineLevel="1" x14ac:dyDescent="0.2">
      <c r="A51" s="161">
        <v>19</v>
      </c>
      <c r="B51" s="162" t="s">
        <v>170</v>
      </c>
      <c r="C51" s="175" t="s">
        <v>171</v>
      </c>
      <c r="D51" s="163" t="s">
        <v>164</v>
      </c>
      <c r="E51" s="164">
        <v>21</v>
      </c>
      <c r="F51" s="165"/>
      <c r="G51" s="166">
        <f>ROUND(E51*F51,2)</f>
        <v>0</v>
      </c>
      <c r="H51" s="151">
        <v>0</v>
      </c>
      <c r="I51" s="151">
        <f>ROUND(E51*H51,2)</f>
        <v>0</v>
      </c>
      <c r="J51" s="151">
        <v>83.4</v>
      </c>
      <c r="K51" s="151">
        <f>ROUND(E51*J51,2)</f>
        <v>1751.4</v>
      </c>
      <c r="L51" s="151">
        <v>21</v>
      </c>
      <c r="M51" s="151">
        <f>G51*(1+L51/100)</f>
        <v>0</v>
      </c>
      <c r="N51" s="151">
        <v>0</v>
      </c>
      <c r="O51" s="151">
        <f>ROUND(E51*N51,2)</f>
        <v>0</v>
      </c>
      <c r="P51" s="151">
        <v>0</v>
      </c>
      <c r="Q51" s="151">
        <f>ROUND(E51*P51,2)</f>
        <v>0</v>
      </c>
      <c r="R51" s="151"/>
      <c r="S51" s="151" t="s">
        <v>131</v>
      </c>
      <c r="T51" s="151" t="s">
        <v>172</v>
      </c>
      <c r="U51" s="151">
        <v>0</v>
      </c>
      <c r="V51" s="151">
        <f>ROUND(E51*U51,2)</f>
        <v>0</v>
      </c>
      <c r="W51" s="151"/>
      <c r="X51" s="151" t="s">
        <v>100</v>
      </c>
      <c r="Y51" s="146"/>
      <c r="Z51" s="146"/>
      <c r="AA51" s="146"/>
      <c r="AB51" s="146"/>
      <c r="AC51" s="146"/>
      <c r="AD51" s="146"/>
      <c r="AE51" s="146"/>
      <c r="AF51" s="146"/>
      <c r="AG51" s="146" t="s">
        <v>101</v>
      </c>
      <c r="AH51" s="146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6"/>
      <c r="AV51" s="146"/>
      <c r="AW51" s="146"/>
      <c r="AX51" s="146"/>
      <c r="AY51" s="146"/>
      <c r="AZ51" s="146"/>
      <c r="BA51" s="146"/>
      <c r="BB51" s="146"/>
      <c r="BC51" s="146"/>
      <c r="BD51" s="146"/>
      <c r="BE51" s="146"/>
      <c r="BF51" s="146"/>
      <c r="BG51" s="146"/>
      <c r="BH51" s="146"/>
    </row>
    <row r="52" spans="1:60" outlineLevel="1" x14ac:dyDescent="0.2">
      <c r="A52" s="149"/>
      <c r="B52" s="150"/>
      <c r="C52" s="176" t="s">
        <v>173</v>
      </c>
      <c r="D52" s="152"/>
      <c r="E52" s="153">
        <v>21</v>
      </c>
      <c r="F52" s="151"/>
      <c r="G52" s="151"/>
      <c r="H52" s="151"/>
      <c r="I52" s="151"/>
      <c r="J52" s="151"/>
      <c r="K52" s="151"/>
      <c r="L52" s="151"/>
      <c r="M52" s="151"/>
      <c r="N52" s="151"/>
      <c r="O52" s="151"/>
      <c r="P52" s="151"/>
      <c r="Q52" s="151"/>
      <c r="R52" s="151"/>
      <c r="S52" s="151"/>
      <c r="T52" s="151"/>
      <c r="U52" s="151"/>
      <c r="V52" s="151"/>
      <c r="W52" s="151"/>
      <c r="X52" s="151"/>
      <c r="Y52" s="146"/>
      <c r="Z52" s="146"/>
      <c r="AA52" s="146"/>
      <c r="AB52" s="146"/>
      <c r="AC52" s="146"/>
      <c r="AD52" s="146"/>
      <c r="AE52" s="146"/>
      <c r="AF52" s="146"/>
      <c r="AG52" s="146" t="s">
        <v>103</v>
      </c>
      <c r="AH52" s="146">
        <v>0</v>
      </c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6"/>
      <c r="AV52" s="146"/>
      <c r="AW52" s="146"/>
      <c r="AX52" s="146"/>
      <c r="AY52" s="146"/>
      <c r="AZ52" s="146"/>
      <c r="BA52" s="146"/>
      <c r="BB52" s="146"/>
      <c r="BC52" s="146"/>
      <c r="BD52" s="146"/>
      <c r="BE52" s="146"/>
      <c r="BF52" s="146"/>
      <c r="BG52" s="146"/>
      <c r="BH52" s="146"/>
    </row>
    <row r="53" spans="1:60" x14ac:dyDescent="0.2">
      <c r="A53" s="155" t="s">
        <v>94</v>
      </c>
      <c r="B53" s="156" t="s">
        <v>63</v>
      </c>
      <c r="C53" s="174" t="s">
        <v>64</v>
      </c>
      <c r="D53" s="157"/>
      <c r="E53" s="158"/>
      <c r="F53" s="159"/>
      <c r="G53" s="160">
        <f>SUMIF(AG54:AG57,"&lt;&gt;NOR",G54:G57)</f>
        <v>0</v>
      </c>
      <c r="H53" s="154"/>
      <c r="I53" s="154">
        <f>SUM(I54:I57)</f>
        <v>0</v>
      </c>
      <c r="J53" s="154"/>
      <c r="K53" s="154">
        <f>SUM(K54:K57)</f>
        <v>14600</v>
      </c>
      <c r="L53" s="154"/>
      <c r="M53" s="154">
        <f>SUM(M54:M57)</f>
        <v>0</v>
      </c>
      <c r="N53" s="154"/>
      <c r="O53" s="154">
        <f>SUM(O54:O57)</f>
        <v>0</v>
      </c>
      <c r="P53" s="154"/>
      <c r="Q53" s="154">
        <f>SUM(Q54:Q57)</f>
        <v>0</v>
      </c>
      <c r="R53" s="154"/>
      <c r="S53" s="154"/>
      <c r="T53" s="154"/>
      <c r="U53" s="154"/>
      <c r="V53" s="154">
        <f>SUM(V54:V57)</f>
        <v>0</v>
      </c>
      <c r="W53" s="154"/>
      <c r="X53" s="154"/>
      <c r="AG53" t="s">
        <v>95</v>
      </c>
    </row>
    <row r="54" spans="1:60" ht="22.5" outlineLevel="1" x14ac:dyDescent="0.2">
      <c r="A54" s="161">
        <v>20</v>
      </c>
      <c r="B54" s="162" t="s">
        <v>174</v>
      </c>
      <c r="C54" s="175" t="s">
        <v>175</v>
      </c>
      <c r="D54" s="163" t="s">
        <v>159</v>
      </c>
      <c r="E54" s="164">
        <v>9</v>
      </c>
      <c r="F54" s="165"/>
      <c r="G54" s="166">
        <f>ROUND(E54*F54,2)</f>
        <v>0</v>
      </c>
      <c r="H54" s="151">
        <v>0</v>
      </c>
      <c r="I54" s="151">
        <f>ROUND(E54*H54,2)</f>
        <v>0</v>
      </c>
      <c r="J54" s="151">
        <v>1030</v>
      </c>
      <c r="K54" s="151">
        <f>ROUND(E54*J54,2)</f>
        <v>9270</v>
      </c>
      <c r="L54" s="151">
        <v>21</v>
      </c>
      <c r="M54" s="151">
        <f>G54*(1+L54/100)</f>
        <v>0</v>
      </c>
      <c r="N54" s="151">
        <v>0</v>
      </c>
      <c r="O54" s="151">
        <f>ROUND(E54*N54,2)</f>
        <v>0</v>
      </c>
      <c r="P54" s="151">
        <v>0</v>
      </c>
      <c r="Q54" s="151">
        <f>ROUND(E54*P54,2)</f>
        <v>0</v>
      </c>
      <c r="R54" s="151"/>
      <c r="S54" s="151" t="s">
        <v>99</v>
      </c>
      <c r="T54" s="151" t="s">
        <v>160</v>
      </c>
      <c r="U54" s="151">
        <v>0</v>
      </c>
      <c r="V54" s="151">
        <f>ROUND(E54*U54,2)</f>
        <v>0</v>
      </c>
      <c r="W54" s="151"/>
      <c r="X54" s="151" t="s">
        <v>107</v>
      </c>
      <c r="Y54" s="146"/>
      <c r="Z54" s="146"/>
      <c r="AA54" s="146"/>
      <c r="AB54" s="146"/>
      <c r="AC54" s="146"/>
      <c r="AD54" s="146"/>
      <c r="AE54" s="146"/>
      <c r="AF54" s="146"/>
      <c r="AG54" s="146" t="s">
        <v>108</v>
      </c>
      <c r="AH54" s="146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6"/>
      <c r="AV54" s="146"/>
      <c r="AW54" s="146"/>
      <c r="AX54" s="146"/>
      <c r="AY54" s="146"/>
      <c r="AZ54" s="146"/>
      <c r="BA54" s="146"/>
      <c r="BB54" s="146"/>
      <c r="BC54" s="146"/>
      <c r="BD54" s="146"/>
      <c r="BE54" s="146"/>
      <c r="BF54" s="146"/>
      <c r="BG54" s="146"/>
      <c r="BH54" s="146"/>
    </row>
    <row r="55" spans="1:60" outlineLevel="1" x14ac:dyDescent="0.2">
      <c r="A55" s="149"/>
      <c r="B55" s="150"/>
      <c r="C55" s="176" t="s">
        <v>176</v>
      </c>
      <c r="D55" s="152"/>
      <c r="E55" s="153">
        <v>9</v>
      </c>
      <c r="F55" s="151"/>
      <c r="G55" s="151"/>
      <c r="H55" s="151"/>
      <c r="I55" s="151"/>
      <c r="J55" s="151"/>
      <c r="K55" s="151"/>
      <c r="L55" s="151"/>
      <c r="M55" s="151"/>
      <c r="N55" s="151"/>
      <c r="O55" s="151"/>
      <c r="P55" s="151"/>
      <c r="Q55" s="151"/>
      <c r="R55" s="151"/>
      <c r="S55" s="151"/>
      <c r="T55" s="151"/>
      <c r="U55" s="151"/>
      <c r="V55" s="151"/>
      <c r="W55" s="151"/>
      <c r="X55" s="151"/>
      <c r="Y55" s="146"/>
      <c r="Z55" s="146"/>
      <c r="AA55" s="146"/>
      <c r="AB55" s="146"/>
      <c r="AC55" s="146"/>
      <c r="AD55" s="146"/>
      <c r="AE55" s="146"/>
      <c r="AF55" s="146"/>
      <c r="AG55" s="146" t="s">
        <v>103</v>
      </c>
      <c r="AH55" s="146">
        <v>0</v>
      </c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6"/>
      <c r="AU55" s="146"/>
      <c r="AV55" s="146"/>
      <c r="AW55" s="146"/>
      <c r="AX55" s="146"/>
      <c r="AY55" s="146"/>
      <c r="AZ55" s="146"/>
      <c r="BA55" s="146"/>
      <c r="BB55" s="146"/>
      <c r="BC55" s="146"/>
      <c r="BD55" s="146"/>
      <c r="BE55" s="146"/>
      <c r="BF55" s="146"/>
      <c r="BG55" s="146"/>
      <c r="BH55" s="146"/>
    </row>
    <row r="56" spans="1:60" outlineLevel="1" x14ac:dyDescent="0.2">
      <c r="A56" s="161">
        <v>21</v>
      </c>
      <c r="B56" s="162" t="s">
        <v>177</v>
      </c>
      <c r="C56" s="175" t="s">
        <v>178</v>
      </c>
      <c r="D56" s="163" t="s">
        <v>98</v>
      </c>
      <c r="E56" s="164">
        <v>650</v>
      </c>
      <c r="F56" s="165"/>
      <c r="G56" s="166">
        <f>ROUND(E56*F56,2)</f>
        <v>0</v>
      </c>
      <c r="H56" s="151">
        <v>0</v>
      </c>
      <c r="I56" s="151">
        <f>ROUND(E56*H56,2)</f>
        <v>0</v>
      </c>
      <c r="J56" s="151">
        <v>8.1999999999999993</v>
      </c>
      <c r="K56" s="151">
        <f>ROUND(E56*J56,2)</f>
        <v>5330</v>
      </c>
      <c r="L56" s="151">
        <v>21</v>
      </c>
      <c r="M56" s="151">
        <f>G56*(1+L56/100)</f>
        <v>0</v>
      </c>
      <c r="N56" s="151">
        <v>0</v>
      </c>
      <c r="O56" s="151">
        <f>ROUND(E56*N56,2)</f>
        <v>0</v>
      </c>
      <c r="P56" s="151">
        <v>0</v>
      </c>
      <c r="Q56" s="151">
        <f>ROUND(E56*P56,2)</f>
        <v>0</v>
      </c>
      <c r="R56" s="151"/>
      <c r="S56" s="151" t="s">
        <v>99</v>
      </c>
      <c r="T56" s="151" t="s">
        <v>172</v>
      </c>
      <c r="U56" s="151">
        <v>0</v>
      </c>
      <c r="V56" s="151">
        <f>ROUND(E56*U56,2)</f>
        <v>0</v>
      </c>
      <c r="W56" s="151"/>
      <c r="X56" s="151" t="s">
        <v>107</v>
      </c>
      <c r="Y56" s="146"/>
      <c r="Z56" s="146"/>
      <c r="AA56" s="146"/>
      <c r="AB56" s="146"/>
      <c r="AC56" s="146"/>
      <c r="AD56" s="146"/>
      <c r="AE56" s="146"/>
      <c r="AF56" s="146"/>
      <c r="AG56" s="146" t="s">
        <v>108</v>
      </c>
      <c r="AH56" s="146"/>
      <c r="AI56" s="146"/>
      <c r="AJ56" s="146"/>
      <c r="AK56" s="146"/>
      <c r="AL56" s="146"/>
      <c r="AM56" s="146"/>
      <c r="AN56" s="146"/>
      <c r="AO56" s="146"/>
      <c r="AP56" s="146"/>
      <c r="AQ56" s="146"/>
      <c r="AR56" s="146"/>
      <c r="AS56" s="146"/>
      <c r="AT56" s="146"/>
      <c r="AU56" s="146"/>
      <c r="AV56" s="146"/>
      <c r="AW56" s="146"/>
      <c r="AX56" s="146"/>
      <c r="AY56" s="146"/>
      <c r="AZ56" s="146"/>
      <c r="BA56" s="146"/>
      <c r="BB56" s="146"/>
      <c r="BC56" s="146"/>
      <c r="BD56" s="146"/>
      <c r="BE56" s="146"/>
      <c r="BF56" s="146"/>
      <c r="BG56" s="146"/>
      <c r="BH56" s="146"/>
    </row>
    <row r="57" spans="1:60" outlineLevel="1" x14ac:dyDescent="0.2">
      <c r="A57" s="149"/>
      <c r="B57" s="150"/>
      <c r="C57" s="176" t="s">
        <v>179</v>
      </c>
      <c r="D57" s="152"/>
      <c r="E57" s="153">
        <v>650</v>
      </c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46"/>
      <c r="Z57" s="146"/>
      <c r="AA57" s="146"/>
      <c r="AB57" s="146"/>
      <c r="AC57" s="146"/>
      <c r="AD57" s="146"/>
      <c r="AE57" s="146"/>
      <c r="AF57" s="146"/>
      <c r="AG57" s="146" t="s">
        <v>103</v>
      </c>
      <c r="AH57" s="146">
        <v>0</v>
      </c>
      <c r="AI57" s="146"/>
      <c r="AJ57" s="146"/>
      <c r="AK57" s="146"/>
      <c r="AL57" s="146"/>
      <c r="AM57" s="146"/>
      <c r="AN57" s="146"/>
      <c r="AO57" s="146"/>
      <c r="AP57" s="146"/>
      <c r="AQ57" s="146"/>
      <c r="AR57" s="146"/>
      <c r="AS57" s="146"/>
      <c r="AT57" s="146"/>
      <c r="AU57" s="146"/>
      <c r="AV57" s="146"/>
      <c r="AW57" s="146"/>
      <c r="AX57" s="146"/>
      <c r="AY57" s="146"/>
      <c r="AZ57" s="146"/>
      <c r="BA57" s="146"/>
      <c r="BB57" s="146"/>
      <c r="BC57" s="146"/>
      <c r="BD57" s="146"/>
      <c r="BE57" s="146"/>
      <c r="BF57" s="146"/>
      <c r="BG57" s="146"/>
      <c r="BH57" s="146"/>
    </row>
    <row r="58" spans="1:60" x14ac:dyDescent="0.2">
      <c r="A58" s="155" t="s">
        <v>94</v>
      </c>
      <c r="B58" s="156" t="s">
        <v>65</v>
      </c>
      <c r="C58" s="174" t="s">
        <v>66</v>
      </c>
      <c r="D58" s="157"/>
      <c r="E58" s="158"/>
      <c r="F58" s="159"/>
      <c r="G58" s="160">
        <f>SUMIF(AG59:AG59,"&lt;&gt;NOR",G59:G59)</f>
        <v>0</v>
      </c>
      <c r="H58" s="154"/>
      <c r="I58" s="154">
        <f>SUM(I59:I59)</f>
        <v>0</v>
      </c>
      <c r="J58" s="154"/>
      <c r="K58" s="154">
        <f>SUM(K59:K59)</f>
        <v>12272.75</v>
      </c>
      <c r="L58" s="154"/>
      <c r="M58" s="154">
        <f>SUM(M59:M59)</f>
        <v>0</v>
      </c>
      <c r="N58" s="154"/>
      <c r="O58" s="154">
        <f>SUM(O59:O59)</f>
        <v>0</v>
      </c>
      <c r="P58" s="154"/>
      <c r="Q58" s="154">
        <f>SUM(Q59:Q59)</f>
        <v>0</v>
      </c>
      <c r="R58" s="154"/>
      <c r="S58" s="154"/>
      <c r="T58" s="154"/>
      <c r="U58" s="154"/>
      <c r="V58" s="154">
        <f>SUM(V59:V59)</f>
        <v>13.07</v>
      </c>
      <c r="W58" s="154"/>
      <c r="X58" s="154"/>
      <c r="AG58" t="s">
        <v>95</v>
      </c>
    </row>
    <row r="59" spans="1:60" outlineLevel="1" x14ac:dyDescent="0.2">
      <c r="A59" s="167">
        <v>22</v>
      </c>
      <c r="B59" s="168" t="s">
        <v>180</v>
      </c>
      <c r="C59" s="177" t="s">
        <v>181</v>
      </c>
      <c r="D59" s="169" t="s">
        <v>130</v>
      </c>
      <c r="E59" s="170">
        <v>204.20546999999999</v>
      </c>
      <c r="F59" s="171"/>
      <c r="G59" s="172">
        <f>ROUND(E59*F59,2)</f>
        <v>0</v>
      </c>
      <c r="H59" s="151">
        <v>0</v>
      </c>
      <c r="I59" s="151">
        <f>ROUND(E59*H59,2)</f>
        <v>0</v>
      </c>
      <c r="J59" s="151">
        <v>60.1</v>
      </c>
      <c r="K59" s="151">
        <f>ROUND(E59*J59,2)</f>
        <v>12272.75</v>
      </c>
      <c r="L59" s="151">
        <v>21</v>
      </c>
      <c r="M59" s="151">
        <f>G59*(1+L59/100)</f>
        <v>0</v>
      </c>
      <c r="N59" s="151">
        <v>0</v>
      </c>
      <c r="O59" s="151">
        <f>ROUND(E59*N59,2)</f>
        <v>0</v>
      </c>
      <c r="P59" s="151">
        <v>0</v>
      </c>
      <c r="Q59" s="151">
        <f>ROUND(E59*P59,2)</f>
        <v>0</v>
      </c>
      <c r="R59" s="151"/>
      <c r="S59" s="151" t="s">
        <v>99</v>
      </c>
      <c r="T59" s="151" t="s">
        <v>99</v>
      </c>
      <c r="U59" s="151">
        <v>6.4000000000000001E-2</v>
      </c>
      <c r="V59" s="151">
        <f>ROUND(E59*U59,2)</f>
        <v>13.07</v>
      </c>
      <c r="W59" s="151"/>
      <c r="X59" s="151" t="s">
        <v>182</v>
      </c>
      <c r="Y59" s="146"/>
      <c r="Z59" s="146"/>
      <c r="AA59" s="146"/>
      <c r="AB59" s="146"/>
      <c r="AC59" s="146"/>
      <c r="AD59" s="146"/>
      <c r="AE59" s="146"/>
      <c r="AF59" s="146"/>
      <c r="AG59" s="146" t="s">
        <v>183</v>
      </c>
      <c r="AH59" s="146"/>
      <c r="AI59" s="146"/>
      <c r="AJ59" s="146"/>
      <c r="AK59" s="146"/>
      <c r="AL59" s="146"/>
      <c r="AM59" s="146"/>
      <c r="AN59" s="146"/>
      <c r="AO59" s="146"/>
      <c r="AP59" s="146"/>
      <c r="AQ59" s="146"/>
      <c r="AR59" s="146"/>
      <c r="AS59" s="146"/>
      <c r="AT59" s="146"/>
      <c r="AU59" s="146"/>
      <c r="AV59" s="146"/>
      <c r="AW59" s="146"/>
      <c r="AX59" s="146"/>
      <c r="AY59" s="146"/>
      <c r="AZ59" s="146"/>
      <c r="BA59" s="146"/>
      <c r="BB59" s="146"/>
      <c r="BC59" s="146"/>
      <c r="BD59" s="146"/>
      <c r="BE59" s="146"/>
      <c r="BF59" s="146"/>
      <c r="BG59" s="146"/>
      <c r="BH59" s="146"/>
    </row>
    <row r="60" spans="1:60" x14ac:dyDescent="0.2">
      <c r="A60" s="155" t="s">
        <v>94</v>
      </c>
      <c r="B60" s="156" t="s">
        <v>67</v>
      </c>
      <c r="C60" s="174" t="s">
        <v>29</v>
      </c>
      <c r="D60" s="157"/>
      <c r="E60" s="158"/>
      <c r="F60" s="159"/>
      <c r="G60" s="160">
        <f>SUMIF(AG61:AG64,"&lt;&gt;NOR",G61:G64)</f>
        <v>0</v>
      </c>
      <c r="H60" s="154"/>
      <c r="I60" s="154">
        <f>SUM(I61:I64)</f>
        <v>0</v>
      </c>
      <c r="J60" s="154"/>
      <c r="K60" s="154">
        <f>SUM(K61:K64)</f>
        <v>21000</v>
      </c>
      <c r="L60" s="154"/>
      <c r="M60" s="154">
        <f>SUM(M61:M64)</f>
        <v>0</v>
      </c>
      <c r="N60" s="154"/>
      <c r="O60" s="154">
        <f>SUM(O61:O64)</f>
        <v>0</v>
      </c>
      <c r="P60" s="154"/>
      <c r="Q60" s="154">
        <f>SUM(Q61:Q64)</f>
        <v>0</v>
      </c>
      <c r="R60" s="154"/>
      <c r="S60" s="154"/>
      <c r="T60" s="154"/>
      <c r="U60" s="154"/>
      <c r="V60" s="154">
        <f>SUM(V61:V64)</f>
        <v>0</v>
      </c>
      <c r="W60" s="154"/>
      <c r="X60" s="154"/>
      <c r="AG60" t="s">
        <v>95</v>
      </c>
    </row>
    <row r="61" spans="1:60" outlineLevel="1" x14ac:dyDescent="0.2">
      <c r="A61" s="161">
        <v>23</v>
      </c>
      <c r="B61" s="162" t="s">
        <v>184</v>
      </c>
      <c r="C61" s="175" t="s">
        <v>185</v>
      </c>
      <c r="D61" s="163" t="s">
        <v>186</v>
      </c>
      <c r="E61" s="164">
        <v>1</v>
      </c>
      <c r="F61" s="165"/>
      <c r="G61" s="166">
        <f>ROUND(E61*F61,2)</f>
        <v>0</v>
      </c>
      <c r="H61" s="151">
        <v>0</v>
      </c>
      <c r="I61" s="151">
        <f>ROUND(E61*H61,2)</f>
        <v>0</v>
      </c>
      <c r="J61" s="151">
        <v>5000</v>
      </c>
      <c r="K61" s="151">
        <f>ROUND(E61*J61,2)</f>
        <v>5000</v>
      </c>
      <c r="L61" s="151">
        <v>21</v>
      </c>
      <c r="M61" s="151">
        <f>G61*(1+L61/100)</f>
        <v>0</v>
      </c>
      <c r="N61" s="151">
        <v>0</v>
      </c>
      <c r="O61" s="151">
        <f>ROUND(E61*N61,2)</f>
        <v>0</v>
      </c>
      <c r="P61" s="151">
        <v>0</v>
      </c>
      <c r="Q61" s="151">
        <f>ROUND(E61*P61,2)</f>
        <v>0</v>
      </c>
      <c r="R61" s="151"/>
      <c r="S61" s="151" t="s">
        <v>131</v>
      </c>
      <c r="T61" s="151" t="s">
        <v>172</v>
      </c>
      <c r="U61" s="151">
        <v>0</v>
      </c>
      <c r="V61" s="151">
        <f>ROUND(E61*U61,2)</f>
        <v>0</v>
      </c>
      <c r="W61" s="151"/>
      <c r="X61" s="151" t="s">
        <v>187</v>
      </c>
      <c r="Y61" s="146"/>
      <c r="Z61" s="146"/>
      <c r="AA61" s="146"/>
      <c r="AB61" s="146"/>
      <c r="AC61" s="146"/>
      <c r="AD61" s="146"/>
      <c r="AE61" s="146"/>
      <c r="AF61" s="146"/>
      <c r="AG61" s="146" t="s">
        <v>188</v>
      </c>
      <c r="AH61" s="146"/>
      <c r="AI61" s="146"/>
      <c r="AJ61" s="146"/>
      <c r="AK61" s="146"/>
      <c r="AL61" s="146"/>
      <c r="AM61" s="146"/>
      <c r="AN61" s="146"/>
      <c r="AO61" s="146"/>
      <c r="AP61" s="146"/>
      <c r="AQ61" s="146"/>
      <c r="AR61" s="146"/>
      <c r="AS61" s="146"/>
      <c r="AT61" s="146"/>
      <c r="AU61" s="146"/>
      <c r="AV61" s="146"/>
      <c r="AW61" s="146"/>
      <c r="AX61" s="146"/>
      <c r="AY61" s="146"/>
      <c r="AZ61" s="146"/>
      <c r="BA61" s="146"/>
      <c r="BB61" s="146"/>
      <c r="BC61" s="146"/>
      <c r="BD61" s="146"/>
      <c r="BE61" s="146"/>
      <c r="BF61" s="146"/>
      <c r="BG61" s="146"/>
      <c r="BH61" s="146"/>
    </row>
    <row r="62" spans="1:60" ht="22.5" outlineLevel="1" x14ac:dyDescent="0.2">
      <c r="A62" s="149"/>
      <c r="B62" s="150"/>
      <c r="C62" s="237" t="s">
        <v>189</v>
      </c>
      <c r="D62" s="238"/>
      <c r="E62" s="238"/>
      <c r="F62" s="238"/>
      <c r="G62" s="238"/>
      <c r="H62" s="151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46"/>
      <c r="Z62" s="146"/>
      <c r="AA62" s="146"/>
      <c r="AB62" s="146"/>
      <c r="AC62" s="146"/>
      <c r="AD62" s="146"/>
      <c r="AE62" s="146"/>
      <c r="AF62" s="146"/>
      <c r="AG62" s="146" t="s">
        <v>114</v>
      </c>
      <c r="AH62" s="146"/>
      <c r="AI62" s="146"/>
      <c r="AJ62" s="146"/>
      <c r="AK62" s="146"/>
      <c r="AL62" s="146"/>
      <c r="AM62" s="146"/>
      <c r="AN62" s="146"/>
      <c r="AO62" s="146"/>
      <c r="AP62" s="146"/>
      <c r="AQ62" s="146"/>
      <c r="AR62" s="146"/>
      <c r="AS62" s="146"/>
      <c r="AT62" s="146"/>
      <c r="AU62" s="146"/>
      <c r="AV62" s="146"/>
      <c r="AW62" s="146"/>
      <c r="AX62" s="146"/>
      <c r="AY62" s="146"/>
      <c r="AZ62" s="146"/>
      <c r="BA62" s="173" t="str">
        <f>C62</f>
        <v>Zaměření a vytýčení stávajících inženýrských sítí v místě stavby z hlediska jejich ochrany při provádění stavby.</v>
      </c>
      <c r="BB62" s="146"/>
      <c r="BC62" s="146"/>
      <c r="BD62" s="146"/>
      <c r="BE62" s="146"/>
      <c r="BF62" s="146"/>
      <c r="BG62" s="146"/>
      <c r="BH62" s="146"/>
    </row>
    <row r="63" spans="1:60" outlineLevel="1" x14ac:dyDescent="0.2">
      <c r="A63" s="167">
        <v>24</v>
      </c>
      <c r="B63" s="168" t="s">
        <v>190</v>
      </c>
      <c r="C63" s="177" t="s">
        <v>191</v>
      </c>
      <c r="D63" s="169" t="s">
        <v>186</v>
      </c>
      <c r="E63" s="170">
        <v>1</v>
      </c>
      <c r="F63" s="171"/>
      <c r="G63" s="172">
        <f>ROUND(E63*F63,2)</f>
        <v>0</v>
      </c>
      <c r="H63" s="151">
        <v>0</v>
      </c>
      <c r="I63" s="151">
        <f>ROUND(E63*H63,2)</f>
        <v>0</v>
      </c>
      <c r="J63" s="151">
        <v>8000</v>
      </c>
      <c r="K63" s="151">
        <f>ROUND(E63*J63,2)</f>
        <v>8000</v>
      </c>
      <c r="L63" s="151">
        <v>21</v>
      </c>
      <c r="M63" s="151">
        <f>G63*(1+L63/100)</f>
        <v>0</v>
      </c>
      <c r="N63" s="151">
        <v>0</v>
      </c>
      <c r="O63" s="151">
        <f>ROUND(E63*N63,2)</f>
        <v>0</v>
      </c>
      <c r="P63" s="151">
        <v>0</v>
      </c>
      <c r="Q63" s="151">
        <f>ROUND(E63*P63,2)</f>
        <v>0</v>
      </c>
      <c r="R63" s="151"/>
      <c r="S63" s="151" t="s">
        <v>131</v>
      </c>
      <c r="T63" s="151" t="s">
        <v>172</v>
      </c>
      <c r="U63" s="151">
        <v>0</v>
      </c>
      <c r="V63" s="151">
        <f>ROUND(E63*U63,2)</f>
        <v>0</v>
      </c>
      <c r="W63" s="151"/>
      <c r="X63" s="151" t="s">
        <v>187</v>
      </c>
      <c r="Y63" s="146"/>
      <c r="Z63" s="146"/>
      <c r="AA63" s="146"/>
      <c r="AB63" s="146"/>
      <c r="AC63" s="146"/>
      <c r="AD63" s="146"/>
      <c r="AE63" s="146"/>
      <c r="AF63" s="146"/>
      <c r="AG63" s="146" t="s">
        <v>188</v>
      </c>
      <c r="AH63" s="146"/>
      <c r="AI63" s="146"/>
      <c r="AJ63" s="146"/>
      <c r="AK63" s="146"/>
      <c r="AL63" s="146"/>
      <c r="AM63" s="146"/>
      <c r="AN63" s="146"/>
      <c r="AO63" s="146"/>
      <c r="AP63" s="146"/>
      <c r="AQ63" s="146"/>
      <c r="AR63" s="146"/>
      <c r="AS63" s="146"/>
      <c r="AT63" s="146"/>
      <c r="AU63" s="146"/>
      <c r="AV63" s="146"/>
      <c r="AW63" s="146"/>
      <c r="AX63" s="146"/>
      <c r="AY63" s="146"/>
      <c r="AZ63" s="146"/>
      <c r="BA63" s="146"/>
      <c r="BB63" s="146"/>
      <c r="BC63" s="146"/>
      <c r="BD63" s="146"/>
      <c r="BE63" s="146"/>
      <c r="BF63" s="146"/>
      <c r="BG63" s="146"/>
      <c r="BH63" s="146"/>
    </row>
    <row r="64" spans="1:60" outlineLevel="1" x14ac:dyDescent="0.2">
      <c r="A64" s="161">
        <v>25</v>
      </c>
      <c r="B64" s="162" t="s">
        <v>192</v>
      </c>
      <c r="C64" s="175" t="s">
        <v>193</v>
      </c>
      <c r="D64" s="163" t="s">
        <v>186</v>
      </c>
      <c r="E64" s="164">
        <v>1</v>
      </c>
      <c r="F64" s="165"/>
      <c r="G64" s="166">
        <f>ROUND(E64*F64,2)</f>
        <v>0</v>
      </c>
      <c r="H64" s="151">
        <v>0</v>
      </c>
      <c r="I64" s="151">
        <f>ROUND(E64*H64,2)</f>
        <v>0</v>
      </c>
      <c r="J64" s="151">
        <v>8000</v>
      </c>
      <c r="K64" s="151">
        <f>ROUND(E64*J64,2)</f>
        <v>8000</v>
      </c>
      <c r="L64" s="151">
        <v>21</v>
      </c>
      <c r="M64" s="151">
        <f>G64*(1+L64/100)</f>
        <v>0</v>
      </c>
      <c r="N64" s="151">
        <v>0</v>
      </c>
      <c r="O64" s="151">
        <f>ROUND(E64*N64,2)</f>
        <v>0</v>
      </c>
      <c r="P64" s="151">
        <v>0</v>
      </c>
      <c r="Q64" s="151">
        <f>ROUND(E64*P64,2)</f>
        <v>0</v>
      </c>
      <c r="R64" s="151"/>
      <c r="S64" s="151" t="s">
        <v>131</v>
      </c>
      <c r="T64" s="151" t="s">
        <v>172</v>
      </c>
      <c r="U64" s="151">
        <v>0</v>
      </c>
      <c r="V64" s="151">
        <f>ROUND(E64*U64,2)</f>
        <v>0</v>
      </c>
      <c r="W64" s="151"/>
      <c r="X64" s="151" t="s">
        <v>187</v>
      </c>
      <c r="Y64" s="146"/>
      <c r="Z64" s="146"/>
      <c r="AA64" s="146"/>
      <c r="AB64" s="146"/>
      <c r="AC64" s="146"/>
      <c r="AD64" s="146"/>
      <c r="AE64" s="146"/>
      <c r="AF64" s="146"/>
      <c r="AG64" s="146" t="s">
        <v>188</v>
      </c>
      <c r="AH64" s="146"/>
      <c r="AI64" s="146"/>
      <c r="AJ64" s="146"/>
      <c r="AK64" s="146"/>
      <c r="AL64" s="146"/>
      <c r="AM64" s="146"/>
      <c r="AN64" s="146"/>
      <c r="AO64" s="146"/>
      <c r="AP64" s="146"/>
      <c r="AQ64" s="146"/>
      <c r="AR64" s="146"/>
      <c r="AS64" s="146"/>
      <c r="AT64" s="146"/>
      <c r="AU64" s="146"/>
      <c r="AV64" s="146"/>
      <c r="AW64" s="146"/>
      <c r="AX64" s="146"/>
      <c r="AY64" s="146"/>
      <c r="AZ64" s="146"/>
      <c r="BA64" s="146"/>
      <c r="BB64" s="146"/>
      <c r="BC64" s="146"/>
      <c r="BD64" s="146"/>
      <c r="BE64" s="146"/>
      <c r="BF64" s="146"/>
      <c r="BG64" s="146"/>
      <c r="BH64" s="146"/>
    </row>
    <row r="65" spans="1:33" x14ac:dyDescent="0.2">
      <c r="A65" s="3"/>
      <c r="B65" s="4"/>
      <c r="C65" s="178"/>
      <c r="D65" s="6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AE65">
        <v>15</v>
      </c>
      <c r="AF65">
        <v>21</v>
      </c>
      <c r="AG65" t="s">
        <v>81</v>
      </c>
    </row>
    <row r="66" spans="1:33" x14ac:dyDescent="0.2">
      <c r="C66" s="179"/>
      <c r="D66" s="10"/>
      <c r="AG66" t="s">
        <v>194</v>
      </c>
    </row>
    <row r="67" spans="1:33" x14ac:dyDescent="0.2">
      <c r="D67" s="10"/>
    </row>
    <row r="68" spans="1:33" x14ac:dyDescent="0.2">
      <c r="D68" s="10"/>
    </row>
    <row r="69" spans="1:33" x14ac:dyDescent="0.2">
      <c r="D69" s="10"/>
    </row>
    <row r="70" spans="1:33" x14ac:dyDescent="0.2">
      <c r="D70" s="10"/>
    </row>
    <row r="71" spans="1:33" x14ac:dyDescent="0.2">
      <c r="D71" s="10"/>
    </row>
    <row r="72" spans="1:33" x14ac:dyDescent="0.2">
      <c r="D72" s="10"/>
    </row>
    <row r="73" spans="1:33" x14ac:dyDescent="0.2">
      <c r="D73" s="10"/>
    </row>
    <row r="74" spans="1:33" x14ac:dyDescent="0.2">
      <c r="D74" s="10"/>
    </row>
    <row r="75" spans="1:33" x14ac:dyDescent="0.2">
      <c r="D75" s="10"/>
    </row>
    <row r="76" spans="1:33" x14ac:dyDescent="0.2">
      <c r="D76" s="10"/>
    </row>
    <row r="77" spans="1:33" x14ac:dyDescent="0.2">
      <c r="D77" s="10"/>
    </row>
    <row r="78" spans="1:33" x14ac:dyDescent="0.2">
      <c r="D78" s="10"/>
    </row>
    <row r="79" spans="1:33" x14ac:dyDescent="0.2">
      <c r="D79" s="10"/>
    </row>
    <row r="80" spans="1:33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C62:G62"/>
    <mergeCell ref="A1:G1"/>
    <mergeCell ref="C2:G2"/>
    <mergeCell ref="C3:G3"/>
    <mergeCell ref="C4:G4"/>
    <mergeCell ref="C14:G14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SO01 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'SO01 01 Pol'!Názvy_tisku</vt:lpstr>
      <vt:lpstr>oadresa</vt:lpstr>
      <vt:lpstr>Stavba!Objednatel</vt:lpstr>
      <vt:lpstr>Stavba!Objekt</vt:lpstr>
      <vt:lpstr>'SO01 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11martin@hotmail.cz</dc:creator>
  <cp:lastModifiedBy>Obec Oborná</cp:lastModifiedBy>
  <cp:lastPrinted>2019-03-19T12:27:02Z</cp:lastPrinted>
  <dcterms:created xsi:type="dcterms:W3CDTF">2009-04-08T07:15:50Z</dcterms:created>
  <dcterms:modified xsi:type="dcterms:W3CDTF">2022-01-12T10:46:26Z</dcterms:modified>
</cp:coreProperties>
</file>