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DOTACE\00_DATABAZE_PROJEKTU_2014_2020\2016_017_BD Riegrova_sociální bydlení\Realizace\Úprava parkoviště\"/>
    </mc:Choice>
  </mc:AlternateContent>
  <bookViews>
    <workbookView xWindow="0" yWindow="0" windowWidth="28800" windowHeight="13290" activeTab="1"/>
  </bookViews>
  <sheets>
    <sheet name="Rekapitulace stavby" sheetId="1" r:id="rId1"/>
    <sheet name="2021-07_2 - Kyjov, ul. Ri..." sheetId="2" r:id="rId2"/>
  </sheets>
  <definedNames>
    <definedName name="_xlnm._FilterDatabase" localSheetId="1" hidden="1">'2021-07_2 - Kyjov, ul. Ri...'!$C$122:$K$206</definedName>
    <definedName name="_xlnm.Print_Titles" localSheetId="1">'2021-07_2 - Kyjov, ul. Ri...'!$122:$122</definedName>
    <definedName name="_xlnm.Print_Titles" localSheetId="0">'Rekapitulace stavby'!$92:$92</definedName>
    <definedName name="_xlnm.Print_Area" localSheetId="1">'2021-07_2 - Kyjov, ul. Ri...'!$C$4:$J$76,'2021-07_2 - Kyjov, ul. Ri...'!$C$82:$J$106,'2021-07_2 - Kyjov, ul. Ri...'!$C$112:$J$206</definedName>
    <definedName name="_xlnm.Print_Area" localSheetId="0">'Rekapitulace stavby'!$D$4:$AO$76,'Rekapitulace stavby'!$C$82:$AQ$96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J33" i="2"/>
  <c r="BI207" i="2"/>
  <c r="BH207" i="2"/>
  <c r="BG207" i="2"/>
  <c r="BF207" i="2"/>
  <c r="BI204" i="2"/>
  <c r="BH204" i="2"/>
  <c r="BG204" i="2"/>
  <c r="BF204" i="2"/>
  <c r="BI202" i="2"/>
  <c r="BH202" i="2"/>
  <c r="BG202" i="2"/>
  <c r="BF202" i="2"/>
  <c r="BI199" i="2"/>
  <c r="BH199" i="2"/>
  <c r="BG199" i="2"/>
  <c r="BF199" i="2"/>
  <c r="BI197" i="2"/>
  <c r="BH197" i="2"/>
  <c r="BG197" i="2"/>
  <c r="BF197" i="2"/>
  <c r="BI195" i="2"/>
  <c r="BH195" i="2"/>
  <c r="BG195" i="2"/>
  <c r="BF195" i="2"/>
  <c r="BI191" i="2"/>
  <c r="BH191" i="2"/>
  <c r="BG191" i="2"/>
  <c r="BF191" i="2"/>
  <c r="BI188" i="2"/>
  <c r="BH188" i="2"/>
  <c r="BG188" i="2"/>
  <c r="BF188" i="2"/>
  <c r="BI186" i="2"/>
  <c r="BH186" i="2"/>
  <c r="BG186" i="2"/>
  <c r="BF186" i="2"/>
  <c r="BI183" i="2"/>
  <c r="BH183" i="2"/>
  <c r="BG183" i="2"/>
  <c r="BF183" i="2"/>
  <c r="BI181" i="2"/>
  <c r="BH181" i="2"/>
  <c r="BG181" i="2"/>
  <c r="BF181" i="2"/>
  <c r="BI173" i="2"/>
  <c r="BH173" i="2"/>
  <c r="BG173" i="2"/>
  <c r="BF173" i="2"/>
  <c r="BI170" i="2"/>
  <c r="BH170" i="2"/>
  <c r="BG170" i="2"/>
  <c r="BF170" i="2"/>
  <c r="BI167" i="2"/>
  <c r="BH167" i="2"/>
  <c r="BG167" i="2"/>
  <c r="BF167" i="2"/>
  <c r="BI165" i="2"/>
  <c r="BH165" i="2"/>
  <c r="BG165" i="2"/>
  <c r="BF165" i="2"/>
  <c r="BI162" i="2"/>
  <c r="BH162" i="2"/>
  <c r="BG162" i="2"/>
  <c r="BF162" i="2"/>
  <c r="BI159" i="2"/>
  <c r="BH159" i="2"/>
  <c r="BG159" i="2"/>
  <c r="BF159" i="2"/>
  <c r="BI157" i="2"/>
  <c r="BH157" i="2"/>
  <c r="BG157" i="2"/>
  <c r="BF157" i="2"/>
  <c r="BI155" i="2"/>
  <c r="BH155" i="2"/>
  <c r="BG155" i="2"/>
  <c r="BF155" i="2"/>
  <c r="BI152" i="2"/>
  <c r="BH152" i="2"/>
  <c r="BG152" i="2"/>
  <c r="BF152" i="2"/>
  <c r="BI148" i="2"/>
  <c r="BH148" i="2"/>
  <c r="BG148" i="2"/>
  <c r="BF148" i="2"/>
  <c r="BI146" i="2"/>
  <c r="BH146" i="2"/>
  <c r="BG146" i="2"/>
  <c r="BF146" i="2"/>
  <c r="BI144" i="2"/>
  <c r="BH144" i="2"/>
  <c r="BG144" i="2"/>
  <c r="BF144" i="2"/>
  <c r="BI142" i="2"/>
  <c r="BH142" i="2"/>
  <c r="BG142" i="2"/>
  <c r="BF142" i="2"/>
  <c r="BI140" i="2"/>
  <c r="BH140" i="2"/>
  <c r="BG140" i="2"/>
  <c r="BF140" i="2"/>
  <c r="BI137" i="2"/>
  <c r="BH137" i="2"/>
  <c r="BG137" i="2"/>
  <c r="BF137" i="2"/>
  <c r="BI135" i="2"/>
  <c r="BH135" i="2"/>
  <c r="BG135" i="2"/>
  <c r="BF135" i="2"/>
  <c r="BI132" i="2"/>
  <c r="BH132" i="2"/>
  <c r="BG132" i="2"/>
  <c r="BF132" i="2"/>
  <c r="BI128" i="2"/>
  <c r="BH128" i="2"/>
  <c r="BG128" i="2"/>
  <c r="BF128" i="2"/>
  <c r="BI126" i="2"/>
  <c r="BH126" i="2"/>
  <c r="BG126" i="2"/>
  <c r="BF126" i="2"/>
  <c r="F117" i="2"/>
  <c r="E115" i="2"/>
  <c r="F87" i="2"/>
  <c r="E85" i="2"/>
  <c r="J22" i="2"/>
  <c r="E22" i="2"/>
  <c r="J90" i="2" s="1"/>
  <c r="J21" i="2"/>
  <c r="J19" i="2"/>
  <c r="E19" i="2"/>
  <c r="J119" i="2" s="1"/>
  <c r="J18" i="2"/>
  <c r="J16" i="2"/>
  <c r="E16" i="2"/>
  <c r="F120" i="2" s="1"/>
  <c r="J15" i="2"/>
  <c r="J13" i="2"/>
  <c r="E13" i="2"/>
  <c r="F89" i="2" s="1"/>
  <c r="J12" i="2"/>
  <c r="J117" i="2"/>
  <c r="L90" i="1"/>
  <c r="AM90" i="1"/>
  <c r="AM89" i="1"/>
  <c r="L89" i="1"/>
  <c r="AM87" i="1"/>
  <c r="L87" i="1"/>
  <c r="L85" i="1"/>
  <c r="L84" i="1"/>
  <c r="BK197" i="2"/>
  <c r="BK188" i="2"/>
  <c r="BK202" i="2"/>
  <c r="BK186" i="2"/>
  <c r="BK181" i="2"/>
  <c r="J167" i="2"/>
  <c r="BK162" i="2"/>
  <c r="J157" i="2"/>
  <c r="J155" i="2"/>
  <c r="J148" i="2"/>
  <c r="J144" i="2"/>
  <c r="BK137" i="2"/>
  <c r="BK132" i="2"/>
  <c r="J126" i="2"/>
  <c r="J191" i="2"/>
  <c r="J170" i="2"/>
  <c r="BK207" i="2"/>
  <c r="J186" i="2"/>
  <c r="J202" i="2"/>
  <c r="BK183" i="2"/>
  <c r="BK167" i="2"/>
  <c r="J165" i="2"/>
  <c r="J159" i="2"/>
  <c r="BK152" i="2"/>
  <c r="BK146" i="2"/>
  <c r="BK142" i="2"/>
  <c r="J140" i="2"/>
  <c r="J135" i="2"/>
  <c r="J128" i="2"/>
  <c r="BK191" i="2"/>
  <c r="J197" i="2"/>
  <c r="J200" i="2"/>
  <c r="J205" i="2"/>
  <c r="BK199" i="2"/>
  <c r="J183" i="2"/>
  <c r="BK170" i="2"/>
  <c r="J162" i="2"/>
  <c r="BK157" i="2"/>
  <c r="J152" i="2"/>
  <c r="J146" i="2"/>
  <c r="J142" i="2"/>
  <c r="J137" i="2"/>
  <c r="J132" i="2"/>
  <c r="J181" i="2"/>
  <c r="BK195" i="2"/>
  <c r="BK126" i="2"/>
  <c r="BK204" i="2"/>
  <c r="J188" i="2"/>
  <c r="J173" i="2"/>
  <c r="BK165" i="2"/>
  <c r="BK159" i="2"/>
  <c r="BK155" i="2"/>
  <c r="BK148" i="2"/>
  <c r="BK144" i="2"/>
  <c r="BK140" i="2"/>
  <c r="BK135" i="2"/>
  <c r="BK128" i="2"/>
  <c r="J195" i="2"/>
  <c r="BK173" i="2"/>
  <c r="J194" i="2" l="1"/>
  <c r="J193" i="2" s="1"/>
  <c r="BK154" i="2"/>
  <c r="J154" i="2" s="1"/>
  <c r="J99" i="2" s="1"/>
  <c r="BK125" i="2"/>
  <c r="J125" i="2" s="1"/>
  <c r="J96" i="2" s="1"/>
  <c r="BK180" i="2"/>
  <c r="J180" i="2" s="1"/>
  <c r="J100" i="2" s="1"/>
  <c r="BK131" i="2"/>
  <c r="J131" i="2" s="1"/>
  <c r="J97" i="2" s="1"/>
  <c r="BK194" i="2"/>
  <c r="BK201" i="2"/>
  <c r="J199" i="2" s="1"/>
  <c r="J104" i="2" s="1"/>
  <c r="BK190" i="2"/>
  <c r="J190" i="2"/>
  <c r="J101" i="2" s="1"/>
  <c r="BK151" i="2"/>
  <c r="J151" i="2" s="1"/>
  <c r="J98" i="2" s="1"/>
  <c r="BK206" i="2"/>
  <c r="J204" i="2" s="1"/>
  <c r="J105" i="2" s="1"/>
  <c r="J87" i="2"/>
  <c r="J89" i="2"/>
  <c r="F119" i="2"/>
  <c r="J120" i="2"/>
  <c r="BE170" i="2"/>
  <c r="BE191" i="2"/>
  <c r="BE128" i="2"/>
  <c r="BE132" i="2"/>
  <c r="BE135" i="2"/>
  <c r="BE137" i="2"/>
  <c r="BE140" i="2"/>
  <c r="BE142" i="2"/>
  <c r="BE144" i="2"/>
  <c r="BE146" i="2"/>
  <c r="BE148" i="2"/>
  <c r="BE152" i="2"/>
  <c r="BE155" i="2"/>
  <c r="BE157" i="2"/>
  <c r="BE159" i="2"/>
  <c r="BE162" i="2"/>
  <c r="BE165" i="2"/>
  <c r="BE167" i="2"/>
  <c r="BE173" i="2"/>
  <c r="BE181" i="2"/>
  <c r="BE183" i="2"/>
  <c r="BE197" i="2"/>
  <c r="BE199" i="2"/>
  <c r="BE202" i="2"/>
  <c r="BE204" i="2"/>
  <c r="F90" i="2"/>
  <c r="BE126" i="2"/>
  <c r="BE186" i="2"/>
  <c r="BE188" i="2"/>
  <c r="BE195" i="2"/>
  <c r="BE207" i="2"/>
  <c r="J32" i="2"/>
  <c r="F33" i="2"/>
  <c r="W31" i="1" s="1"/>
  <c r="F34" i="2"/>
  <c r="W32" i="1" s="1"/>
  <c r="F35" i="2"/>
  <c r="W33" i="1" s="1"/>
  <c r="F32" i="2"/>
  <c r="AK30" i="1" s="1"/>
  <c r="J103" i="2" l="1"/>
  <c r="BK124" i="2"/>
  <c r="J124" i="2" s="1"/>
  <c r="BK193" i="2"/>
  <c r="J102" i="2" s="1"/>
  <c r="W30" i="1"/>
  <c r="J31" i="2"/>
  <c r="F31" i="2"/>
  <c r="J95" i="2" l="1"/>
  <c r="J123" i="2"/>
  <c r="BK123" i="2"/>
  <c r="J28" i="2" l="1"/>
  <c r="AG95" i="1" s="1"/>
  <c r="AG94" i="1" s="1"/>
  <c r="AK26" i="1" s="1"/>
  <c r="J94" i="2"/>
  <c r="W29" i="1" l="1"/>
  <c r="AK29" i="1" s="1"/>
  <c r="AK35" i="1" s="1"/>
  <c r="AN94" i="1"/>
  <c r="AN95" i="1"/>
  <c r="J37" i="2"/>
</calcChain>
</file>

<file path=xl/sharedStrings.xml><?xml version="1.0" encoding="utf-8"?>
<sst xmlns="http://schemas.openxmlformats.org/spreadsheetml/2006/main" count="885" uniqueCount="258">
  <si>
    <t>Export Komplet</t>
  </si>
  <si>
    <t/>
  </si>
  <si>
    <t>False</t>
  </si>
  <si>
    <t>{2434b95e-b9fc-4675-a5d5-12b6b1cd6860}</t>
  </si>
  <si>
    <t>0,01</t>
  </si>
  <si>
    <t>21</t>
  </si>
  <si>
    <t>15</t>
  </si>
  <si>
    <t>REKAPITULACE STAVBY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</si>
  <si>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</si>
  <si>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</si>
  <si>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</si>
  <si>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</si>
  <si>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</si>
  <si>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</si>
  <si>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</si>
  <si>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</si>
  <si>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</si>
  <si>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</si>
  <si>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</si>
  <si>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</si>
  <si>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</si>
  <si>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</si>
  <si>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</si>
  <si>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</si>
  <si>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</si>
  <si>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</si>
  <si>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</si>
  <si>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</si>
  <si>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</si>
  <si>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</si>
  <si>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</si>
  <si>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</si>
  <si>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</si>
  <si>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</si>
  <si>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</si>
  <si>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</si>
  <si>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</si>
  <si>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</si>
  <si>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</si>
  <si>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</si>
  <si>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</si>
  <si>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</si>
  <si>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</si>
  <si>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</si>
  <si>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</si>
  <si>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</si>
  <si>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</si>
  <si>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</si>
  <si>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</si>
  <si>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</si>
  <si>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</si>
  <si>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</si>
  <si>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</si>
  <si>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</si>
  <si>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</si>
  <si>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</si>
  <si>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</si>
  <si>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</si>
  <si>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</si>
  <si>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</si>
  <si>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</si>
  <si>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</si>
  <si>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</si>
  <si>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</si>
  <si>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</si>
  <si>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</si>
  <si>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</si>
  <si>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</si>
  <si>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</si>
  <si>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</si>
  <si>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</si>
  <si>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</si>
  <si>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</si>
  <si>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</si>
  <si>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</si>
  <si>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</si>
  <si>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</si>
  <si>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</si>
  <si>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</si>
  <si>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</si>
  <si>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</si>
  <si>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</si>
  <si>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</si>
  <si>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</si>
  <si>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</si>
  <si>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ROZPOCET</t>
  </si>
  <si>
    <t>Zemní práce</t>
  </si>
  <si>
    <t>K</t>
  </si>
  <si>
    <t>113154224</t>
  </si>
  <si>
    <t>Frézování živičného krytu tl 100 mm pruh š přes 0,5 do 1 m pl přes 500 do 1000 m2 bez překážek v trase</t>
  </si>
  <si>
    <t>m2</t>
  </si>
  <si>
    <t>4</t>
  </si>
  <si>
    <t>1463978053</t>
  </si>
  <si>
    <t>PP</t>
  </si>
  <si>
    <t>Frézování živičného podkladu nebo krytu  s naložením na dopravní prostředek plochy přes 500 do 1 000 m2 bez překážek v trase pruhu šířky do 1 m, tloušťky vrstvy 100 mm</t>
  </si>
  <si>
    <t>132351101</t>
  </si>
  <si>
    <t>Hloubení rýh nezapažených š do 800 mm v hornině třídy těžitelnosti II skupiny 4 objem do 20 m3 strojně - výkop pro obrubník</t>
  </si>
  <si>
    <t>m3</t>
  </si>
  <si>
    <t>-1063969332</t>
  </si>
  <si>
    <t>Hloubení nezapažených rýh šířky do 800 mm strojně s urovnáním dna do předepsaného profilu a spádu v hornině třídy těžitelnosti II skupiny 4 do 20 m3 - výkop pro obrubník</t>
  </si>
  <si>
    <t>VV</t>
  </si>
  <si>
    <t>37*0,5*0,35</t>
  </si>
  <si>
    <t>5</t>
  </si>
  <si>
    <t>Komunikace pozemní</t>
  </si>
  <si>
    <t>3</t>
  </si>
  <si>
    <t>564730111</t>
  </si>
  <si>
    <t>Podklad z kameniva hrubého drceného vel. 16-32 mm tl 100 mm - podklad pod lože obrubníku</t>
  </si>
  <si>
    <t>-657356181</t>
  </si>
  <si>
    <t>Podklad nebo kryt z kameniva hrubého drceného  vel. 16-32 mm s rozprostřením a zhutněním, po zhutnění tl. 100 mm - podklad pod lože obrubníku</t>
  </si>
  <si>
    <t>37*0,5</t>
  </si>
  <si>
    <t>2071588396</t>
  </si>
  <si>
    <t>566901144</t>
  </si>
  <si>
    <t>Vyspravení podkladu do 15 m2 kamenivem hrubým drceným tl. 250 mm - doplnění k-ce u obruby</t>
  </si>
  <si>
    <t>-2085492468</t>
  </si>
  <si>
    <t>Vyspravení podkladu do 15 m2 s rozprostřením a zhutněním kamenivem hrubým drceným tl. 250 mm</t>
  </si>
  <si>
    <t>(2*37)*0,1</t>
  </si>
  <si>
    <t>6</t>
  </si>
  <si>
    <t>567532112</t>
  </si>
  <si>
    <t>Recyklace podkladu za studena na místě - promísení s pojivem, kamenivem tl přes 220 do 250 mm pl do 1000 m2</t>
  </si>
  <si>
    <t>1342856595</t>
  </si>
  <si>
    <t>Recyklace podkladní vrstvy za studena na místě promísení rozpojené směsi s kamenivem a pojivem (materiál ve specifikaci) s rozhrnutím, zhutněním a vlhčením plochy do 1 000 m2, tloušťky po zhutnění přes 220 do 250 mm</t>
  </si>
  <si>
    <t>7</t>
  </si>
  <si>
    <t>M</t>
  </si>
  <si>
    <t>58522110</t>
  </si>
  <si>
    <t>cement portlandský směsný CEM II 42,5MPa</t>
  </si>
  <si>
    <t>t</t>
  </si>
  <si>
    <t>8</t>
  </si>
  <si>
    <t>-735779920</t>
  </si>
  <si>
    <t>573191111</t>
  </si>
  <si>
    <t>Postřik infiltrační kationaktivní emulzí v množství 1 kg/m2</t>
  </si>
  <si>
    <t>2061917650</t>
  </si>
  <si>
    <t>Postřik infiltrační kationaktivní emulzí v množství 1,00 kg/m2</t>
  </si>
  <si>
    <t>9</t>
  </si>
  <si>
    <t>-1092382004</t>
  </si>
  <si>
    <t>10</t>
  </si>
  <si>
    <t>599141111</t>
  </si>
  <si>
    <t>Vyplnění spár mezi silničními dílci živičnou zálivkou</t>
  </si>
  <si>
    <t>m</t>
  </si>
  <si>
    <t>335782076</t>
  </si>
  <si>
    <t>Vyplnění spár mezi silničními dílci jakékoliv tloušťky  živičnou zálivkou</t>
  </si>
  <si>
    <t>Trubní vedení</t>
  </si>
  <si>
    <t>11</t>
  </si>
  <si>
    <t>895941311</t>
  </si>
  <si>
    <t>Zřízení vpusti kanalizační uliční z betonových dílců</t>
  </si>
  <si>
    <t>kus</t>
  </si>
  <si>
    <t>-1408575218</t>
  </si>
  <si>
    <t>Zřízení vpusti kanalizační  uliční z betonových dílců včetně zemních prací a veškerého materiálu a napojení na stávající kanalizaci</t>
  </si>
  <si>
    <t>Ostatní konstrukce a práce, bourání</t>
  </si>
  <si>
    <t>12</t>
  </si>
  <si>
    <t>912111121</t>
  </si>
  <si>
    <t>Montáž zábrany parkovací přichycené šrouby</t>
  </si>
  <si>
    <t>-225835394</t>
  </si>
  <si>
    <t>Montáž zábrany parkovací  tvaru U přichycené šrouby</t>
  </si>
  <si>
    <t>13</t>
  </si>
  <si>
    <t>74910309</t>
  </si>
  <si>
    <t>zábrana parkovací 1600x200x130mm</t>
  </si>
  <si>
    <t>1567599741</t>
  </si>
  <si>
    <t>14</t>
  </si>
  <si>
    <t>915211111</t>
  </si>
  <si>
    <t>Vodorovné dopravní značení dělící čáry souvislé š 125 mm bílý plast</t>
  </si>
  <si>
    <t>-2100796324</t>
  </si>
  <si>
    <t>Vodorovné dopravní značení stříkaným plastem  dělící čára šířky 125 mm souvislá bílá základní</t>
  </si>
  <si>
    <t>9*5</t>
  </si>
  <si>
    <t>915231111</t>
  </si>
  <si>
    <t>Vodorovné dopravní značení přechody pro chodce, šipky, symboly bílý plast</t>
  </si>
  <si>
    <t>718076757</t>
  </si>
  <si>
    <t>Vodorovné dopravní značení stříkaným plastem  přechody pro chodce, šipky, symboly nápisy bílé základní</t>
  </si>
  <si>
    <t>"V10f" 1*1</t>
  </si>
  <si>
    <t>16</t>
  </si>
  <si>
    <t>916131213</t>
  </si>
  <si>
    <t>Osazení silničního obrubníku betonového stojatého s boční opěrou do lože z betonu prostého</t>
  </si>
  <si>
    <t>615874050</t>
  </si>
  <si>
    <t>Osazení silničního obrubníku betonového se zřízením lože, s vyplněním a zatřením spár cementovou maltou stojatého s boční opěrou z betonu prostého, do lože z betonu prostého</t>
  </si>
  <si>
    <t>17</t>
  </si>
  <si>
    <t>59217029</t>
  </si>
  <si>
    <t>obrubník betonový silniční nájezdový 1000x150x150mm</t>
  </si>
  <si>
    <t>-1726607182</t>
  </si>
  <si>
    <t>37*1,02 'Přepočtené koeficientem množství</t>
  </si>
  <si>
    <t>18</t>
  </si>
  <si>
    <t>919735111</t>
  </si>
  <si>
    <t>Řezání stávajícího živičného krytu hl do 50 mm</t>
  </si>
  <si>
    <t>801206307</t>
  </si>
  <si>
    <t>Řezání stávajícího živičného krytu nebo podkladu  hloubky do 50 mm</t>
  </si>
  <si>
    <t>5+6+12</t>
  </si>
  <si>
    <t>19</t>
  </si>
  <si>
    <t>938909331</t>
  </si>
  <si>
    <t>Čištění vozovek metením ručně podkladu nebo krytu betonového nebo živičného</t>
  </si>
  <si>
    <t>-2090146375</t>
  </si>
  <si>
    <t>Čištění vozovek metením bláta, prachu nebo hlinitého nánosu s odklizením na hromady na vzdálenost do 20 m nebo naložením na dopravní prostředek ručně povrchu podkladu nebo krytu betonového nebo živičného</t>
  </si>
  <si>
    <t>"před pokládkou asfaltových vrstav"180,6+37,1</t>
  </si>
  <si>
    <t xml:space="preserve">"před nástřikem VDZ" </t>
  </si>
  <si>
    <t>9*5*0,5</t>
  </si>
  <si>
    <t>1*1</t>
  </si>
  <si>
    <t>Součet</t>
  </si>
  <si>
    <t>997</t>
  </si>
  <si>
    <t>Přesun sutě</t>
  </si>
  <si>
    <t>20</t>
  </si>
  <si>
    <t>997221551</t>
  </si>
  <si>
    <t>Vodorovná doprava suti a vybouraných hmot do 1 km - 17 km PLUS s.r.o. Hodonín</t>
  </si>
  <si>
    <t>1069003167</t>
  </si>
  <si>
    <t>Vodorovná doprava suti a vybouraných hmot bez naložení, ale se složením a s hrubým urovnáním, na vzdálenost do 1 km - 17 km PLUS s.r.o. Hodonín</t>
  </si>
  <si>
    <t>997221559</t>
  </si>
  <si>
    <t>Příplatek ZKD 1 km u vodorovné dopravy suti ze sypkých materiálů</t>
  </si>
  <si>
    <t>-542633486</t>
  </si>
  <si>
    <t>Vodorovná doprava suti  bez naložení, ale se složením a s hrubým urovnáním Příplatek k ceně za každý další i započatý 1 km přes 1 km</t>
  </si>
  <si>
    <t>153,191*16 'Přepočtené koeficientem množství</t>
  </si>
  <si>
    <t>22</t>
  </si>
  <si>
    <t>997221873</t>
  </si>
  <si>
    <t>Poplatek za uložení stavebního odpadu na recyklační skládce (skládkovné) zeminy a kamení zatříděného do Katalogu odpadů pod kódem 17 05 04</t>
  </si>
  <si>
    <t>325865995</t>
  </si>
  <si>
    <t>23</t>
  </si>
  <si>
    <t>997221875</t>
  </si>
  <si>
    <t>Poplatek za uložení stavebního odpadu na recyklační skládce (skládkovné) asfaltového bez obsahu dehtu zatříděného do Katalogu odpadů pod kódem 17 03 02</t>
  </si>
  <si>
    <t>1587034076</t>
  </si>
  <si>
    <t>998</t>
  </si>
  <si>
    <t>Přesun hmot</t>
  </si>
  <si>
    <t>24</t>
  </si>
  <si>
    <t>998225111</t>
  </si>
  <si>
    <t>Přesun hmot pro pozemní komunikace s krytem z kamene, monolitickým betonovým nebo živičným</t>
  </si>
  <si>
    <t>-776887090</t>
  </si>
  <si>
    <t>Přesun hmot pro komunikace s krytem z kameniva, monolitickým betonovým nebo živičným  dopravní vzdálenost do 200 m jakékoliv délky objektu</t>
  </si>
  <si>
    <t>VRN</t>
  </si>
  <si>
    <t>Vedlejší rozpočtové náklady</t>
  </si>
  <si>
    <t>VRN1</t>
  </si>
  <si>
    <t>Průzkumné, geodetické a projektové práce</t>
  </si>
  <si>
    <t>25</t>
  </si>
  <si>
    <t>012103000</t>
  </si>
  <si>
    <t>Geodetické práce před výstavbou - vytyčení inž. sítí a stavby</t>
  </si>
  <si>
    <t>…</t>
  </si>
  <si>
    <t>1024</t>
  </si>
  <si>
    <t>-1155625497</t>
  </si>
  <si>
    <t>Geodetické práce před výstavbou - vytyčení inž. sítí</t>
  </si>
  <si>
    <t>26</t>
  </si>
  <si>
    <t>012303000</t>
  </si>
  <si>
    <t>Geodetické práce po výstavbě - zaměření dokončeného díla</t>
  </si>
  <si>
    <t>18898648</t>
  </si>
  <si>
    <t>603164616</t>
  </si>
  <si>
    <t>VRN3</t>
  </si>
  <si>
    <t>Zařízení staveniště</t>
  </si>
  <si>
    <t>030001000</t>
  </si>
  <si>
    <t>897599798</t>
  </si>
  <si>
    <t>034303000</t>
  </si>
  <si>
    <t>Dopravní značení na staveništi</t>
  </si>
  <si>
    <t>54823739</t>
  </si>
  <si>
    <t>VRN4</t>
  </si>
  <si>
    <t>Inženýrská činnost</t>
  </si>
  <si>
    <t>043103000</t>
  </si>
  <si>
    <t>Zkoušky bez rozlišení</t>
  </si>
  <si>
    <t>-1775487356</t>
  </si>
  <si>
    <t xml:space="preserve">Kyjov, ul. Riegrova - oprava parkoviště </t>
  </si>
  <si>
    <t>Kyjov, ul. Riegrova - oprava parkoviště</t>
  </si>
  <si>
    <t>181152301</t>
  </si>
  <si>
    <t>Úprava pláně pro silnice a dálnice v zářezech bez zhutnění - reprofilace po odfrézování</t>
  </si>
  <si>
    <t>577154131</t>
  </si>
  <si>
    <t>Asfaltový beton vrstva obrusná ACO 11 (ABS) tř. I tl 60 mm š do 3 m z modifikovaného asfaltu</t>
  </si>
  <si>
    <t>Město Kyjov Masarykovo náměstí 30, 697 01 Kyjov</t>
  </si>
  <si>
    <t>11_01_2022</t>
  </si>
  <si>
    <t>2022/01_1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</si>
</sst>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8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44" fontId="36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49" fontId="20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44" fontId="16" fillId="0" borderId="0" xfId="2" applyFont="1" applyAlignment="1">
      <alignment vertical="center"/>
    </xf>
    <xf numFmtId="44" fontId="1" fillId="0" borderId="0" xfId="2" applyFont="1" applyAlignment="1">
      <alignment vertical="center"/>
    </xf>
  </cellXfs>
  <cellStyles count="3">
    <cellStyle name="Hypertextový odkaz" xfId="1" builtinId="8"/>
    <cellStyle name="Měna" xfId="2" builtinId="4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BH35" sqref="BH3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/>
      <c r="BA1" s="16"/>
      <c r="BB1" s="16"/>
      <c r="BT1" s="16" t="s">
        <v>2</v>
      </c>
      <c r="BU1" s="16" t="s">
        <v>2</v>
      </c>
      <c r="BV1" s="16" t="s">
        <v>3</v>
      </c>
    </row>
    <row r="2" spans="1:74" s="1" customFormat="1" ht="36.950000000000003" customHeight="1" x14ac:dyDescent="0.2">
      <c r="AR2" s="188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7" t="s">
        <v>4</v>
      </c>
      <c r="BT2" s="17" t="s">
        <v>5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4</v>
      </c>
      <c r="BT3" s="17" t="s">
        <v>6</v>
      </c>
    </row>
    <row r="4" spans="1:74" s="1" customFormat="1" ht="24.95" customHeight="1" x14ac:dyDescent="0.2">
      <c r="B4" s="20"/>
      <c r="D4" s="21" t="s">
        <v>7</v>
      </c>
      <c r="AR4" s="20"/>
      <c r="AS4" s="22"/>
      <c r="BS4" s="17" t="s">
        <v>8</v>
      </c>
    </row>
    <row r="5" spans="1:74" s="1" customFormat="1" ht="12" customHeight="1" x14ac:dyDescent="0.2">
      <c r="B5" s="20"/>
      <c r="D5" s="23" t="s">
        <v>9</v>
      </c>
      <c r="K5" s="216" t="s">
        <v>256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20"/>
      <c r="BS5" s="17" t="s">
        <v>4</v>
      </c>
    </row>
    <row r="6" spans="1:74" s="1" customFormat="1" ht="36.950000000000003" customHeight="1" x14ac:dyDescent="0.2">
      <c r="B6" s="20"/>
      <c r="D6" s="25" t="s">
        <v>10</v>
      </c>
      <c r="K6" s="217" t="s">
        <v>249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20"/>
      <c r="BS6" s="17" t="s">
        <v>4</v>
      </c>
    </row>
    <row r="7" spans="1:74" s="1" customFormat="1" ht="12" customHeight="1" x14ac:dyDescent="0.2">
      <c r="B7" s="20"/>
      <c r="D7" s="26" t="s">
        <v>11</v>
      </c>
      <c r="K7" s="24" t="s">
        <v>1</v>
      </c>
      <c r="AK7" s="26" t="s">
        <v>12</v>
      </c>
      <c r="AN7" s="24" t="s">
        <v>1</v>
      </c>
      <c r="AR7" s="20"/>
      <c r="BS7" s="17" t="s">
        <v>4</v>
      </c>
    </row>
    <row r="8" spans="1:74" s="1" customFormat="1" ht="12" customHeight="1" x14ac:dyDescent="0.2">
      <c r="B8" s="20"/>
      <c r="D8" s="26" t="s">
        <v>13</v>
      </c>
      <c r="K8" s="24" t="s">
        <v>14</v>
      </c>
      <c r="AK8" s="26" t="s">
        <v>15</v>
      </c>
      <c r="AN8" s="24"/>
      <c r="AR8" s="20"/>
      <c r="BS8" s="17" t="s">
        <v>4</v>
      </c>
    </row>
    <row r="9" spans="1:74" s="1" customFormat="1" ht="14.45" customHeight="1" x14ac:dyDescent="0.2">
      <c r="B9" s="20"/>
      <c r="AR9" s="20"/>
      <c r="BS9" s="17" t="s">
        <v>4</v>
      </c>
    </row>
    <row r="10" spans="1:74" s="1" customFormat="1" ht="12" customHeight="1" x14ac:dyDescent="0.2">
      <c r="B10" s="20"/>
      <c r="D10" s="26" t="s">
        <v>16</v>
      </c>
      <c r="J10" s="1" t="s">
        <v>255</v>
      </c>
      <c r="AK10" s="26" t="s">
        <v>17</v>
      </c>
      <c r="AN10" s="24" t="s">
        <v>1</v>
      </c>
      <c r="AR10" s="20"/>
      <c r="BS10" s="17" t="s">
        <v>4</v>
      </c>
    </row>
    <row r="11" spans="1:74" s="1" customFormat="1" ht="18.399999999999999" customHeight="1" x14ac:dyDescent="0.2">
      <c r="B11" s="20"/>
      <c r="E11" s="24" t="s">
        <v>14</v>
      </c>
      <c r="AK11" s="26" t="s">
        <v>18</v>
      </c>
      <c r="AN11" s="24" t="s">
        <v>1</v>
      </c>
      <c r="AR11" s="20"/>
      <c r="BS11" s="17" t="s">
        <v>4</v>
      </c>
    </row>
    <row r="12" spans="1:74" s="1" customFormat="1" ht="6.95" customHeight="1" x14ac:dyDescent="0.2">
      <c r="B12" s="20"/>
      <c r="AR12" s="20"/>
      <c r="BS12" s="17" t="s">
        <v>4</v>
      </c>
    </row>
    <row r="13" spans="1:74" s="1" customFormat="1" ht="12" customHeight="1" x14ac:dyDescent="0.2">
      <c r="B13" s="20"/>
      <c r="D13" s="26" t="s">
        <v>19</v>
      </c>
      <c r="AK13" s="26" t="s">
        <v>17</v>
      </c>
      <c r="AN13" s="24" t="s">
        <v>1</v>
      </c>
      <c r="AR13" s="20"/>
      <c r="BS13" s="17" t="s">
        <v>4</v>
      </c>
    </row>
    <row r="14" spans="1:74" ht="12.75" x14ac:dyDescent="0.2">
      <c r="B14" s="20"/>
      <c r="E14" s="24" t="s">
        <v>14</v>
      </c>
      <c r="AK14" s="26" t="s">
        <v>18</v>
      </c>
      <c r="AN14" s="24" t="s">
        <v>1</v>
      </c>
      <c r="AR14" s="20"/>
      <c r="BS14" s="17" t="s">
        <v>4</v>
      </c>
    </row>
    <row r="15" spans="1:74" s="1" customFormat="1" ht="6.95" customHeight="1" x14ac:dyDescent="0.2">
      <c r="B15" s="20"/>
      <c r="AR15" s="20"/>
      <c r="BS15" s="17" t="s">
        <v>2</v>
      </c>
    </row>
    <row r="16" spans="1:74" s="1" customFormat="1" ht="12" customHeight="1" x14ac:dyDescent="0.2">
      <c r="B16" s="20"/>
      <c r="D16" s="26" t="s">
        <v>20</v>
      </c>
      <c r="AK16" s="26" t="s">
        <v>17</v>
      </c>
      <c r="AN16" s="24" t="s">
        <v>1</v>
      </c>
      <c r="AR16" s="20"/>
      <c r="BS16" s="17" t="s">
        <v>2</v>
      </c>
    </row>
    <row r="17" spans="1:71" s="1" customFormat="1" ht="18.399999999999999" customHeight="1" x14ac:dyDescent="0.2">
      <c r="B17" s="20"/>
      <c r="E17" s="24" t="s">
        <v>14</v>
      </c>
      <c r="AK17" s="26" t="s">
        <v>18</v>
      </c>
      <c r="AN17" s="24" t="s">
        <v>1</v>
      </c>
      <c r="AR17" s="20"/>
      <c r="BS17" s="17" t="s">
        <v>21</v>
      </c>
    </row>
    <row r="18" spans="1:71" s="1" customFormat="1" ht="6.95" customHeight="1" x14ac:dyDescent="0.2">
      <c r="B18" s="20"/>
      <c r="AR18" s="20"/>
      <c r="BS18" s="17" t="s">
        <v>4</v>
      </c>
    </row>
    <row r="19" spans="1:71" s="1" customFormat="1" ht="12" customHeight="1" x14ac:dyDescent="0.2">
      <c r="B19" s="20"/>
      <c r="D19" s="26" t="s">
        <v>22</v>
      </c>
      <c r="AK19" s="26" t="s">
        <v>17</v>
      </c>
      <c r="AN19" s="24" t="s">
        <v>1</v>
      </c>
      <c r="AR19" s="20"/>
      <c r="BS19" s="17" t="s">
        <v>4</v>
      </c>
    </row>
    <row r="20" spans="1:71" s="1" customFormat="1" ht="18.399999999999999" customHeight="1" x14ac:dyDescent="0.2">
      <c r="B20" s="20"/>
      <c r="E20" s="24" t="s">
        <v>14</v>
      </c>
      <c r="AK20" s="26" t="s">
        <v>18</v>
      </c>
      <c r="AN20" s="24" t="s">
        <v>1</v>
      </c>
      <c r="AR20" s="20"/>
      <c r="BS20" s="17" t="s">
        <v>21</v>
      </c>
    </row>
    <row r="21" spans="1:71" s="1" customFormat="1" ht="6.95" customHeight="1" x14ac:dyDescent="0.2">
      <c r="B21" s="20"/>
      <c r="AR21" s="20"/>
    </row>
    <row r="22" spans="1:71" s="1" customFormat="1" ht="12" customHeight="1" x14ac:dyDescent="0.2">
      <c r="B22" s="20"/>
      <c r="D22" s="26" t="s">
        <v>23</v>
      </c>
      <c r="AR22" s="20"/>
    </row>
    <row r="23" spans="1:71" s="1" customFormat="1" ht="16.5" customHeight="1" x14ac:dyDescent="0.2">
      <c r="B23" s="20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20"/>
    </row>
    <row r="24" spans="1:71" s="1" customFormat="1" ht="6.95" customHeight="1" x14ac:dyDescent="0.2">
      <c r="B24" s="20"/>
      <c r="AR24" s="20"/>
    </row>
    <row r="25" spans="1:71" s="1" customFormat="1" ht="6.95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 x14ac:dyDescent="0.2">
      <c r="A26" s="29"/>
      <c r="B26" s="30"/>
      <c r="C26" s="29"/>
      <c r="D26" s="31" t="s">
        <v>24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9">
        <f>ROUND(AG94,2)</f>
        <v>0</v>
      </c>
      <c r="AL26" s="220"/>
      <c r="AM26" s="220"/>
      <c r="AN26" s="220"/>
      <c r="AO26" s="220"/>
      <c r="AP26" s="29"/>
      <c r="AQ26" s="29"/>
      <c r="AR26" s="30"/>
      <c r="BE26" s="29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25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26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27</v>
      </c>
      <c r="AL28" s="221"/>
      <c r="AM28" s="221"/>
      <c r="AN28" s="221"/>
      <c r="AO28" s="221"/>
      <c r="AP28" s="29"/>
      <c r="AQ28" s="29"/>
      <c r="AR28" s="30"/>
      <c r="BE28" s="29"/>
    </row>
    <row r="29" spans="1:71" s="3" customFormat="1" ht="14.45" customHeight="1" x14ac:dyDescent="0.2">
      <c r="B29" s="34"/>
      <c r="D29" s="26" t="s">
        <v>28</v>
      </c>
      <c r="F29" s="26" t="s">
        <v>29</v>
      </c>
      <c r="L29" s="206">
        <v>0.21</v>
      </c>
      <c r="M29" s="205"/>
      <c r="N29" s="205"/>
      <c r="O29" s="205"/>
      <c r="P29" s="205"/>
      <c r="W29" s="204">
        <f>ROUND(AK26,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25">
        <f>AK26*1.21-W29</f>
        <v>0</v>
      </c>
      <c r="AL29" s="226"/>
      <c r="AM29" s="226"/>
      <c r="AN29" s="226"/>
      <c r="AO29" s="226"/>
      <c r="AR29" s="34"/>
    </row>
    <row r="30" spans="1:71" s="3" customFormat="1" ht="14.45" customHeight="1" x14ac:dyDescent="0.2">
      <c r="B30" s="34"/>
      <c r="F30" s="26" t="s">
        <v>30</v>
      </c>
      <c r="L30" s="206">
        <v>0.15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4"/>
    </row>
    <row r="31" spans="1:71" s="3" customFormat="1" ht="14.45" hidden="1" customHeight="1" x14ac:dyDescent="0.2">
      <c r="B31" s="34"/>
      <c r="F31" s="26" t="s">
        <v>31</v>
      </c>
      <c r="L31" s="206">
        <v>0.21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4"/>
    </row>
    <row r="32" spans="1:71" s="3" customFormat="1" ht="14.45" hidden="1" customHeight="1" x14ac:dyDescent="0.2">
      <c r="B32" s="34"/>
      <c r="F32" s="26" t="s">
        <v>32</v>
      </c>
      <c r="L32" s="206">
        <v>0.15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4"/>
    </row>
    <row r="33" spans="1:57" s="3" customFormat="1" ht="14.45" hidden="1" customHeight="1" x14ac:dyDescent="0.2">
      <c r="B33" s="34"/>
      <c r="F33" s="26" t="s">
        <v>33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 x14ac:dyDescent="0.2">
      <c r="A35" s="29"/>
      <c r="B35" s="30"/>
      <c r="C35" s="35"/>
      <c r="D35" s="36" t="s">
        <v>34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35</v>
      </c>
      <c r="U35" s="37"/>
      <c r="V35" s="37"/>
      <c r="W35" s="37"/>
      <c r="X35" s="207" t="s">
        <v>36</v>
      </c>
      <c r="Y35" s="208"/>
      <c r="Z35" s="208"/>
      <c r="AA35" s="208"/>
      <c r="AB35" s="208"/>
      <c r="AC35" s="37"/>
      <c r="AD35" s="37"/>
      <c r="AE35" s="37"/>
      <c r="AF35" s="37"/>
      <c r="AG35" s="37"/>
      <c r="AH35" s="37"/>
      <c r="AI35" s="37"/>
      <c r="AJ35" s="37"/>
      <c r="AK35" s="209">
        <f>SUM(AK26:AK33)</f>
        <v>0</v>
      </c>
      <c r="AL35" s="208"/>
      <c r="AM35" s="208"/>
      <c r="AN35" s="208"/>
      <c r="AO35" s="210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39"/>
      <c r="D49" s="40" t="s">
        <v>37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38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29"/>
      <c r="B60" s="30"/>
      <c r="C60" s="29"/>
      <c r="D60" s="42" t="s">
        <v>39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39</v>
      </c>
      <c r="AI60" s="32"/>
      <c r="AJ60" s="32"/>
      <c r="AK60" s="32"/>
      <c r="AL60" s="32"/>
      <c r="AM60" s="42" t="s">
        <v>40</v>
      </c>
      <c r="AN60" s="32"/>
      <c r="AO60" s="32"/>
      <c r="AP60" s="29"/>
      <c r="AQ60" s="29"/>
      <c r="AR60" s="30"/>
      <c r="BE60" s="29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29"/>
      <c r="B64" s="30"/>
      <c r="C64" s="29"/>
      <c r="D64" s="40" t="s">
        <v>41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29"/>
      <c r="B75" s="30"/>
      <c r="C75" s="29"/>
      <c r="D75" s="42" t="s">
        <v>39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39</v>
      </c>
      <c r="AI75" s="32"/>
      <c r="AJ75" s="32"/>
      <c r="AK75" s="32"/>
      <c r="AL75" s="32"/>
      <c r="AM75" s="42" t="s">
        <v>40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 x14ac:dyDescent="0.2">
      <c r="A82" s="29"/>
      <c r="B82" s="30"/>
      <c r="C82" s="21" t="s">
        <v>43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 x14ac:dyDescent="0.2">
      <c r="B84" s="48"/>
      <c r="C84" s="26" t="s">
        <v>9</v>
      </c>
      <c r="L84" s="4" t="str">
        <f>K5</f>
        <v>11_01_2022</v>
      </c>
      <c r="AR84" s="48"/>
    </row>
    <row r="85" spans="1:90" s="5" customFormat="1" ht="36.950000000000003" customHeight="1" x14ac:dyDescent="0.2">
      <c r="B85" s="49"/>
      <c r="C85" s="50" t="s">
        <v>10</v>
      </c>
      <c r="L85" s="195" t="str">
        <f>K6</f>
        <v xml:space="preserve">Kyjov, ul. Riegrova - oprava parkoviště 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9"/>
    </row>
    <row r="86" spans="1:90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 x14ac:dyDescent="0.2">
      <c r="A87" s="29"/>
      <c r="B87" s="30"/>
      <c r="C87" s="26" t="s">
        <v>13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15</v>
      </c>
      <c r="AJ87" s="29"/>
      <c r="AK87" s="29"/>
      <c r="AL87" s="29"/>
      <c r="AM87" s="197" t="str">
        <f>IF(AN8= "","",AN8)</f>
        <v/>
      </c>
      <c r="AN87" s="197"/>
      <c r="AO87" s="29"/>
      <c r="AP87" s="29"/>
      <c r="AQ87" s="29"/>
      <c r="AR87" s="30"/>
      <c r="BE87" s="29"/>
    </row>
    <row r="88" spans="1:90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 x14ac:dyDescent="0.2">
      <c r="A89" s="29"/>
      <c r="B89" s="30"/>
      <c r="C89" s="26" t="s">
        <v>16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20</v>
      </c>
      <c r="AJ89" s="29"/>
      <c r="AK89" s="29"/>
      <c r="AL89" s="29"/>
      <c r="AM89" s="198" t="str">
        <f>IF(E17="","",E17)</f>
        <v xml:space="preserve"> </v>
      </c>
      <c r="AN89" s="199"/>
      <c r="AO89" s="199"/>
      <c r="AP89" s="199"/>
      <c r="AQ89" s="29"/>
      <c r="AR89" s="30"/>
      <c r="AS89" s="200"/>
      <c r="AT89" s="20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 x14ac:dyDescent="0.2">
      <c r="A90" s="29"/>
      <c r="B90" s="30"/>
      <c r="C90" s="26" t="s">
        <v>19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22</v>
      </c>
      <c r="AJ90" s="29"/>
      <c r="AK90" s="29"/>
      <c r="AL90" s="29"/>
      <c r="AM90" s="198" t="str">
        <f>IF(E20="","",E20)</f>
        <v xml:space="preserve"> </v>
      </c>
      <c r="AN90" s="199"/>
      <c r="AO90" s="199"/>
      <c r="AP90" s="199"/>
      <c r="AQ90" s="29"/>
      <c r="AR90" s="30"/>
      <c r="AS90" s="202"/>
      <c r="AT90" s="20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2"/>
      <c r="AT91" s="20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 x14ac:dyDescent="0.2">
      <c r="A92" s="29"/>
      <c r="B92" s="30"/>
      <c r="C92" s="190" t="s">
        <v>44</v>
      </c>
      <c r="D92" s="191"/>
      <c r="E92" s="191"/>
      <c r="F92" s="191"/>
      <c r="G92" s="191"/>
      <c r="H92" s="57"/>
      <c r="I92" s="192" t="s">
        <v>45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46</v>
      </c>
      <c r="AH92" s="191"/>
      <c r="AI92" s="191"/>
      <c r="AJ92" s="191"/>
      <c r="AK92" s="191"/>
      <c r="AL92" s="191"/>
      <c r="AM92" s="191"/>
      <c r="AN92" s="192" t="s">
        <v>47</v>
      </c>
      <c r="AO92" s="191"/>
      <c r="AP92" s="194"/>
      <c r="AQ92" s="58" t="s">
        <v>48</v>
      </c>
      <c r="AR92" s="30"/>
      <c r="AS92" s="59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1"/>
      <c r="BE92" s="29"/>
    </row>
    <row r="93" spans="1:90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 x14ac:dyDescent="0.2">
      <c r="B94" s="65"/>
      <c r="C94" s="66" t="s">
        <v>49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9" t="s">
        <v>1</v>
      </c>
      <c r="AR94" s="65"/>
      <c r="AS94" s="70"/>
      <c r="AT94" s="71"/>
      <c r="AU94" s="72"/>
      <c r="AV94" s="71"/>
      <c r="AW94" s="71"/>
      <c r="AX94" s="71"/>
      <c r="AY94" s="71"/>
      <c r="AZ94" s="71"/>
      <c r="BA94" s="71"/>
      <c r="BB94" s="71"/>
      <c r="BC94" s="71"/>
      <c r="BD94" s="73"/>
      <c r="BS94" s="74" t="s">
        <v>50</v>
      </c>
      <c r="BT94" s="74" t="s">
        <v>51</v>
      </c>
      <c r="BV94" s="74" t="s">
        <v>52</v>
      </c>
      <c r="BW94" s="74" t="s">
        <v>3</v>
      </c>
      <c r="BX94" s="74" t="s">
        <v>53</v>
      </c>
      <c r="CL94" s="74" t="s">
        <v>1</v>
      </c>
    </row>
    <row r="95" spans="1:90" s="7" customFormat="1" ht="24.75" customHeight="1" x14ac:dyDescent="0.2">
      <c r="A95" s="75" t="s">
        <v>54</v>
      </c>
      <c r="B95" s="76"/>
      <c r="C95" s="77"/>
      <c r="D95" s="213" t="s">
        <v>257</v>
      </c>
      <c r="E95" s="213"/>
      <c r="F95" s="213"/>
      <c r="G95" s="213"/>
      <c r="H95" s="213"/>
      <c r="I95" s="78"/>
      <c r="J95" s="213" t="s">
        <v>250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'2021-07_2 - Kyjov, ul. Ri...'!J28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9" t="s">
        <v>55</v>
      </c>
      <c r="AR95" s="76"/>
      <c r="AS95" s="80"/>
      <c r="AT95" s="81"/>
      <c r="AU95" s="82"/>
      <c r="AV95" s="81"/>
      <c r="AW95" s="81"/>
      <c r="AX95" s="81"/>
      <c r="AY95" s="81"/>
      <c r="AZ95" s="81"/>
      <c r="BA95" s="81"/>
      <c r="BB95" s="81"/>
      <c r="BC95" s="81"/>
      <c r="BD95" s="83"/>
      <c r="BT95" s="84" t="s">
        <v>56</v>
      </c>
      <c r="BU95" s="84" t="s">
        <v>57</v>
      </c>
      <c r="BV95" s="84" t="s">
        <v>52</v>
      </c>
      <c r="BW95" s="84" t="s">
        <v>3</v>
      </c>
      <c r="BX95" s="84" t="s">
        <v>53</v>
      </c>
      <c r="CL95" s="84" t="s">
        <v>1</v>
      </c>
    </row>
    <row r="96" spans="1:90" s="2" customFormat="1" ht="30" customHeight="1" x14ac:dyDescent="0.2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 x14ac:dyDescent="0.2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1-07_2 - Kyjov, ul. Ri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9"/>
  <sheetViews>
    <sheetView showGridLines="0" tabSelected="1" topLeftCell="A187" workbookViewId="0">
      <selection activeCell="I214" sqref="I21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6.1640625" style="1" customWidth="1"/>
    <col min="11" max="11" width="22.33203125" style="1" customWidth="1"/>
    <col min="12" max="12" width="9.33203125" style="1" customWidth="1"/>
    <col min="13" max="13" width="10.83203125" style="1" customWidth="1"/>
    <col min="14" max="14" width="9.33203125" style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5"/>
    </row>
    <row r="2" spans="1:46" s="1" customFormat="1" ht="36.950000000000003" customHeight="1" x14ac:dyDescent="0.2">
      <c r="L2" s="188"/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7" t="s">
        <v>3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58</v>
      </c>
    </row>
    <row r="4" spans="1:46" s="1" customFormat="1" ht="24.95" customHeight="1" x14ac:dyDescent="0.2">
      <c r="B4" s="20"/>
      <c r="D4" s="21" t="s">
        <v>59</v>
      </c>
      <c r="L4" s="20"/>
      <c r="M4" s="86"/>
      <c r="AT4" s="17" t="s">
        <v>2</v>
      </c>
    </row>
    <row r="5" spans="1:46" s="1" customFormat="1" ht="6.95" customHeight="1" x14ac:dyDescent="0.2">
      <c r="B5" s="20"/>
      <c r="L5" s="20"/>
    </row>
    <row r="6" spans="1:46" s="2" customFormat="1" ht="12" customHeight="1" x14ac:dyDescent="0.2">
      <c r="A6" s="29"/>
      <c r="B6" s="30"/>
      <c r="C6" s="29"/>
      <c r="D6" s="26" t="s">
        <v>10</v>
      </c>
      <c r="E6" s="29"/>
      <c r="F6" s="29"/>
      <c r="G6" s="29"/>
      <c r="H6" s="29"/>
      <c r="I6" s="29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 x14ac:dyDescent="0.2">
      <c r="A7" s="29"/>
      <c r="B7" s="30"/>
      <c r="C7" s="29"/>
      <c r="D7" s="29"/>
      <c r="E7" s="195" t="s">
        <v>250</v>
      </c>
      <c r="F7" s="222"/>
      <c r="G7" s="222"/>
      <c r="H7" s="222"/>
      <c r="I7" s="29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x14ac:dyDescent="0.2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 x14ac:dyDescent="0.2">
      <c r="A9" s="29"/>
      <c r="B9" s="30"/>
      <c r="C9" s="29"/>
      <c r="D9" s="26" t="s">
        <v>11</v>
      </c>
      <c r="E9" s="29"/>
      <c r="F9" s="24" t="s">
        <v>1</v>
      </c>
      <c r="G9" s="29"/>
      <c r="H9" s="29"/>
      <c r="I9" s="26" t="s">
        <v>12</v>
      </c>
      <c r="J9" s="24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6" t="s">
        <v>13</v>
      </c>
      <c r="E10" s="29"/>
      <c r="F10" s="24" t="s">
        <v>14</v>
      </c>
      <c r="G10" s="29"/>
      <c r="H10" s="29"/>
      <c r="I10" s="26" t="s">
        <v>15</v>
      </c>
      <c r="J10" s="52">
        <v>44572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 x14ac:dyDescent="0.2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16</v>
      </c>
      <c r="E12" s="29"/>
      <c r="F12" s="29"/>
      <c r="G12" s="29"/>
      <c r="H12" s="29"/>
      <c r="I12" s="26" t="s">
        <v>17</v>
      </c>
      <c r="J12" s="24" t="str">
        <f>IF('Rekapitulace stavby'!AN10="","",'Rekapitulace stavby'!AN10)</f>
        <v/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 x14ac:dyDescent="0.2">
      <c r="A13" s="29"/>
      <c r="B13" s="30"/>
      <c r="C13" s="29"/>
      <c r="D13" s="29"/>
      <c r="E13" s="24" t="str">
        <f>IF('Rekapitulace stavby'!E11="","",'Rekapitulace stavby'!E11)</f>
        <v xml:space="preserve"> </v>
      </c>
      <c r="F13" s="29"/>
      <c r="G13" s="29"/>
      <c r="H13" s="29"/>
      <c r="I13" s="26" t="s">
        <v>18</v>
      </c>
      <c r="J13" s="24" t="str">
        <f>IF('Rekapitulace stavby'!AN11="","",'Rekapitulace stavby'!AN11)</f>
        <v/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6" t="s">
        <v>19</v>
      </c>
      <c r="E15" s="29"/>
      <c r="F15" s="29"/>
      <c r="G15" s="29"/>
      <c r="H15" s="29"/>
      <c r="I15" s="26" t="s">
        <v>17</v>
      </c>
      <c r="J15" s="24" t="str">
        <f>'Rekapitulace stavby'!AN13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 x14ac:dyDescent="0.2">
      <c r="A16" s="29"/>
      <c r="B16" s="30"/>
      <c r="C16" s="29"/>
      <c r="D16" s="29"/>
      <c r="E16" s="216" t="str">
        <f>'Rekapitulace stavby'!E14</f>
        <v xml:space="preserve"> </v>
      </c>
      <c r="F16" s="216"/>
      <c r="G16" s="216"/>
      <c r="H16" s="216"/>
      <c r="I16" s="26" t="s">
        <v>18</v>
      </c>
      <c r="J16" s="24" t="str">
        <f>'Rekapitulace stavby'!AN14</f>
        <v/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6" t="s">
        <v>20</v>
      </c>
      <c r="E18" s="29"/>
      <c r="F18" s="29"/>
      <c r="G18" s="29"/>
      <c r="H18" s="29"/>
      <c r="I18" s="26" t="s">
        <v>17</v>
      </c>
      <c r="J18" s="24" t="str">
        <f>IF('Rekapitulace stavby'!AN16="","",'Rekapitulace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4" t="str">
        <f>IF('Rekapitulace stavby'!E17="","",'Rekapitulace stavby'!E17)</f>
        <v xml:space="preserve"> </v>
      </c>
      <c r="F19" s="29"/>
      <c r="G19" s="29"/>
      <c r="H19" s="29"/>
      <c r="I19" s="26" t="s">
        <v>18</v>
      </c>
      <c r="J19" s="24" t="str">
        <f>IF('Rekapitulace stavby'!AN17="","",'Rekapitulace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6" t="s">
        <v>22</v>
      </c>
      <c r="E21" s="29"/>
      <c r="F21" s="29"/>
      <c r="G21" s="29"/>
      <c r="H21" s="29"/>
      <c r="I21" s="26" t="s">
        <v>17</v>
      </c>
      <c r="J21" s="24" t="str">
        <f>IF('Rekapitulace stavby'!AN19="","",'Rekapitulace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" t="str">
        <f>IF('Rekapitulace stavby'!E20="","",'Rekapitulace stavby'!E20)</f>
        <v xml:space="preserve"> </v>
      </c>
      <c r="F22" s="29"/>
      <c r="G22" s="29"/>
      <c r="H22" s="29"/>
      <c r="I22" s="26" t="s">
        <v>18</v>
      </c>
      <c r="J22" s="24" t="str">
        <f>IF('Rekapitulace stavby'!AN20="","",'Rekapitulace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6" t="s">
        <v>23</v>
      </c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 x14ac:dyDescent="0.2">
      <c r="A25" s="87"/>
      <c r="B25" s="88"/>
      <c r="C25" s="87"/>
      <c r="D25" s="87"/>
      <c r="E25" s="218" t="s">
        <v>1</v>
      </c>
      <c r="F25" s="218"/>
      <c r="G25" s="218"/>
      <c r="H25" s="218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63"/>
      <c r="E27" s="63"/>
      <c r="F27" s="63"/>
      <c r="G27" s="63"/>
      <c r="H27" s="63"/>
      <c r="I27" s="63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 x14ac:dyDescent="0.2">
      <c r="A28" s="29"/>
      <c r="B28" s="30"/>
      <c r="C28" s="29"/>
      <c r="D28" s="90" t="s">
        <v>24</v>
      </c>
      <c r="E28" s="29"/>
      <c r="F28" s="29"/>
      <c r="G28" s="29"/>
      <c r="H28" s="29"/>
      <c r="I28" s="29"/>
      <c r="J28" s="68">
        <f>ROUND(J123,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 x14ac:dyDescent="0.2">
      <c r="A30" s="29"/>
      <c r="B30" s="30"/>
      <c r="C30" s="29"/>
      <c r="D30" s="29"/>
      <c r="E30" s="29"/>
      <c r="F30" s="33" t="s">
        <v>26</v>
      </c>
      <c r="G30" s="29"/>
      <c r="H30" s="29"/>
      <c r="I30" s="33" t="s">
        <v>25</v>
      </c>
      <c r="J30" s="33" t="s">
        <v>27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 x14ac:dyDescent="0.2">
      <c r="A31" s="29"/>
      <c r="B31" s="30"/>
      <c r="C31" s="29"/>
      <c r="D31" s="91" t="s">
        <v>28</v>
      </c>
      <c r="E31" s="26" t="s">
        <v>29</v>
      </c>
      <c r="F31" s="92">
        <f>ROUND((SUM(BE123:BE208)),  2)</f>
        <v>0</v>
      </c>
      <c r="G31" s="29"/>
      <c r="H31" s="29"/>
      <c r="I31" s="93">
        <v>0.21</v>
      </c>
      <c r="J31" s="92">
        <f>ROUND(((SUM(BE123:BE208))*I31),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6" t="s">
        <v>30</v>
      </c>
      <c r="F32" s="92">
        <f>ROUND((SUM(BF123:BF208)),  2)</f>
        <v>0</v>
      </c>
      <c r="G32" s="29"/>
      <c r="H32" s="29"/>
      <c r="I32" s="93">
        <v>0.15</v>
      </c>
      <c r="J32" s="92">
        <f>ROUND(((SUM(BF123:BF208))*I32),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 x14ac:dyDescent="0.2">
      <c r="A33" s="29"/>
      <c r="B33" s="30"/>
      <c r="C33" s="29"/>
      <c r="D33" s="29"/>
      <c r="E33" s="26" t="s">
        <v>31</v>
      </c>
      <c r="F33" s="92">
        <f>ROUND((SUM(BG123:BG208)),  2)</f>
        <v>0</v>
      </c>
      <c r="G33" s="29"/>
      <c r="H33" s="29"/>
      <c r="I33" s="93">
        <v>0.21</v>
      </c>
      <c r="J33" s="92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6" t="s">
        <v>32</v>
      </c>
      <c r="F34" s="92">
        <f>ROUND((SUM(BH123:BH208)),  2)</f>
        <v>0</v>
      </c>
      <c r="G34" s="29"/>
      <c r="H34" s="29"/>
      <c r="I34" s="93">
        <v>0.15</v>
      </c>
      <c r="J34" s="92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2">
        <f>ROUND((SUM(BI123:BI208)),  2)</f>
        <v>0</v>
      </c>
      <c r="G35" s="29"/>
      <c r="H35" s="29"/>
      <c r="I35" s="93">
        <v>0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 x14ac:dyDescent="0.2">
      <c r="A37" s="29"/>
      <c r="B37" s="30"/>
      <c r="C37" s="94"/>
      <c r="D37" s="95" t="s">
        <v>34</v>
      </c>
      <c r="E37" s="57"/>
      <c r="F37" s="57"/>
      <c r="G37" s="96" t="s">
        <v>35</v>
      </c>
      <c r="H37" s="97" t="s">
        <v>36</v>
      </c>
      <c r="I37" s="57"/>
      <c r="J37" s="98">
        <f>SUM(J28:J35)</f>
        <v>0</v>
      </c>
      <c r="K37" s="9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 x14ac:dyDescent="0.2">
      <c r="B39" s="20"/>
      <c r="L39" s="20"/>
    </row>
    <row r="40" spans="1:31" s="1" customFormat="1" ht="14.45" customHeight="1" x14ac:dyDescent="0.2">
      <c r="B40" s="20"/>
      <c r="L40" s="20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37</v>
      </c>
      <c r="E50" s="41"/>
      <c r="F50" s="41"/>
      <c r="G50" s="40" t="s">
        <v>38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39</v>
      </c>
      <c r="E61" s="32"/>
      <c r="F61" s="100" t="s">
        <v>40</v>
      </c>
      <c r="G61" s="42" t="s">
        <v>39</v>
      </c>
      <c r="H61" s="32"/>
      <c r="I61" s="32"/>
      <c r="J61" s="101" t="s">
        <v>40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41</v>
      </c>
      <c r="E65" s="43"/>
      <c r="F65" s="43"/>
      <c r="G65" s="40" t="s">
        <v>42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39</v>
      </c>
      <c r="E76" s="32"/>
      <c r="F76" s="100" t="s">
        <v>40</v>
      </c>
      <c r="G76" s="42" t="s">
        <v>39</v>
      </c>
      <c r="H76" s="32"/>
      <c r="I76" s="32"/>
      <c r="J76" s="101" t="s">
        <v>40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60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10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195" t="str">
        <f>E7</f>
        <v>Kyjov, ul. Riegrova - oprava parkoviště</v>
      </c>
      <c r="F85" s="222"/>
      <c r="G85" s="222"/>
      <c r="H85" s="22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 x14ac:dyDescent="0.2">
      <c r="A87" s="29"/>
      <c r="B87" s="30"/>
      <c r="C87" s="26" t="s">
        <v>13</v>
      </c>
      <c r="D87" s="29"/>
      <c r="E87" s="29"/>
      <c r="F87" s="24" t="str">
        <f>F10</f>
        <v xml:space="preserve"> </v>
      </c>
      <c r="G87" s="29"/>
      <c r="H87" s="29"/>
      <c r="I87" s="26" t="s">
        <v>15</v>
      </c>
      <c r="J87" s="52">
        <f>IF(J10="","",J10)</f>
        <v>44572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 x14ac:dyDescent="0.2">
      <c r="A89" s="29"/>
      <c r="B89" s="30"/>
      <c r="C89" s="26" t="s">
        <v>16</v>
      </c>
      <c r="D89" s="29"/>
      <c r="E89" s="29"/>
      <c r="F89" s="24" t="str">
        <f>E13</f>
        <v xml:space="preserve"> </v>
      </c>
      <c r="G89" s="29"/>
      <c r="H89" s="29"/>
      <c r="I89" s="26" t="s">
        <v>20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 x14ac:dyDescent="0.2">
      <c r="A90" s="29"/>
      <c r="B90" s="30"/>
      <c r="C90" s="26" t="s">
        <v>19</v>
      </c>
      <c r="D90" s="29"/>
      <c r="E90" s="29"/>
      <c r="F90" s="24" t="str">
        <f>IF(E16="","",E16)</f>
        <v xml:space="preserve"> </v>
      </c>
      <c r="G90" s="29"/>
      <c r="H90" s="29"/>
      <c r="I90" s="26" t="s">
        <v>22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 x14ac:dyDescent="0.2">
      <c r="A92" s="29"/>
      <c r="B92" s="30"/>
      <c r="C92" s="102" t="s">
        <v>61</v>
      </c>
      <c r="D92" s="94"/>
      <c r="E92" s="94"/>
      <c r="F92" s="94"/>
      <c r="G92" s="94"/>
      <c r="H92" s="94"/>
      <c r="I92" s="94"/>
      <c r="J92" s="103" t="s">
        <v>62</v>
      </c>
      <c r="K92" s="94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 x14ac:dyDescent="0.2">
      <c r="A94" s="29"/>
      <c r="B94" s="30"/>
      <c r="C94" s="104" t="s">
        <v>63</v>
      </c>
      <c r="D94" s="29"/>
      <c r="E94" s="29"/>
      <c r="F94" s="29"/>
      <c r="G94" s="29"/>
      <c r="H94" s="29"/>
      <c r="I94" s="29"/>
      <c r="J94" s="68">
        <f>J123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7" t="s">
        <v>64</v>
      </c>
    </row>
    <row r="95" spans="1:47" s="9" customFormat="1" ht="24.95" customHeight="1" x14ac:dyDescent="0.2">
      <c r="B95" s="105"/>
      <c r="D95" s="106" t="s">
        <v>65</v>
      </c>
      <c r="E95" s="107"/>
      <c r="F95" s="107"/>
      <c r="G95" s="107"/>
      <c r="H95" s="107"/>
      <c r="I95" s="107"/>
      <c r="J95" s="108">
        <f>J124</f>
        <v>0</v>
      </c>
      <c r="L95" s="105"/>
    </row>
    <row r="96" spans="1:47" s="10" customFormat="1" ht="19.899999999999999" customHeight="1" x14ac:dyDescent="0.2">
      <c r="B96" s="109"/>
      <c r="D96" s="110" t="s">
        <v>66</v>
      </c>
      <c r="E96" s="111"/>
      <c r="F96" s="111"/>
      <c r="G96" s="111"/>
      <c r="H96" s="111"/>
      <c r="I96" s="111"/>
      <c r="J96" s="112">
        <f>J125</f>
        <v>0</v>
      </c>
      <c r="L96" s="109"/>
    </row>
    <row r="97" spans="1:31" s="10" customFormat="1" ht="19.899999999999999" customHeight="1" x14ac:dyDescent="0.2">
      <c r="B97" s="109"/>
      <c r="D97" s="110" t="s">
        <v>67</v>
      </c>
      <c r="E97" s="111"/>
      <c r="F97" s="111"/>
      <c r="G97" s="111"/>
      <c r="H97" s="111"/>
      <c r="I97" s="111"/>
      <c r="J97" s="112">
        <f>J131</f>
        <v>0</v>
      </c>
      <c r="L97" s="109"/>
    </row>
    <row r="98" spans="1:31" s="10" customFormat="1" ht="19.899999999999999" customHeight="1" x14ac:dyDescent="0.2">
      <c r="B98" s="109"/>
      <c r="D98" s="110" t="s">
        <v>68</v>
      </c>
      <c r="E98" s="111"/>
      <c r="F98" s="111"/>
      <c r="G98" s="111"/>
      <c r="H98" s="111"/>
      <c r="I98" s="111"/>
      <c r="J98" s="112">
        <f>J151</f>
        <v>0</v>
      </c>
      <c r="L98" s="109"/>
    </row>
    <row r="99" spans="1:31" s="10" customFormat="1" ht="19.899999999999999" customHeight="1" x14ac:dyDescent="0.2">
      <c r="B99" s="109"/>
      <c r="D99" s="110" t="s">
        <v>69</v>
      </c>
      <c r="E99" s="111"/>
      <c r="F99" s="111"/>
      <c r="G99" s="111"/>
      <c r="H99" s="111"/>
      <c r="I99" s="111"/>
      <c r="J99" s="112">
        <f>J154</f>
        <v>0</v>
      </c>
      <c r="L99" s="109"/>
    </row>
    <row r="100" spans="1:31" s="10" customFormat="1" ht="19.899999999999999" customHeight="1" x14ac:dyDescent="0.2">
      <c r="B100" s="109"/>
      <c r="D100" s="110" t="s">
        <v>70</v>
      </c>
      <c r="E100" s="111"/>
      <c r="F100" s="111"/>
      <c r="G100" s="111"/>
      <c r="H100" s="111"/>
      <c r="I100" s="111"/>
      <c r="J100" s="112">
        <f>J180</f>
        <v>0</v>
      </c>
      <c r="L100" s="109"/>
    </row>
    <row r="101" spans="1:31" s="10" customFormat="1" ht="19.899999999999999" customHeight="1" x14ac:dyDescent="0.2">
      <c r="B101" s="109"/>
      <c r="D101" s="110" t="s">
        <v>71</v>
      </c>
      <c r="E101" s="111"/>
      <c r="F101" s="111"/>
      <c r="G101" s="111"/>
      <c r="H101" s="111"/>
      <c r="I101" s="111"/>
      <c r="J101" s="112">
        <f>J190</f>
        <v>0</v>
      </c>
      <c r="L101" s="109"/>
    </row>
    <row r="102" spans="1:31" s="9" customFormat="1" ht="24.95" customHeight="1" x14ac:dyDescent="0.2">
      <c r="B102" s="105"/>
      <c r="D102" s="106" t="s">
        <v>72</v>
      </c>
      <c r="E102" s="107"/>
      <c r="F102" s="107"/>
      <c r="G102" s="107"/>
      <c r="H102" s="107"/>
      <c r="I102" s="107"/>
      <c r="J102" s="108">
        <f>J193</f>
        <v>0</v>
      </c>
      <c r="L102" s="105"/>
    </row>
    <row r="103" spans="1:31" s="10" customFormat="1" ht="19.899999999999999" customHeight="1" x14ac:dyDescent="0.2">
      <c r="B103" s="109"/>
      <c r="D103" s="110" t="s">
        <v>73</v>
      </c>
      <c r="E103" s="111"/>
      <c r="F103" s="111"/>
      <c r="G103" s="111"/>
      <c r="H103" s="111"/>
      <c r="I103" s="111"/>
      <c r="J103" s="112">
        <f>J194</f>
        <v>0</v>
      </c>
      <c r="L103" s="109"/>
    </row>
    <row r="104" spans="1:31" s="10" customFormat="1" ht="19.899999999999999" customHeight="1" x14ac:dyDescent="0.2">
      <c r="B104" s="109"/>
      <c r="D104" s="110" t="s">
        <v>74</v>
      </c>
      <c r="E104" s="111"/>
      <c r="F104" s="111"/>
      <c r="G104" s="111"/>
      <c r="H104" s="111"/>
      <c r="I104" s="111"/>
      <c r="J104" s="112">
        <f>J199</f>
        <v>0</v>
      </c>
      <c r="L104" s="109"/>
    </row>
    <row r="105" spans="1:31" s="10" customFormat="1" ht="19.899999999999999" customHeight="1" x14ac:dyDescent="0.2">
      <c r="B105" s="109"/>
      <c r="D105" s="110" t="s">
        <v>75</v>
      </c>
      <c r="E105" s="111"/>
      <c r="F105" s="111"/>
      <c r="G105" s="111"/>
      <c r="H105" s="111"/>
      <c r="I105" s="111"/>
      <c r="J105" s="112">
        <f>J204</f>
        <v>0</v>
      </c>
      <c r="L105" s="109"/>
    </row>
    <row r="106" spans="1:31" s="2" customFormat="1" ht="21.7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 x14ac:dyDescent="0.2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 x14ac:dyDescent="0.2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 x14ac:dyDescent="0.2">
      <c r="A112" s="29"/>
      <c r="B112" s="30"/>
      <c r="C112" s="21" t="s">
        <v>76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10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195" t="str">
        <f>E7</f>
        <v>Kyjov, ul. Riegrova - oprava parkoviště</v>
      </c>
      <c r="F115" s="222"/>
      <c r="G115" s="222"/>
      <c r="H115" s="222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13</v>
      </c>
      <c r="D117" s="29"/>
      <c r="E117" s="29"/>
      <c r="F117" s="24" t="str">
        <f>F10</f>
        <v xml:space="preserve"> </v>
      </c>
      <c r="G117" s="29"/>
      <c r="H117" s="29"/>
      <c r="I117" s="26" t="s">
        <v>15</v>
      </c>
      <c r="J117" s="52">
        <f>IF(J10="","",J10)</f>
        <v>44572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16</v>
      </c>
      <c r="D119" s="29"/>
      <c r="E119" s="29"/>
      <c r="F119" s="24" t="str">
        <f>E13</f>
        <v xml:space="preserve"> </v>
      </c>
      <c r="G119" s="29"/>
      <c r="H119" s="29"/>
      <c r="I119" s="26" t="s">
        <v>20</v>
      </c>
      <c r="J119" s="27" t="str">
        <f>E19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19</v>
      </c>
      <c r="D120" s="29"/>
      <c r="E120" s="29"/>
      <c r="F120" s="24" t="str">
        <f>IF(E16="","",E16)</f>
        <v xml:space="preserve"> </v>
      </c>
      <c r="G120" s="29"/>
      <c r="H120" s="29"/>
      <c r="I120" s="26" t="s">
        <v>22</v>
      </c>
      <c r="J120" s="27" t="str">
        <f>E22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3"/>
      <c r="B122" s="114"/>
      <c r="C122" s="115" t="s">
        <v>77</v>
      </c>
      <c r="D122" s="116" t="s">
        <v>48</v>
      </c>
      <c r="E122" s="116" t="s">
        <v>44</v>
      </c>
      <c r="F122" s="116" t="s">
        <v>45</v>
      </c>
      <c r="G122" s="116" t="s">
        <v>78</v>
      </c>
      <c r="H122" s="116" t="s">
        <v>79</v>
      </c>
      <c r="I122" s="116" t="s">
        <v>80</v>
      </c>
      <c r="J122" s="117" t="s">
        <v>62</v>
      </c>
      <c r="K122" s="118" t="s">
        <v>81</v>
      </c>
      <c r="L122" s="119"/>
      <c r="M122" s="59"/>
      <c r="N122" s="60"/>
      <c r="O122" s="60"/>
      <c r="P122" s="60"/>
      <c r="Q122" s="60"/>
      <c r="R122" s="60"/>
      <c r="S122" s="60"/>
      <c r="T122" s="61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</row>
    <row r="123" spans="1:65" s="2" customFormat="1" ht="22.9" customHeight="1" x14ac:dyDescent="0.25">
      <c r="A123" s="29"/>
      <c r="B123" s="30"/>
      <c r="C123" s="66" t="s">
        <v>82</v>
      </c>
      <c r="D123" s="29"/>
      <c r="E123" s="29"/>
      <c r="F123" s="29"/>
      <c r="G123" s="29"/>
      <c r="H123" s="29"/>
      <c r="I123" s="29"/>
      <c r="J123" s="120">
        <f>J124+J193</f>
        <v>0</v>
      </c>
      <c r="K123" s="29"/>
      <c r="L123" s="30"/>
      <c r="M123" s="62"/>
      <c r="N123" s="53"/>
      <c r="O123" s="63"/>
      <c r="P123" s="121"/>
      <c r="Q123" s="63"/>
      <c r="R123" s="121"/>
      <c r="S123" s="63"/>
      <c r="T123" s="122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50</v>
      </c>
      <c r="AU123" s="17" t="s">
        <v>64</v>
      </c>
      <c r="BK123" s="123" t="e">
        <f>BK124+BK193</f>
        <v>#REF!</v>
      </c>
    </row>
    <row r="124" spans="1:65" s="12" customFormat="1" ht="25.9" customHeight="1" x14ac:dyDescent="0.2">
      <c r="B124" s="124"/>
      <c r="D124" s="125" t="s">
        <v>50</v>
      </c>
      <c r="E124" s="126" t="s">
        <v>83</v>
      </c>
      <c r="F124" s="126" t="s">
        <v>84</v>
      </c>
      <c r="J124" s="127">
        <f>BK124</f>
        <v>0</v>
      </c>
      <c r="L124" s="124"/>
      <c r="M124" s="128"/>
      <c r="N124" s="129"/>
      <c r="O124" s="129"/>
      <c r="P124" s="130"/>
      <c r="Q124" s="129"/>
      <c r="R124" s="130"/>
      <c r="S124" s="129"/>
      <c r="T124" s="131"/>
      <c r="AR124" s="125" t="s">
        <v>56</v>
      </c>
      <c r="AT124" s="132" t="s">
        <v>50</v>
      </c>
      <c r="AU124" s="132" t="s">
        <v>51</v>
      </c>
      <c r="AY124" s="125" t="s">
        <v>85</v>
      </c>
      <c r="BK124" s="133">
        <f>BK125+BK131+BK151+BK154+BK180+BK190</f>
        <v>0</v>
      </c>
    </row>
    <row r="125" spans="1:65" s="12" customFormat="1" ht="22.9" customHeight="1" x14ac:dyDescent="0.2">
      <c r="B125" s="124"/>
      <c r="D125" s="125" t="s">
        <v>50</v>
      </c>
      <c r="E125" s="134" t="s">
        <v>56</v>
      </c>
      <c r="F125" s="134" t="s">
        <v>86</v>
      </c>
      <c r="J125" s="135">
        <f>BK125</f>
        <v>0</v>
      </c>
      <c r="L125" s="124"/>
      <c r="M125" s="128"/>
      <c r="N125" s="129"/>
      <c r="O125" s="129"/>
      <c r="P125" s="130"/>
      <c r="Q125" s="129"/>
      <c r="R125" s="130"/>
      <c r="S125" s="129"/>
      <c r="T125" s="131"/>
      <c r="AR125" s="125" t="s">
        <v>56</v>
      </c>
      <c r="AT125" s="132" t="s">
        <v>50</v>
      </c>
      <c r="AU125" s="132" t="s">
        <v>56</v>
      </c>
      <c r="AY125" s="125" t="s">
        <v>85</v>
      </c>
      <c r="BK125" s="133">
        <f>SUM(BK126:BK130)</f>
        <v>0</v>
      </c>
    </row>
    <row r="126" spans="1:65" s="2" customFormat="1" ht="33" customHeight="1" x14ac:dyDescent="0.2">
      <c r="A126" s="29"/>
      <c r="B126" s="136"/>
      <c r="C126" s="137" t="s">
        <v>56</v>
      </c>
      <c r="D126" s="137" t="s">
        <v>87</v>
      </c>
      <c r="E126" s="138" t="s">
        <v>88</v>
      </c>
      <c r="F126" s="139" t="s">
        <v>89</v>
      </c>
      <c r="G126" s="140" t="s">
        <v>90</v>
      </c>
      <c r="H126" s="141">
        <v>254.6</v>
      </c>
      <c r="I126" s="142"/>
      <c r="J126" s="142">
        <f>ROUND(I126*H126,2)</f>
        <v>0</v>
      </c>
      <c r="K126" s="143"/>
      <c r="L126" s="30"/>
      <c r="M126" s="144"/>
      <c r="N126" s="145"/>
      <c r="O126" s="146"/>
      <c r="P126" s="146"/>
      <c r="Q126" s="146"/>
      <c r="R126" s="146"/>
      <c r="S126" s="146"/>
      <c r="T126" s="147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8" t="s">
        <v>91</v>
      </c>
      <c r="AT126" s="148" t="s">
        <v>87</v>
      </c>
      <c r="AU126" s="148" t="s">
        <v>58</v>
      </c>
      <c r="AY126" s="17" t="s">
        <v>85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56</v>
      </c>
      <c r="BK126" s="149">
        <f>ROUND(I126*H126,2)</f>
        <v>0</v>
      </c>
      <c r="BL126" s="17" t="s">
        <v>91</v>
      </c>
      <c r="BM126" s="148" t="s">
        <v>92</v>
      </c>
    </row>
    <row r="127" spans="1:65" s="2" customFormat="1" ht="29.25" x14ac:dyDescent="0.2">
      <c r="A127" s="29"/>
      <c r="B127" s="30"/>
      <c r="C127" s="29"/>
      <c r="D127" s="150" t="s">
        <v>93</v>
      </c>
      <c r="E127" s="29"/>
      <c r="F127" s="151" t="s">
        <v>94</v>
      </c>
      <c r="G127" s="29"/>
      <c r="H127" s="29"/>
      <c r="I127" s="29"/>
      <c r="J127" s="29"/>
      <c r="K127" s="29"/>
      <c r="L127" s="30"/>
      <c r="M127" s="152"/>
      <c r="N127" s="153"/>
      <c r="O127" s="55"/>
      <c r="P127" s="55"/>
      <c r="Q127" s="55"/>
      <c r="R127" s="55"/>
      <c r="S127" s="55"/>
      <c r="T127" s="56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7" t="s">
        <v>93</v>
      </c>
      <c r="AU127" s="17" t="s">
        <v>58</v>
      </c>
    </row>
    <row r="128" spans="1:65" s="2" customFormat="1" ht="37.9" customHeight="1" x14ac:dyDescent="0.2">
      <c r="A128" s="29"/>
      <c r="B128" s="136"/>
      <c r="C128" s="137" t="s">
        <v>58</v>
      </c>
      <c r="D128" s="137" t="s">
        <v>87</v>
      </c>
      <c r="E128" s="138" t="s">
        <v>95</v>
      </c>
      <c r="F128" s="139" t="s">
        <v>96</v>
      </c>
      <c r="G128" s="140" t="s">
        <v>97</v>
      </c>
      <c r="H128" s="141">
        <v>6.4749999999999996</v>
      </c>
      <c r="I128" s="142"/>
      <c r="J128" s="142">
        <f>ROUND(I128*H128,2)</f>
        <v>0</v>
      </c>
      <c r="K128" s="143"/>
      <c r="L128" s="30"/>
      <c r="M128" s="144"/>
      <c r="N128" s="145"/>
      <c r="O128" s="146"/>
      <c r="P128" s="146"/>
      <c r="Q128" s="146"/>
      <c r="R128" s="146"/>
      <c r="S128" s="146"/>
      <c r="T128" s="147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8" t="s">
        <v>91</v>
      </c>
      <c r="AT128" s="148" t="s">
        <v>87</v>
      </c>
      <c r="AU128" s="148" t="s">
        <v>58</v>
      </c>
      <c r="AY128" s="17" t="s">
        <v>85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56</v>
      </c>
      <c r="BK128" s="149">
        <f>ROUND(I128*H128,2)</f>
        <v>0</v>
      </c>
      <c r="BL128" s="17" t="s">
        <v>91</v>
      </c>
      <c r="BM128" s="148" t="s">
        <v>98</v>
      </c>
    </row>
    <row r="129" spans="1:65" s="2" customFormat="1" ht="29.25" x14ac:dyDescent="0.2">
      <c r="A129" s="29"/>
      <c r="B129" s="30"/>
      <c r="C129" s="29"/>
      <c r="D129" s="150" t="s">
        <v>93</v>
      </c>
      <c r="E129" s="29"/>
      <c r="F129" s="151" t="s">
        <v>99</v>
      </c>
      <c r="G129" s="29"/>
      <c r="H129" s="29"/>
      <c r="I129" s="29"/>
      <c r="J129" s="29"/>
      <c r="K129" s="29"/>
      <c r="L129" s="30"/>
      <c r="M129" s="152"/>
      <c r="N129" s="153"/>
      <c r="O129" s="55"/>
      <c r="P129" s="55"/>
      <c r="Q129" s="55"/>
      <c r="R129" s="55"/>
      <c r="S129" s="55"/>
      <c r="T129" s="56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7" t="s">
        <v>93</v>
      </c>
      <c r="AU129" s="17" t="s">
        <v>58</v>
      </c>
    </row>
    <row r="130" spans="1:65" s="13" customFormat="1" x14ac:dyDescent="0.2">
      <c r="B130" s="154"/>
      <c r="D130" s="150" t="s">
        <v>100</v>
      </c>
      <c r="E130" s="155" t="s">
        <v>1</v>
      </c>
      <c r="F130" s="156" t="s">
        <v>101</v>
      </c>
      <c r="H130" s="157">
        <v>6.4749999999999996</v>
      </c>
      <c r="L130" s="154"/>
      <c r="M130" s="158"/>
      <c r="N130" s="159"/>
      <c r="O130" s="159"/>
      <c r="P130" s="159"/>
      <c r="Q130" s="159"/>
      <c r="R130" s="159"/>
      <c r="S130" s="159"/>
      <c r="T130" s="160"/>
      <c r="AT130" s="155" t="s">
        <v>100</v>
      </c>
      <c r="AU130" s="155" t="s">
        <v>58</v>
      </c>
      <c r="AV130" s="13" t="s">
        <v>58</v>
      </c>
      <c r="AW130" s="13" t="s">
        <v>21</v>
      </c>
      <c r="AX130" s="13" t="s">
        <v>56</v>
      </c>
      <c r="AY130" s="155" t="s">
        <v>85</v>
      </c>
    </row>
    <row r="131" spans="1:65" s="12" customFormat="1" ht="22.9" customHeight="1" x14ac:dyDescent="0.2">
      <c r="B131" s="124"/>
      <c r="D131" s="125" t="s">
        <v>50</v>
      </c>
      <c r="E131" s="134" t="s">
        <v>102</v>
      </c>
      <c r="F131" s="134" t="s">
        <v>103</v>
      </c>
      <c r="J131" s="135">
        <f>BK131</f>
        <v>0</v>
      </c>
      <c r="L131" s="124"/>
      <c r="M131" s="128"/>
      <c r="N131" s="129"/>
      <c r="O131" s="129"/>
      <c r="P131" s="130"/>
      <c r="Q131" s="129"/>
      <c r="R131" s="130"/>
      <c r="S131" s="129"/>
      <c r="T131" s="131"/>
      <c r="AR131" s="125" t="s">
        <v>56</v>
      </c>
      <c r="AT131" s="132" t="s">
        <v>50</v>
      </c>
      <c r="AU131" s="132" t="s">
        <v>56</v>
      </c>
      <c r="AY131" s="125" t="s">
        <v>85</v>
      </c>
      <c r="BK131" s="133">
        <f>SUM(BK132:BK150)</f>
        <v>0</v>
      </c>
    </row>
    <row r="132" spans="1:65" s="2" customFormat="1" ht="33" customHeight="1" x14ac:dyDescent="0.2">
      <c r="A132" s="29"/>
      <c r="B132" s="136"/>
      <c r="C132" s="137" t="s">
        <v>104</v>
      </c>
      <c r="D132" s="137" t="s">
        <v>87</v>
      </c>
      <c r="E132" s="138" t="s">
        <v>105</v>
      </c>
      <c r="F132" s="139" t="s">
        <v>106</v>
      </c>
      <c r="G132" s="140" t="s">
        <v>90</v>
      </c>
      <c r="H132" s="141">
        <v>18.5</v>
      </c>
      <c r="I132" s="142"/>
      <c r="J132" s="142">
        <f>ROUND(I132*H132,2)</f>
        <v>0</v>
      </c>
      <c r="K132" s="143"/>
      <c r="L132" s="30"/>
      <c r="M132" s="144"/>
      <c r="N132" s="145"/>
      <c r="O132" s="146"/>
      <c r="P132" s="146"/>
      <c r="Q132" s="146"/>
      <c r="R132" s="146"/>
      <c r="S132" s="146"/>
      <c r="T132" s="147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8" t="s">
        <v>91</v>
      </c>
      <c r="AT132" s="148" t="s">
        <v>87</v>
      </c>
      <c r="AU132" s="148" t="s">
        <v>58</v>
      </c>
      <c r="AY132" s="17" t="s">
        <v>85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56</v>
      </c>
      <c r="BK132" s="149">
        <f>ROUND(I132*H132,2)</f>
        <v>0</v>
      </c>
      <c r="BL132" s="17" t="s">
        <v>91</v>
      </c>
      <c r="BM132" s="148" t="s">
        <v>107</v>
      </c>
    </row>
    <row r="133" spans="1:65" s="2" customFormat="1" ht="29.25" x14ac:dyDescent="0.2">
      <c r="A133" s="29"/>
      <c r="B133" s="30"/>
      <c r="C133" s="29"/>
      <c r="D133" s="150" t="s">
        <v>93</v>
      </c>
      <c r="E133" s="29"/>
      <c r="F133" s="151" t="s">
        <v>108</v>
      </c>
      <c r="G133" s="29"/>
      <c r="H133" s="29"/>
      <c r="I133" s="29"/>
      <c r="J133" s="29"/>
      <c r="K133" s="29"/>
      <c r="L133" s="30"/>
      <c r="M133" s="152"/>
      <c r="N133" s="153"/>
      <c r="O133" s="55"/>
      <c r="P133" s="55"/>
      <c r="Q133" s="55"/>
      <c r="R133" s="55"/>
      <c r="S133" s="55"/>
      <c r="T133" s="56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7" t="s">
        <v>93</v>
      </c>
      <c r="AU133" s="17" t="s">
        <v>58</v>
      </c>
    </row>
    <row r="134" spans="1:65" s="13" customFormat="1" x14ac:dyDescent="0.2">
      <c r="B134" s="154"/>
      <c r="D134" s="150" t="s">
        <v>100</v>
      </c>
      <c r="E134" s="155" t="s">
        <v>1</v>
      </c>
      <c r="F134" s="156" t="s">
        <v>109</v>
      </c>
      <c r="H134" s="157">
        <v>18.5</v>
      </c>
      <c r="L134" s="154"/>
      <c r="M134" s="158"/>
      <c r="N134" s="159"/>
      <c r="O134" s="159"/>
      <c r="P134" s="159"/>
      <c r="Q134" s="159"/>
      <c r="R134" s="159"/>
      <c r="S134" s="159"/>
      <c r="T134" s="160"/>
      <c r="AT134" s="155" t="s">
        <v>100</v>
      </c>
      <c r="AU134" s="155" t="s">
        <v>58</v>
      </c>
      <c r="AV134" s="13" t="s">
        <v>58</v>
      </c>
      <c r="AW134" s="13" t="s">
        <v>21</v>
      </c>
      <c r="AX134" s="13" t="s">
        <v>56</v>
      </c>
      <c r="AY134" s="155" t="s">
        <v>85</v>
      </c>
    </row>
    <row r="135" spans="1:65" s="2" customFormat="1" ht="33" customHeight="1" x14ac:dyDescent="0.2">
      <c r="A135" s="29"/>
      <c r="B135" s="136"/>
      <c r="C135" s="137" t="s">
        <v>91</v>
      </c>
      <c r="D135" s="137" t="s">
        <v>87</v>
      </c>
      <c r="E135" s="223" t="s">
        <v>251</v>
      </c>
      <c r="F135" s="224" t="s">
        <v>252</v>
      </c>
      <c r="G135" s="140" t="s">
        <v>90</v>
      </c>
      <c r="H135" s="141">
        <v>254.6</v>
      </c>
      <c r="I135" s="142"/>
      <c r="J135" s="142">
        <f>ROUND(I135*H135,2)</f>
        <v>0</v>
      </c>
      <c r="K135" s="143"/>
      <c r="L135" s="30"/>
      <c r="M135" s="144"/>
      <c r="N135" s="145"/>
      <c r="O135" s="146"/>
      <c r="P135" s="146"/>
      <c r="Q135" s="146"/>
      <c r="R135" s="146"/>
      <c r="S135" s="146"/>
      <c r="T135" s="147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8" t="s">
        <v>91</v>
      </c>
      <c r="AT135" s="148" t="s">
        <v>87</v>
      </c>
      <c r="AU135" s="148" t="s">
        <v>58</v>
      </c>
      <c r="AY135" s="17" t="s">
        <v>85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56</v>
      </c>
      <c r="BK135" s="149">
        <f>ROUND(I135*H135,2)</f>
        <v>0</v>
      </c>
      <c r="BL135" s="17" t="s">
        <v>91</v>
      </c>
      <c r="BM135" s="148" t="s">
        <v>110</v>
      </c>
    </row>
    <row r="136" spans="1:65" s="2" customFormat="1" x14ac:dyDescent="0.2">
      <c r="A136" s="29"/>
      <c r="B136" s="30"/>
      <c r="C136" s="29"/>
      <c r="D136" s="150" t="s">
        <v>93</v>
      </c>
      <c r="E136" s="29"/>
      <c r="F136" s="151"/>
      <c r="G136" s="29"/>
      <c r="H136" s="29"/>
      <c r="I136" s="29"/>
      <c r="J136" s="29"/>
      <c r="K136" s="29"/>
      <c r="L136" s="30"/>
      <c r="M136" s="152"/>
      <c r="N136" s="153"/>
      <c r="O136" s="55"/>
      <c r="P136" s="55"/>
      <c r="Q136" s="55"/>
      <c r="R136" s="55"/>
      <c r="S136" s="55"/>
      <c r="T136" s="56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7" t="s">
        <v>93</v>
      </c>
      <c r="AU136" s="17" t="s">
        <v>58</v>
      </c>
    </row>
    <row r="137" spans="1:65" s="2" customFormat="1" ht="33" customHeight="1" x14ac:dyDescent="0.2">
      <c r="A137" s="29"/>
      <c r="B137" s="136"/>
      <c r="C137" s="137" t="s">
        <v>102</v>
      </c>
      <c r="D137" s="137" t="s">
        <v>87</v>
      </c>
      <c r="E137" s="138" t="s">
        <v>111</v>
      </c>
      <c r="F137" s="139" t="s">
        <v>112</v>
      </c>
      <c r="G137" s="140" t="s">
        <v>90</v>
      </c>
      <c r="H137" s="141">
        <v>7.4</v>
      </c>
      <c r="I137" s="142"/>
      <c r="J137" s="142">
        <f>ROUND(I137*H137,2)</f>
        <v>0</v>
      </c>
      <c r="K137" s="143"/>
      <c r="L137" s="30"/>
      <c r="M137" s="144"/>
      <c r="N137" s="145"/>
      <c r="O137" s="146"/>
      <c r="P137" s="146"/>
      <c r="Q137" s="146"/>
      <c r="R137" s="146"/>
      <c r="S137" s="146"/>
      <c r="T137" s="147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8" t="s">
        <v>91</v>
      </c>
      <c r="AT137" s="148" t="s">
        <v>87</v>
      </c>
      <c r="AU137" s="148" t="s">
        <v>58</v>
      </c>
      <c r="AY137" s="17" t="s">
        <v>85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56</v>
      </c>
      <c r="BK137" s="149">
        <f>ROUND(I137*H137,2)</f>
        <v>0</v>
      </c>
      <c r="BL137" s="17" t="s">
        <v>91</v>
      </c>
      <c r="BM137" s="148" t="s">
        <v>113</v>
      </c>
    </row>
    <row r="138" spans="1:65" s="2" customFormat="1" ht="19.5" x14ac:dyDescent="0.2">
      <c r="A138" s="29"/>
      <c r="B138" s="30"/>
      <c r="C138" s="29"/>
      <c r="D138" s="150" t="s">
        <v>93</v>
      </c>
      <c r="E138" s="29"/>
      <c r="F138" s="151" t="s">
        <v>114</v>
      </c>
      <c r="G138" s="29"/>
      <c r="H138" s="29"/>
      <c r="I138" s="29"/>
      <c r="J138" s="29"/>
      <c r="K138" s="29"/>
      <c r="L138" s="30"/>
      <c r="M138" s="152"/>
      <c r="N138" s="153"/>
      <c r="O138" s="55"/>
      <c r="P138" s="55"/>
      <c r="Q138" s="55"/>
      <c r="R138" s="55"/>
      <c r="S138" s="55"/>
      <c r="T138" s="56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7" t="s">
        <v>93</v>
      </c>
      <c r="AU138" s="17" t="s">
        <v>58</v>
      </c>
    </row>
    <row r="139" spans="1:65" s="13" customFormat="1" x14ac:dyDescent="0.2">
      <c r="B139" s="154"/>
      <c r="D139" s="150" t="s">
        <v>100</v>
      </c>
      <c r="E139" s="155" t="s">
        <v>1</v>
      </c>
      <c r="F139" s="156" t="s">
        <v>115</v>
      </c>
      <c r="H139" s="157">
        <v>7.4</v>
      </c>
      <c r="L139" s="154"/>
      <c r="M139" s="158"/>
      <c r="N139" s="159"/>
      <c r="O139" s="159"/>
      <c r="P139" s="159"/>
      <c r="Q139" s="159"/>
      <c r="R139" s="159"/>
      <c r="S139" s="159"/>
      <c r="T139" s="160"/>
      <c r="AT139" s="155" t="s">
        <v>100</v>
      </c>
      <c r="AU139" s="155" t="s">
        <v>58</v>
      </c>
      <c r="AV139" s="13" t="s">
        <v>58</v>
      </c>
      <c r="AW139" s="13" t="s">
        <v>21</v>
      </c>
      <c r="AX139" s="13" t="s">
        <v>56</v>
      </c>
      <c r="AY139" s="155" t="s">
        <v>85</v>
      </c>
    </row>
    <row r="140" spans="1:65" s="2" customFormat="1" ht="37.9" customHeight="1" x14ac:dyDescent="0.2">
      <c r="A140" s="29"/>
      <c r="B140" s="136"/>
      <c r="C140" s="137" t="s">
        <v>116</v>
      </c>
      <c r="D140" s="137" t="s">
        <v>87</v>
      </c>
      <c r="E140" s="138" t="s">
        <v>117</v>
      </c>
      <c r="F140" s="139" t="s">
        <v>118</v>
      </c>
      <c r="G140" s="140" t="s">
        <v>90</v>
      </c>
      <c r="H140" s="141">
        <v>254.6</v>
      </c>
      <c r="I140" s="142"/>
      <c r="J140" s="142">
        <f>ROUND(I140*H140,2)</f>
        <v>0</v>
      </c>
      <c r="K140" s="143"/>
      <c r="L140" s="30"/>
      <c r="M140" s="144"/>
      <c r="N140" s="145"/>
      <c r="O140" s="146"/>
      <c r="P140" s="146"/>
      <c r="Q140" s="146"/>
      <c r="R140" s="146"/>
      <c r="S140" s="146"/>
      <c r="T140" s="147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8" t="s">
        <v>91</v>
      </c>
      <c r="AT140" s="148" t="s">
        <v>87</v>
      </c>
      <c r="AU140" s="148" t="s">
        <v>58</v>
      </c>
      <c r="AY140" s="17" t="s">
        <v>85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56</v>
      </c>
      <c r="BK140" s="149">
        <f>ROUND(I140*H140,2)</f>
        <v>0</v>
      </c>
      <c r="BL140" s="17" t="s">
        <v>91</v>
      </c>
      <c r="BM140" s="148" t="s">
        <v>119</v>
      </c>
    </row>
    <row r="141" spans="1:65" s="2" customFormat="1" ht="39" x14ac:dyDescent="0.2">
      <c r="A141" s="29"/>
      <c r="B141" s="30"/>
      <c r="C141" s="29"/>
      <c r="D141" s="150" t="s">
        <v>93</v>
      </c>
      <c r="E141" s="29"/>
      <c r="F141" s="151" t="s">
        <v>120</v>
      </c>
      <c r="G141" s="29"/>
      <c r="H141" s="29"/>
      <c r="I141" s="29"/>
      <c r="J141" s="29"/>
      <c r="K141" s="29"/>
      <c r="L141" s="30"/>
      <c r="M141" s="152"/>
      <c r="N141" s="153"/>
      <c r="O141" s="55"/>
      <c r="P141" s="55"/>
      <c r="Q141" s="55"/>
      <c r="R141" s="55"/>
      <c r="S141" s="55"/>
      <c r="T141" s="56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7" t="s">
        <v>93</v>
      </c>
      <c r="AU141" s="17" t="s">
        <v>58</v>
      </c>
    </row>
    <row r="142" spans="1:65" s="2" customFormat="1" ht="16.5" customHeight="1" x14ac:dyDescent="0.2">
      <c r="A142" s="29"/>
      <c r="B142" s="136"/>
      <c r="C142" s="161" t="s">
        <v>121</v>
      </c>
      <c r="D142" s="161" t="s">
        <v>122</v>
      </c>
      <c r="E142" s="162" t="s">
        <v>123</v>
      </c>
      <c r="F142" s="163" t="s">
        <v>124</v>
      </c>
      <c r="G142" s="164" t="s">
        <v>125</v>
      </c>
      <c r="H142" s="165">
        <v>9.9749999999999996</v>
      </c>
      <c r="I142" s="166"/>
      <c r="J142" s="166">
        <f>ROUND(I142*H142,2)</f>
        <v>0</v>
      </c>
      <c r="K142" s="167"/>
      <c r="L142" s="168"/>
      <c r="M142" s="169"/>
      <c r="N142" s="170"/>
      <c r="O142" s="146"/>
      <c r="P142" s="146"/>
      <c r="Q142" s="146"/>
      <c r="R142" s="146"/>
      <c r="S142" s="146"/>
      <c r="T142" s="147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8" t="s">
        <v>126</v>
      </c>
      <c r="AT142" s="148" t="s">
        <v>122</v>
      </c>
      <c r="AU142" s="148" t="s">
        <v>58</v>
      </c>
      <c r="AY142" s="17" t="s">
        <v>85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56</v>
      </c>
      <c r="BK142" s="149">
        <f>ROUND(I142*H142,2)</f>
        <v>0</v>
      </c>
      <c r="BL142" s="17" t="s">
        <v>91</v>
      </c>
      <c r="BM142" s="148" t="s">
        <v>127</v>
      </c>
    </row>
    <row r="143" spans="1:65" s="2" customFormat="1" x14ac:dyDescent="0.2">
      <c r="A143" s="29"/>
      <c r="B143" s="30"/>
      <c r="C143" s="29"/>
      <c r="D143" s="150" t="s">
        <v>93</v>
      </c>
      <c r="E143" s="29"/>
      <c r="F143" s="151" t="s">
        <v>124</v>
      </c>
      <c r="G143" s="29"/>
      <c r="H143" s="29"/>
      <c r="I143" s="29"/>
      <c r="J143" s="29"/>
      <c r="K143" s="29"/>
      <c r="L143" s="30"/>
      <c r="M143" s="152"/>
      <c r="N143" s="153"/>
      <c r="O143" s="55"/>
      <c r="P143" s="55"/>
      <c r="Q143" s="55"/>
      <c r="R143" s="55"/>
      <c r="S143" s="55"/>
      <c r="T143" s="56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T143" s="17" t="s">
        <v>93</v>
      </c>
      <c r="AU143" s="17" t="s">
        <v>58</v>
      </c>
    </row>
    <row r="144" spans="1:65" s="2" customFormat="1" ht="24.2" customHeight="1" x14ac:dyDescent="0.2">
      <c r="A144" s="29"/>
      <c r="B144" s="136"/>
      <c r="C144" s="137" t="s">
        <v>126</v>
      </c>
      <c r="D144" s="137" t="s">
        <v>87</v>
      </c>
      <c r="E144" s="138" t="s">
        <v>128</v>
      </c>
      <c r="F144" s="139" t="s">
        <v>129</v>
      </c>
      <c r="G144" s="140" t="s">
        <v>90</v>
      </c>
      <c r="H144" s="141">
        <v>254.6</v>
      </c>
      <c r="I144" s="142"/>
      <c r="J144" s="142">
        <f>ROUND(I144*H144,2)</f>
        <v>0</v>
      </c>
      <c r="K144" s="143"/>
      <c r="L144" s="30"/>
      <c r="M144" s="144"/>
      <c r="N144" s="145"/>
      <c r="O144" s="146"/>
      <c r="P144" s="146"/>
      <c r="Q144" s="146"/>
      <c r="R144" s="146"/>
      <c r="S144" s="146"/>
      <c r="T144" s="147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8" t="s">
        <v>91</v>
      </c>
      <c r="AT144" s="148" t="s">
        <v>87</v>
      </c>
      <c r="AU144" s="148" t="s">
        <v>58</v>
      </c>
      <c r="AY144" s="17" t="s">
        <v>85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56</v>
      </c>
      <c r="BK144" s="149">
        <f>ROUND(I144*H144,2)</f>
        <v>0</v>
      </c>
      <c r="BL144" s="17" t="s">
        <v>91</v>
      </c>
      <c r="BM144" s="148" t="s">
        <v>130</v>
      </c>
    </row>
    <row r="145" spans="1:65" s="2" customFormat="1" x14ac:dyDescent="0.2">
      <c r="A145" s="29"/>
      <c r="B145" s="30"/>
      <c r="C145" s="29"/>
      <c r="D145" s="150" t="s">
        <v>93</v>
      </c>
      <c r="E145" s="29"/>
      <c r="F145" s="151" t="s">
        <v>131</v>
      </c>
      <c r="G145" s="29"/>
      <c r="H145" s="29"/>
      <c r="I145" s="29"/>
      <c r="J145" s="29"/>
      <c r="K145" s="29"/>
      <c r="L145" s="30"/>
      <c r="M145" s="152"/>
      <c r="N145" s="153"/>
      <c r="O145" s="55"/>
      <c r="P145" s="55"/>
      <c r="Q145" s="55"/>
      <c r="R145" s="55"/>
      <c r="S145" s="55"/>
      <c r="T145" s="56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7" t="s">
        <v>93</v>
      </c>
      <c r="AU145" s="17" t="s">
        <v>58</v>
      </c>
    </row>
    <row r="146" spans="1:65" s="2" customFormat="1" ht="33" customHeight="1" x14ac:dyDescent="0.2">
      <c r="A146" s="29"/>
      <c r="B146" s="136"/>
      <c r="C146" s="137" t="s">
        <v>132</v>
      </c>
      <c r="D146" s="137" t="s">
        <v>87</v>
      </c>
      <c r="E146" s="223" t="s">
        <v>253</v>
      </c>
      <c r="F146" s="224" t="s">
        <v>254</v>
      </c>
      <c r="G146" s="140" t="s">
        <v>90</v>
      </c>
      <c r="H146" s="141">
        <v>254.6</v>
      </c>
      <c r="I146" s="142"/>
      <c r="J146" s="142">
        <f>ROUND(I146*H146,2)</f>
        <v>0</v>
      </c>
      <c r="K146" s="143"/>
      <c r="L146" s="30"/>
      <c r="M146" s="144"/>
      <c r="N146" s="145"/>
      <c r="O146" s="146"/>
      <c r="P146" s="146"/>
      <c r="Q146" s="146"/>
      <c r="R146" s="146"/>
      <c r="S146" s="146"/>
      <c r="T146" s="147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8" t="s">
        <v>91</v>
      </c>
      <c r="AT146" s="148" t="s">
        <v>87</v>
      </c>
      <c r="AU146" s="148" t="s">
        <v>58</v>
      </c>
      <c r="AY146" s="17" t="s">
        <v>85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56</v>
      </c>
      <c r="BK146" s="149">
        <f>ROUND(I146*H146,2)</f>
        <v>0</v>
      </c>
      <c r="BL146" s="17" t="s">
        <v>91</v>
      </c>
      <c r="BM146" s="148" t="s">
        <v>133</v>
      </c>
    </row>
    <row r="147" spans="1:65" s="2" customFormat="1" x14ac:dyDescent="0.2">
      <c r="A147" s="29"/>
      <c r="B147" s="30"/>
      <c r="C147" s="29"/>
      <c r="D147" s="150" t="s">
        <v>93</v>
      </c>
      <c r="E147" s="29"/>
      <c r="F147" s="151"/>
      <c r="G147" s="29"/>
      <c r="H147" s="29"/>
      <c r="I147" s="29"/>
      <c r="J147" s="29"/>
      <c r="K147" s="29"/>
      <c r="L147" s="30"/>
      <c r="M147" s="152"/>
      <c r="N147" s="153"/>
      <c r="O147" s="55"/>
      <c r="P147" s="55"/>
      <c r="Q147" s="55"/>
      <c r="R147" s="55"/>
      <c r="S147" s="55"/>
      <c r="T147" s="56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7" t="s">
        <v>93</v>
      </c>
      <c r="AU147" s="17" t="s">
        <v>58</v>
      </c>
    </row>
    <row r="148" spans="1:65" s="2" customFormat="1" ht="21.75" customHeight="1" x14ac:dyDescent="0.2">
      <c r="A148" s="29"/>
      <c r="B148" s="136"/>
      <c r="C148" s="137" t="s">
        <v>134</v>
      </c>
      <c r="D148" s="137" t="s">
        <v>87</v>
      </c>
      <c r="E148" s="138" t="s">
        <v>135</v>
      </c>
      <c r="F148" s="139" t="s">
        <v>136</v>
      </c>
      <c r="G148" s="140" t="s">
        <v>137</v>
      </c>
      <c r="H148" s="141">
        <v>37</v>
      </c>
      <c r="I148" s="142"/>
      <c r="J148" s="142">
        <f>ROUND(I148*H148,2)</f>
        <v>0</v>
      </c>
      <c r="K148" s="143"/>
      <c r="L148" s="30"/>
      <c r="M148" s="144"/>
      <c r="N148" s="145"/>
      <c r="O148" s="146"/>
      <c r="P148" s="146"/>
      <c r="Q148" s="146"/>
      <c r="R148" s="146"/>
      <c r="S148" s="146"/>
      <c r="T148" s="147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8" t="s">
        <v>91</v>
      </c>
      <c r="AT148" s="148" t="s">
        <v>87</v>
      </c>
      <c r="AU148" s="148" t="s">
        <v>58</v>
      </c>
      <c r="AY148" s="17" t="s">
        <v>85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56</v>
      </c>
      <c r="BK148" s="149">
        <f>ROUND(I148*H148,2)</f>
        <v>0</v>
      </c>
      <c r="BL148" s="17" t="s">
        <v>91</v>
      </c>
      <c r="BM148" s="148" t="s">
        <v>138</v>
      </c>
    </row>
    <row r="149" spans="1:65" s="2" customFormat="1" ht="19.5" x14ac:dyDescent="0.2">
      <c r="A149" s="29"/>
      <c r="B149" s="30"/>
      <c r="C149" s="29"/>
      <c r="D149" s="150" t="s">
        <v>93</v>
      </c>
      <c r="E149" s="29"/>
      <c r="F149" s="151" t="s">
        <v>139</v>
      </c>
      <c r="G149" s="29"/>
      <c r="H149" s="29"/>
      <c r="I149" s="29"/>
      <c r="J149" s="29"/>
      <c r="K149" s="29"/>
      <c r="L149" s="30"/>
      <c r="M149" s="152"/>
      <c r="N149" s="153"/>
      <c r="O149" s="55"/>
      <c r="P149" s="55"/>
      <c r="Q149" s="55"/>
      <c r="R149" s="55"/>
      <c r="S149" s="55"/>
      <c r="T149" s="56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7" t="s">
        <v>93</v>
      </c>
      <c r="AU149" s="17" t="s">
        <v>58</v>
      </c>
    </row>
    <row r="150" spans="1:65" s="13" customFormat="1" x14ac:dyDescent="0.2">
      <c r="B150" s="154"/>
      <c r="D150" s="150" t="s">
        <v>100</v>
      </c>
      <c r="E150" s="155" t="s">
        <v>1</v>
      </c>
      <c r="F150" s="156">
        <v>37</v>
      </c>
      <c r="H150" s="157">
        <v>37</v>
      </c>
      <c r="L150" s="154"/>
      <c r="M150" s="158"/>
      <c r="N150" s="159"/>
      <c r="O150" s="159"/>
      <c r="P150" s="159"/>
      <c r="Q150" s="159"/>
      <c r="R150" s="159"/>
      <c r="S150" s="159"/>
      <c r="T150" s="160"/>
      <c r="AT150" s="155" t="s">
        <v>100</v>
      </c>
      <c r="AU150" s="155" t="s">
        <v>58</v>
      </c>
      <c r="AV150" s="13" t="s">
        <v>58</v>
      </c>
      <c r="AW150" s="13" t="s">
        <v>21</v>
      </c>
      <c r="AX150" s="13" t="s">
        <v>56</v>
      </c>
      <c r="AY150" s="155" t="s">
        <v>85</v>
      </c>
    </row>
    <row r="151" spans="1:65" s="12" customFormat="1" ht="22.9" customHeight="1" x14ac:dyDescent="0.2">
      <c r="B151" s="124"/>
      <c r="D151" s="125" t="s">
        <v>50</v>
      </c>
      <c r="E151" s="134" t="s">
        <v>126</v>
      </c>
      <c r="F151" s="134" t="s">
        <v>140</v>
      </c>
      <c r="J151" s="135">
        <f>BK151</f>
        <v>0</v>
      </c>
      <c r="L151" s="124"/>
      <c r="M151" s="128"/>
      <c r="N151" s="129"/>
      <c r="O151" s="129"/>
      <c r="P151" s="130"/>
      <c r="Q151" s="129"/>
      <c r="R151" s="130"/>
      <c r="S151" s="129"/>
      <c r="T151" s="131"/>
      <c r="AR151" s="125" t="s">
        <v>56</v>
      </c>
      <c r="AT151" s="132" t="s">
        <v>50</v>
      </c>
      <c r="AU151" s="132" t="s">
        <v>56</v>
      </c>
      <c r="AY151" s="125" t="s">
        <v>85</v>
      </c>
      <c r="BK151" s="133">
        <f>SUM(BK152:BK153)</f>
        <v>0</v>
      </c>
    </row>
    <row r="152" spans="1:65" s="2" customFormat="1" ht="21.75" customHeight="1" x14ac:dyDescent="0.2">
      <c r="A152" s="29"/>
      <c r="B152" s="136"/>
      <c r="C152" s="137" t="s">
        <v>141</v>
      </c>
      <c r="D152" s="137" t="s">
        <v>87</v>
      </c>
      <c r="E152" s="138" t="s">
        <v>142</v>
      </c>
      <c r="F152" s="139" t="s">
        <v>143</v>
      </c>
      <c r="G152" s="140" t="s">
        <v>144</v>
      </c>
      <c r="H152" s="141">
        <v>1</v>
      </c>
      <c r="I152" s="142"/>
      <c r="J152" s="142">
        <f>ROUND(I152*H152,2)</f>
        <v>0</v>
      </c>
      <c r="K152" s="143"/>
      <c r="L152" s="30"/>
      <c r="M152" s="144"/>
      <c r="N152" s="145"/>
      <c r="O152" s="146"/>
      <c r="P152" s="146"/>
      <c r="Q152" s="146"/>
      <c r="R152" s="146"/>
      <c r="S152" s="146"/>
      <c r="T152" s="147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8" t="s">
        <v>91</v>
      </c>
      <c r="AT152" s="148" t="s">
        <v>87</v>
      </c>
      <c r="AU152" s="148" t="s">
        <v>58</v>
      </c>
      <c r="AY152" s="17" t="s">
        <v>85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56</v>
      </c>
      <c r="BK152" s="149">
        <f>ROUND(I152*H152,2)</f>
        <v>0</v>
      </c>
      <c r="BL152" s="17" t="s">
        <v>91</v>
      </c>
      <c r="BM152" s="148" t="s">
        <v>145</v>
      </c>
    </row>
    <row r="153" spans="1:65" s="2" customFormat="1" ht="19.5" x14ac:dyDescent="0.2">
      <c r="A153" s="29"/>
      <c r="B153" s="30"/>
      <c r="C153" s="29"/>
      <c r="D153" s="150" t="s">
        <v>93</v>
      </c>
      <c r="E153" s="29"/>
      <c r="F153" s="151" t="s">
        <v>146</v>
      </c>
      <c r="G153" s="29"/>
      <c r="H153" s="29"/>
      <c r="I153" s="29"/>
      <c r="J153" s="29"/>
      <c r="K153" s="29"/>
      <c r="L153" s="30"/>
      <c r="M153" s="152"/>
      <c r="N153" s="153"/>
      <c r="O153" s="55"/>
      <c r="P153" s="55"/>
      <c r="Q153" s="55"/>
      <c r="R153" s="55"/>
      <c r="S153" s="55"/>
      <c r="T153" s="56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7" t="s">
        <v>93</v>
      </c>
      <c r="AU153" s="17" t="s">
        <v>58</v>
      </c>
    </row>
    <row r="154" spans="1:65" s="12" customFormat="1" ht="22.9" customHeight="1" x14ac:dyDescent="0.2">
      <c r="B154" s="124"/>
      <c r="D154" s="125" t="s">
        <v>50</v>
      </c>
      <c r="E154" s="134" t="s">
        <v>132</v>
      </c>
      <c r="F154" s="134" t="s">
        <v>147</v>
      </c>
      <c r="J154" s="135">
        <f>BK154</f>
        <v>0</v>
      </c>
      <c r="L154" s="124"/>
      <c r="M154" s="128"/>
      <c r="N154" s="129"/>
      <c r="O154" s="129"/>
      <c r="P154" s="130"/>
      <c r="Q154" s="129"/>
      <c r="R154" s="130"/>
      <c r="S154" s="129"/>
      <c r="T154" s="131"/>
      <c r="AR154" s="125" t="s">
        <v>56</v>
      </c>
      <c r="AT154" s="132" t="s">
        <v>50</v>
      </c>
      <c r="AU154" s="132" t="s">
        <v>56</v>
      </c>
      <c r="AY154" s="125" t="s">
        <v>85</v>
      </c>
      <c r="BK154" s="133">
        <f>SUM(BK155:BK179)</f>
        <v>0</v>
      </c>
    </row>
    <row r="155" spans="1:65" s="2" customFormat="1" ht="16.5" customHeight="1" x14ac:dyDescent="0.2">
      <c r="A155" s="29"/>
      <c r="B155" s="136"/>
      <c r="C155" s="137" t="s">
        <v>148</v>
      </c>
      <c r="D155" s="137" t="s">
        <v>87</v>
      </c>
      <c r="E155" s="138" t="s">
        <v>149</v>
      </c>
      <c r="F155" s="139" t="s">
        <v>150</v>
      </c>
      <c r="G155" s="140" t="s">
        <v>144</v>
      </c>
      <c r="H155" s="141">
        <v>9</v>
      </c>
      <c r="I155" s="142"/>
      <c r="J155" s="142">
        <f>ROUND(I155*H155,2)</f>
        <v>0</v>
      </c>
      <c r="K155" s="143"/>
      <c r="L155" s="30"/>
      <c r="M155" s="144"/>
      <c r="N155" s="145"/>
      <c r="O155" s="146"/>
      <c r="P155" s="146"/>
      <c r="Q155" s="146"/>
      <c r="R155" s="146"/>
      <c r="S155" s="146"/>
      <c r="T155" s="147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8" t="s">
        <v>91</v>
      </c>
      <c r="AT155" s="148" t="s">
        <v>87</v>
      </c>
      <c r="AU155" s="148" t="s">
        <v>58</v>
      </c>
      <c r="AY155" s="17" t="s">
        <v>85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56</v>
      </c>
      <c r="BK155" s="149">
        <f>ROUND(I155*H155,2)</f>
        <v>0</v>
      </c>
      <c r="BL155" s="17" t="s">
        <v>91</v>
      </c>
      <c r="BM155" s="148" t="s">
        <v>151</v>
      </c>
    </row>
    <row r="156" spans="1:65" s="2" customFormat="1" x14ac:dyDescent="0.2">
      <c r="A156" s="29"/>
      <c r="B156" s="30"/>
      <c r="C156" s="29"/>
      <c r="D156" s="150" t="s">
        <v>93</v>
      </c>
      <c r="E156" s="29"/>
      <c r="F156" s="151" t="s">
        <v>152</v>
      </c>
      <c r="G156" s="29"/>
      <c r="H156" s="29"/>
      <c r="I156" s="29"/>
      <c r="J156" s="29"/>
      <c r="K156" s="29"/>
      <c r="L156" s="30"/>
      <c r="M156" s="152"/>
      <c r="N156" s="153"/>
      <c r="O156" s="55"/>
      <c r="P156" s="55"/>
      <c r="Q156" s="55"/>
      <c r="R156" s="55"/>
      <c r="S156" s="55"/>
      <c r="T156" s="56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7" t="s">
        <v>93</v>
      </c>
      <c r="AU156" s="17" t="s">
        <v>58</v>
      </c>
    </row>
    <row r="157" spans="1:65" s="2" customFormat="1" ht="16.5" customHeight="1" x14ac:dyDescent="0.2">
      <c r="A157" s="29"/>
      <c r="B157" s="136"/>
      <c r="C157" s="161" t="s">
        <v>153</v>
      </c>
      <c r="D157" s="161" t="s">
        <v>122</v>
      </c>
      <c r="E157" s="162" t="s">
        <v>154</v>
      </c>
      <c r="F157" s="163" t="s">
        <v>155</v>
      </c>
      <c r="G157" s="164" t="s">
        <v>144</v>
      </c>
      <c r="H157" s="165">
        <v>9</v>
      </c>
      <c r="I157" s="166"/>
      <c r="J157" s="166">
        <f>ROUND(I157*H157,2)</f>
        <v>0</v>
      </c>
      <c r="K157" s="167"/>
      <c r="L157" s="168"/>
      <c r="M157" s="169"/>
      <c r="N157" s="170"/>
      <c r="O157" s="146"/>
      <c r="P157" s="146"/>
      <c r="Q157" s="146"/>
      <c r="R157" s="146"/>
      <c r="S157" s="146"/>
      <c r="T157" s="147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8" t="s">
        <v>126</v>
      </c>
      <c r="AT157" s="148" t="s">
        <v>122</v>
      </c>
      <c r="AU157" s="148" t="s">
        <v>58</v>
      </c>
      <c r="AY157" s="17" t="s">
        <v>85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56</v>
      </c>
      <c r="BK157" s="149">
        <f>ROUND(I157*H157,2)</f>
        <v>0</v>
      </c>
      <c r="BL157" s="17" t="s">
        <v>91</v>
      </c>
      <c r="BM157" s="148" t="s">
        <v>156</v>
      </c>
    </row>
    <row r="158" spans="1:65" s="2" customFormat="1" x14ac:dyDescent="0.2">
      <c r="A158" s="29"/>
      <c r="B158" s="30"/>
      <c r="C158" s="29"/>
      <c r="D158" s="150" t="s">
        <v>93</v>
      </c>
      <c r="E158" s="29"/>
      <c r="F158" s="151" t="s">
        <v>155</v>
      </c>
      <c r="G158" s="29"/>
      <c r="H158" s="29"/>
      <c r="I158" s="29"/>
      <c r="J158" s="29"/>
      <c r="K158" s="29"/>
      <c r="L158" s="30"/>
      <c r="M158" s="152"/>
      <c r="N158" s="153"/>
      <c r="O158" s="55"/>
      <c r="P158" s="55"/>
      <c r="Q158" s="55"/>
      <c r="R158" s="55"/>
      <c r="S158" s="55"/>
      <c r="T158" s="56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7" t="s">
        <v>93</v>
      </c>
      <c r="AU158" s="17" t="s">
        <v>58</v>
      </c>
    </row>
    <row r="159" spans="1:65" s="2" customFormat="1" ht="24.2" customHeight="1" x14ac:dyDescent="0.2">
      <c r="A159" s="29"/>
      <c r="B159" s="136"/>
      <c r="C159" s="137" t="s">
        <v>157</v>
      </c>
      <c r="D159" s="137" t="s">
        <v>87</v>
      </c>
      <c r="E159" s="138" t="s">
        <v>158</v>
      </c>
      <c r="F159" s="139" t="s">
        <v>159</v>
      </c>
      <c r="G159" s="140" t="s">
        <v>137</v>
      </c>
      <c r="H159" s="141">
        <v>45</v>
      </c>
      <c r="I159" s="142"/>
      <c r="J159" s="142">
        <f>ROUND(I159*H159,2)</f>
        <v>0</v>
      </c>
      <c r="K159" s="143"/>
      <c r="L159" s="30"/>
      <c r="M159" s="144"/>
      <c r="N159" s="145"/>
      <c r="O159" s="146"/>
      <c r="P159" s="146"/>
      <c r="Q159" s="146"/>
      <c r="R159" s="146"/>
      <c r="S159" s="146"/>
      <c r="T159" s="147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8" t="s">
        <v>91</v>
      </c>
      <c r="AT159" s="148" t="s">
        <v>87</v>
      </c>
      <c r="AU159" s="148" t="s">
        <v>58</v>
      </c>
      <c r="AY159" s="17" t="s">
        <v>85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56</v>
      </c>
      <c r="BK159" s="149">
        <f>ROUND(I159*H159,2)</f>
        <v>0</v>
      </c>
      <c r="BL159" s="17" t="s">
        <v>91</v>
      </c>
      <c r="BM159" s="148" t="s">
        <v>160</v>
      </c>
    </row>
    <row r="160" spans="1:65" s="2" customFormat="1" ht="19.5" x14ac:dyDescent="0.2">
      <c r="A160" s="29"/>
      <c r="B160" s="30"/>
      <c r="C160" s="29"/>
      <c r="D160" s="150" t="s">
        <v>93</v>
      </c>
      <c r="E160" s="29"/>
      <c r="F160" s="151" t="s">
        <v>161</v>
      </c>
      <c r="G160" s="29"/>
      <c r="H160" s="29"/>
      <c r="I160" s="29"/>
      <c r="J160" s="29"/>
      <c r="K160" s="29"/>
      <c r="L160" s="30"/>
      <c r="M160" s="152"/>
      <c r="N160" s="153"/>
      <c r="O160" s="55"/>
      <c r="P160" s="55"/>
      <c r="Q160" s="55"/>
      <c r="R160" s="55"/>
      <c r="S160" s="55"/>
      <c r="T160" s="56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T160" s="17" t="s">
        <v>93</v>
      </c>
      <c r="AU160" s="17" t="s">
        <v>58</v>
      </c>
    </row>
    <row r="161" spans="1:65" s="13" customFormat="1" x14ac:dyDescent="0.2">
      <c r="B161" s="154"/>
      <c r="D161" s="150" t="s">
        <v>100</v>
      </c>
      <c r="E161" s="155" t="s">
        <v>1</v>
      </c>
      <c r="F161" s="156" t="s">
        <v>162</v>
      </c>
      <c r="H161" s="157">
        <v>45</v>
      </c>
      <c r="L161" s="154"/>
      <c r="M161" s="158"/>
      <c r="N161" s="159"/>
      <c r="O161" s="159"/>
      <c r="P161" s="159"/>
      <c r="Q161" s="159"/>
      <c r="R161" s="159"/>
      <c r="S161" s="159"/>
      <c r="T161" s="160"/>
      <c r="AT161" s="155" t="s">
        <v>100</v>
      </c>
      <c r="AU161" s="155" t="s">
        <v>58</v>
      </c>
      <c r="AV161" s="13" t="s">
        <v>58</v>
      </c>
      <c r="AW161" s="13" t="s">
        <v>21</v>
      </c>
      <c r="AX161" s="13" t="s">
        <v>56</v>
      </c>
      <c r="AY161" s="155" t="s">
        <v>85</v>
      </c>
    </row>
    <row r="162" spans="1:65" s="2" customFormat="1" ht="24.2" customHeight="1" x14ac:dyDescent="0.2">
      <c r="A162" s="29"/>
      <c r="B162" s="136"/>
      <c r="C162" s="137" t="s">
        <v>6</v>
      </c>
      <c r="D162" s="137" t="s">
        <v>87</v>
      </c>
      <c r="E162" s="138" t="s">
        <v>163</v>
      </c>
      <c r="F162" s="139" t="s">
        <v>164</v>
      </c>
      <c r="G162" s="140" t="s">
        <v>90</v>
      </c>
      <c r="H162" s="141">
        <v>1</v>
      </c>
      <c r="I162" s="142"/>
      <c r="J162" s="142">
        <f>ROUND(I162*H162,2)</f>
        <v>0</v>
      </c>
      <c r="K162" s="143"/>
      <c r="L162" s="30"/>
      <c r="M162" s="144"/>
      <c r="N162" s="145"/>
      <c r="O162" s="146"/>
      <c r="P162" s="146"/>
      <c r="Q162" s="146"/>
      <c r="R162" s="146"/>
      <c r="S162" s="146"/>
      <c r="T162" s="147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8" t="s">
        <v>91</v>
      </c>
      <c r="AT162" s="148" t="s">
        <v>87</v>
      </c>
      <c r="AU162" s="148" t="s">
        <v>58</v>
      </c>
      <c r="AY162" s="17" t="s">
        <v>85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56</v>
      </c>
      <c r="BK162" s="149">
        <f>ROUND(I162*H162,2)</f>
        <v>0</v>
      </c>
      <c r="BL162" s="17" t="s">
        <v>91</v>
      </c>
      <c r="BM162" s="148" t="s">
        <v>165</v>
      </c>
    </row>
    <row r="163" spans="1:65" s="2" customFormat="1" ht="19.5" x14ac:dyDescent="0.2">
      <c r="A163" s="29"/>
      <c r="B163" s="30"/>
      <c r="C163" s="29"/>
      <c r="D163" s="150" t="s">
        <v>93</v>
      </c>
      <c r="E163" s="29"/>
      <c r="F163" s="151" t="s">
        <v>166</v>
      </c>
      <c r="G163" s="29"/>
      <c r="H163" s="29"/>
      <c r="I163" s="29"/>
      <c r="J163" s="29"/>
      <c r="K163" s="29"/>
      <c r="L163" s="30"/>
      <c r="M163" s="152"/>
      <c r="N163" s="153"/>
      <c r="O163" s="55"/>
      <c r="P163" s="55"/>
      <c r="Q163" s="55"/>
      <c r="R163" s="55"/>
      <c r="S163" s="55"/>
      <c r="T163" s="56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7" t="s">
        <v>93</v>
      </c>
      <c r="AU163" s="17" t="s">
        <v>58</v>
      </c>
    </row>
    <row r="164" spans="1:65" s="13" customFormat="1" x14ac:dyDescent="0.2">
      <c r="B164" s="154"/>
      <c r="D164" s="150" t="s">
        <v>100</v>
      </c>
      <c r="E164" s="155" t="s">
        <v>1</v>
      </c>
      <c r="F164" s="156" t="s">
        <v>167</v>
      </c>
      <c r="H164" s="157">
        <v>1</v>
      </c>
      <c r="L164" s="154"/>
      <c r="M164" s="158"/>
      <c r="N164" s="159"/>
      <c r="O164" s="159"/>
      <c r="P164" s="159"/>
      <c r="Q164" s="159"/>
      <c r="R164" s="159"/>
      <c r="S164" s="159"/>
      <c r="T164" s="160"/>
      <c r="AT164" s="155" t="s">
        <v>100</v>
      </c>
      <c r="AU164" s="155" t="s">
        <v>58</v>
      </c>
      <c r="AV164" s="13" t="s">
        <v>58</v>
      </c>
      <c r="AW164" s="13" t="s">
        <v>21</v>
      </c>
      <c r="AX164" s="13" t="s">
        <v>56</v>
      </c>
      <c r="AY164" s="155" t="s">
        <v>85</v>
      </c>
    </row>
    <row r="165" spans="1:65" s="2" customFormat="1" ht="33" customHeight="1" x14ac:dyDescent="0.2">
      <c r="A165" s="29"/>
      <c r="B165" s="136"/>
      <c r="C165" s="137" t="s">
        <v>168</v>
      </c>
      <c r="D165" s="137" t="s">
        <v>87</v>
      </c>
      <c r="E165" s="138" t="s">
        <v>169</v>
      </c>
      <c r="F165" s="139" t="s">
        <v>170</v>
      </c>
      <c r="G165" s="140" t="s">
        <v>137</v>
      </c>
      <c r="H165" s="141">
        <v>37</v>
      </c>
      <c r="I165" s="142"/>
      <c r="J165" s="142">
        <f>ROUND(I165*H165,2)</f>
        <v>0</v>
      </c>
      <c r="K165" s="143"/>
      <c r="L165" s="30"/>
      <c r="M165" s="144"/>
      <c r="N165" s="145"/>
      <c r="O165" s="146"/>
      <c r="P165" s="146"/>
      <c r="Q165" s="146"/>
      <c r="R165" s="146"/>
      <c r="S165" s="146"/>
      <c r="T165" s="147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8" t="s">
        <v>91</v>
      </c>
      <c r="AT165" s="148" t="s">
        <v>87</v>
      </c>
      <c r="AU165" s="148" t="s">
        <v>58</v>
      </c>
      <c r="AY165" s="17" t="s">
        <v>85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56</v>
      </c>
      <c r="BK165" s="149">
        <f>ROUND(I165*H165,2)</f>
        <v>0</v>
      </c>
      <c r="BL165" s="17" t="s">
        <v>91</v>
      </c>
      <c r="BM165" s="148" t="s">
        <v>171</v>
      </c>
    </row>
    <row r="166" spans="1:65" s="2" customFormat="1" ht="29.25" x14ac:dyDescent="0.2">
      <c r="A166" s="29"/>
      <c r="B166" s="30"/>
      <c r="C166" s="29"/>
      <c r="D166" s="150" t="s">
        <v>93</v>
      </c>
      <c r="E166" s="29"/>
      <c r="F166" s="151" t="s">
        <v>172</v>
      </c>
      <c r="G166" s="29"/>
      <c r="H166" s="29"/>
      <c r="I166" s="29"/>
      <c r="J166" s="29"/>
      <c r="K166" s="29"/>
      <c r="L166" s="30"/>
      <c r="M166" s="152"/>
      <c r="N166" s="153"/>
      <c r="O166" s="55"/>
      <c r="P166" s="55"/>
      <c r="Q166" s="55"/>
      <c r="R166" s="55"/>
      <c r="S166" s="55"/>
      <c r="T166" s="56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7" t="s">
        <v>93</v>
      </c>
      <c r="AU166" s="17" t="s">
        <v>58</v>
      </c>
    </row>
    <row r="167" spans="1:65" s="2" customFormat="1" ht="24.2" customHeight="1" x14ac:dyDescent="0.2">
      <c r="A167" s="29"/>
      <c r="B167" s="136"/>
      <c r="C167" s="161" t="s">
        <v>173</v>
      </c>
      <c r="D167" s="161" t="s">
        <v>122</v>
      </c>
      <c r="E167" s="162" t="s">
        <v>174</v>
      </c>
      <c r="F167" s="163" t="s">
        <v>175</v>
      </c>
      <c r="G167" s="164" t="s">
        <v>137</v>
      </c>
      <c r="H167" s="165">
        <v>37.74</v>
      </c>
      <c r="I167" s="166"/>
      <c r="J167" s="166">
        <f>ROUND(I167*H167,2)</f>
        <v>0</v>
      </c>
      <c r="K167" s="167"/>
      <c r="L167" s="168"/>
      <c r="M167" s="169"/>
      <c r="N167" s="170"/>
      <c r="O167" s="146"/>
      <c r="P167" s="146"/>
      <c r="Q167" s="146"/>
      <c r="R167" s="146"/>
      <c r="S167" s="146"/>
      <c r="T167" s="147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8" t="s">
        <v>126</v>
      </c>
      <c r="AT167" s="148" t="s">
        <v>122</v>
      </c>
      <c r="AU167" s="148" t="s">
        <v>58</v>
      </c>
      <c r="AY167" s="17" t="s">
        <v>85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56</v>
      </c>
      <c r="BK167" s="149">
        <f>ROUND(I167*H167,2)</f>
        <v>0</v>
      </c>
      <c r="BL167" s="17" t="s">
        <v>91</v>
      </c>
      <c r="BM167" s="148" t="s">
        <v>176</v>
      </c>
    </row>
    <row r="168" spans="1:65" s="2" customFormat="1" x14ac:dyDescent="0.2">
      <c r="A168" s="29"/>
      <c r="B168" s="30"/>
      <c r="C168" s="29"/>
      <c r="D168" s="150" t="s">
        <v>93</v>
      </c>
      <c r="E168" s="29"/>
      <c r="F168" s="151" t="s">
        <v>175</v>
      </c>
      <c r="G168" s="29"/>
      <c r="H168" s="29"/>
      <c r="I168" s="29"/>
      <c r="J168" s="29"/>
      <c r="K168" s="29"/>
      <c r="L168" s="30"/>
      <c r="M168" s="152"/>
      <c r="N168" s="153"/>
      <c r="O168" s="55"/>
      <c r="P168" s="55"/>
      <c r="Q168" s="55"/>
      <c r="R168" s="55"/>
      <c r="S168" s="55"/>
      <c r="T168" s="56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7" t="s">
        <v>93</v>
      </c>
      <c r="AU168" s="17" t="s">
        <v>58</v>
      </c>
    </row>
    <row r="169" spans="1:65" s="13" customFormat="1" x14ac:dyDescent="0.2">
      <c r="B169" s="154"/>
      <c r="D169" s="150" t="s">
        <v>100</v>
      </c>
      <c r="F169" s="156" t="s">
        <v>177</v>
      </c>
      <c r="H169" s="157">
        <v>37.74</v>
      </c>
      <c r="L169" s="154"/>
      <c r="M169" s="158"/>
      <c r="N169" s="159"/>
      <c r="O169" s="159"/>
      <c r="P169" s="159"/>
      <c r="Q169" s="159"/>
      <c r="R169" s="159"/>
      <c r="S169" s="159"/>
      <c r="T169" s="160"/>
      <c r="AT169" s="155" t="s">
        <v>100</v>
      </c>
      <c r="AU169" s="155" t="s">
        <v>58</v>
      </c>
      <c r="AV169" s="13" t="s">
        <v>58</v>
      </c>
      <c r="AW169" s="13" t="s">
        <v>2</v>
      </c>
      <c r="AX169" s="13" t="s">
        <v>56</v>
      </c>
      <c r="AY169" s="155" t="s">
        <v>85</v>
      </c>
    </row>
    <row r="170" spans="1:65" s="2" customFormat="1" ht="16.5" customHeight="1" x14ac:dyDescent="0.2">
      <c r="A170" s="29"/>
      <c r="B170" s="136"/>
      <c r="C170" s="137" t="s">
        <v>178</v>
      </c>
      <c r="D170" s="137" t="s">
        <v>87</v>
      </c>
      <c r="E170" s="138" t="s">
        <v>179</v>
      </c>
      <c r="F170" s="139" t="s">
        <v>180</v>
      </c>
      <c r="G170" s="140" t="s">
        <v>137</v>
      </c>
      <c r="H170" s="141">
        <v>23</v>
      </c>
      <c r="I170" s="142"/>
      <c r="J170" s="142">
        <f>ROUND(I170*H170,2)</f>
        <v>0</v>
      </c>
      <c r="K170" s="143"/>
      <c r="L170" s="30"/>
      <c r="M170" s="144"/>
      <c r="N170" s="145"/>
      <c r="O170" s="146"/>
      <c r="P170" s="146"/>
      <c r="Q170" s="146"/>
      <c r="R170" s="146"/>
      <c r="S170" s="146"/>
      <c r="T170" s="147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8" t="s">
        <v>91</v>
      </c>
      <c r="AT170" s="148" t="s">
        <v>87</v>
      </c>
      <c r="AU170" s="148" t="s">
        <v>58</v>
      </c>
      <c r="AY170" s="17" t="s">
        <v>85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56</v>
      </c>
      <c r="BK170" s="149">
        <f>ROUND(I170*H170,2)</f>
        <v>0</v>
      </c>
      <c r="BL170" s="17" t="s">
        <v>91</v>
      </c>
      <c r="BM170" s="148" t="s">
        <v>181</v>
      </c>
    </row>
    <row r="171" spans="1:65" s="2" customFormat="1" ht="19.5" x14ac:dyDescent="0.2">
      <c r="A171" s="29"/>
      <c r="B171" s="30"/>
      <c r="C171" s="29"/>
      <c r="D171" s="150" t="s">
        <v>93</v>
      </c>
      <c r="E171" s="29"/>
      <c r="F171" s="151" t="s">
        <v>182</v>
      </c>
      <c r="G171" s="29"/>
      <c r="H171" s="29"/>
      <c r="I171" s="29"/>
      <c r="J171" s="29"/>
      <c r="K171" s="29"/>
      <c r="L171" s="30"/>
      <c r="M171" s="152"/>
      <c r="N171" s="153"/>
      <c r="O171" s="55"/>
      <c r="P171" s="55"/>
      <c r="Q171" s="55"/>
      <c r="R171" s="55"/>
      <c r="S171" s="55"/>
      <c r="T171" s="56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7" t="s">
        <v>93</v>
      </c>
      <c r="AU171" s="17" t="s">
        <v>58</v>
      </c>
    </row>
    <row r="172" spans="1:65" s="13" customFormat="1" x14ac:dyDescent="0.2">
      <c r="B172" s="154"/>
      <c r="D172" s="150" t="s">
        <v>100</v>
      </c>
      <c r="E172" s="155" t="s">
        <v>1</v>
      </c>
      <c r="F172" s="156" t="s">
        <v>183</v>
      </c>
      <c r="H172" s="157">
        <v>23</v>
      </c>
      <c r="L172" s="154"/>
      <c r="M172" s="158"/>
      <c r="N172" s="159"/>
      <c r="O172" s="159"/>
      <c r="P172" s="159"/>
      <c r="Q172" s="159"/>
      <c r="R172" s="159"/>
      <c r="S172" s="159"/>
      <c r="T172" s="160"/>
      <c r="AT172" s="155" t="s">
        <v>100</v>
      </c>
      <c r="AU172" s="155" t="s">
        <v>58</v>
      </c>
      <c r="AV172" s="13" t="s">
        <v>58</v>
      </c>
      <c r="AW172" s="13" t="s">
        <v>21</v>
      </c>
      <c r="AX172" s="13" t="s">
        <v>56</v>
      </c>
      <c r="AY172" s="155" t="s">
        <v>85</v>
      </c>
    </row>
    <row r="173" spans="1:65" s="2" customFormat="1" ht="24.2" customHeight="1" x14ac:dyDescent="0.2">
      <c r="A173" s="29"/>
      <c r="B173" s="136"/>
      <c r="C173" s="137" t="s">
        <v>184</v>
      </c>
      <c r="D173" s="137" t="s">
        <v>87</v>
      </c>
      <c r="E173" s="138" t="s">
        <v>185</v>
      </c>
      <c r="F173" s="139" t="s">
        <v>186</v>
      </c>
      <c r="G173" s="140" t="s">
        <v>90</v>
      </c>
      <c r="H173" s="141">
        <v>241.2</v>
      </c>
      <c r="I173" s="142"/>
      <c r="J173" s="142">
        <f>ROUND(I173*H173,2)</f>
        <v>0</v>
      </c>
      <c r="K173" s="143"/>
      <c r="L173" s="30"/>
      <c r="M173" s="144"/>
      <c r="N173" s="145"/>
      <c r="O173" s="146"/>
      <c r="P173" s="146"/>
      <c r="Q173" s="146"/>
      <c r="R173" s="146"/>
      <c r="S173" s="146"/>
      <c r="T173" s="147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8" t="s">
        <v>91</v>
      </c>
      <c r="AT173" s="148" t="s">
        <v>87</v>
      </c>
      <c r="AU173" s="148" t="s">
        <v>58</v>
      </c>
      <c r="AY173" s="17" t="s">
        <v>85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56</v>
      </c>
      <c r="BK173" s="149">
        <f>ROUND(I173*H173,2)</f>
        <v>0</v>
      </c>
      <c r="BL173" s="17" t="s">
        <v>91</v>
      </c>
      <c r="BM173" s="148" t="s">
        <v>187</v>
      </c>
    </row>
    <row r="174" spans="1:65" s="2" customFormat="1" ht="39" x14ac:dyDescent="0.2">
      <c r="A174" s="29"/>
      <c r="B174" s="30"/>
      <c r="C174" s="29"/>
      <c r="D174" s="150" t="s">
        <v>93</v>
      </c>
      <c r="E174" s="29"/>
      <c r="F174" s="151" t="s">
        <v>188</v>
      </c>
      <c r="G174" s="29"/>
      <c r="H174" s="29"/>
      <c r="I174" s="29"/>
      <c r="J174" s="29"/>
      <c r="K174" s="29"/>
      <c r="L174" s="30"/>
      <c r="M174" s="152"/>
      <c r="N174" s="153"/>
      <c r="O174" s="55"/>
      <c r="P174" s="55"/>
      <c r="Q174" s="55"/>
      <c r="R174" s="55"/>
      <c r="S174" s="55"/>
      <c r="T174" s="56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7" t="s">
        <v>93</v>
      </c>
      <c r="AU174" s="17" t="s">
        <v>58</v>
      </c>
    </row>
    <row r="175" spans="1:65" s="13" customFormat="1" x14ac:dyDescent="0.2">
      <c r="B175" s="154"/>
      <c r="D175" s="150" t="s">
        <v>100</v>
      </c>
      <c r="E175" s="155" t="s">
        <v>1</v>
      </c>
      <c r="F175" s="156" t="s">
        <v>189</v>
      </c>
      <c r="H175" s="157">
        <v>217.7</v>
      </c>
      <c r="L175" s="154"/>
      <c r="M175" s="158"/>
      <c r="N175" s="159"/>
      <c r="O175" s="159"/>
      <c r="P175" s="159"/>
      <c r="Q175" s="159"/>
      <c r="R175" s="159"/>
      <c r="S175" s="159"/>
      <c r="T175" s="160"/>
      <c r="AT175" s="155" t="s">
        <v>100</v>
      </c>
      <c r="AU175" s="155" t="s">
        <v>58</v>
      </c>
      <c r="AV175" s="13" t="s">
        <v>58</v>
      </c>
      <c r="AW175" s="13" t="s">
        <v>21</v>
      </c>
      <c r="AX175" s="13" t="s">
        <v>51</v>
      </c>
      <c r="AY175" s="155" t="s">
        <v>85</v>
      </c>
    </row>
    <row r="176" spans="1:65" s="14" customFormat="1" x14ac:dyDescent="0.2">
      <c r="B176" s="171"/>
      <c r="D176" s="150" t="s">
        <v>100</v>
      </c>
      <c r="E176" s="172" t="s">
        <v>1</v>
      </c>
      <c r="F176" s="173" t="s">
        <v>190</v>
      </c>
      <c r="H176" s="172" t="s">
        <v>1</v>
      </c>
      <c r="L176" s="171"/>
      <c r="M176" s="174"/>
      <c r="N176" s="175"/>
      <c r="O176" s="175"/>
      <c r="P176" s="175"/>
      <c r="Q176" s="175"/>
      <c r="R176" s="175"/>
      <c r="S176" s="175"/>
      <c r="T176" s="176"/>
      <c r="AT176" s="172" t="s">
        <v>100</v>
      </c>
      <c r="AU176" s="172" t="s">
        <v>58</v>
      </c>
      <c r="AV176" s="14" t="s">
        <v>56</v>
      </c>
      <c r="AW176" s="14" t="s">
        <v>21</v>
      </c>
      <c r="AX176" s="14" t="s">
        <v>51</v>
      </c>
      <c r="AY176" s="172" t="s">
        <v>85</v>
      </c>
    </row>
    <row r="177" spans="1:65" s="13" customFormat="1" x14ac:dyDescent="0.2">
      <c r="B177" s="154"/>
      <c r="D177" s="150" t="s">
        <v>100</v>
      </c>
      <c r="E177" s="155" t="s">
        <v>1</v>
      </c>
      <c r="F177" s="156" t="s">
        <v>191</v>
      </c>
      <c r="H177" s="157">
        <v>22.5</v>
      </c>
      <c r="L177" s="154"/>
      <c r="M177" s="158"/>
      <c r="N177" s="159"/>
      <c r="O177" s="159"/>
      <c r="P177" s="159"/>
      <c r="Q177" s="159"/>
      <c r="R177" s="159"/>
      <c r="S177" s="159"/>
      <c r="T177" s="160"/>
      <c r="AT177" s="155" t="s">
        <v>100</v>
      </c>
      <c r="AU177" s="155" t="s">
        <v>58</v>
      </c>
      <c r="AV177" s="13" t="s">
        <v>58</v>
      </c>
      <c r="AW177" s="13" t="s">
        <v>21</v>
      </c>
      <c r="AX177" s="13" t="s">
        <v>51</v>
      </c>
      <c r="AY177" s="155" t="s">
        <v>85</v>
      </c>
    </row>
    <row r="178" spans="1:65" s="13" customFormat="1" x14ac:dyDescent="0.2">
      <c r="B178" s="154"/>
      <c r="D178" s="150" t="s">
        <v>100</v>
      </c>
      <c r="E178" s="155" t="s">
        <v>1</v>
      </c>
      <c r="F178" s="156" t="s">
        <v>192</v>
      </c>
      <c r="H178" s="157">
        <v>1</v>
      </c>
      <c r="L178" s="154"/>
      <c r="M178" s="158"/>
      <c r="N178" s="159"/>
      <c r="O178" s="159"/>
      <c r="P178" s="159"/>
      <c r="Q178" s="159"/>
      <c r="R178" s="159"/>
      <c r="S178" s="159"/>
      <c r="T178" s="160"/>
      <c r="AT178" s="155" t="s">
        <v>100</v>
      </c>
      <c r="AU178" s="155" t="s">
        <v>58</v>
      </c>
      <c r="AV178" s="13" t="s">
        <v>58</v>
      </c>
      <c r="AW178" s="13" t="s">
        <v>21</v>
      </c>
      <c r="AX178" s="13" t="s">
        <v>51</v>
      </c>
      <c r="AY178" s="155" t="s">
        <v>85</v>
      </c>
    </row>
    <row r="179" spans="1:65" s="15" customFormat="1" x14ac:dyDescent="0.2">
      <c r="B179" s="177"/>
      <c r="D179" s="150" t="s">
        <v>100</v>
      </c>
      <c r="E179" s="178" t="s">
        <v>1</v>
      </c>
      <c r="F179" s="179" t="s">
        <v>193</v>
      </c>
      <c r="H179" s="180">
        <v>241.2</v>
      </c>
      <c r="L179" s="177"/>
      <c r="M179" s="181"/>
      <c r="N179" s="182"/>
      <c r="O179" s="182"/>
      <c r="P179" s="182"/>
      <c r="Q179" s="182"/>
      <c r="R179" s="182"/>
      <c r="S179" s="182"/>
      <c r="T179" s="183"/>
      <c r="AT179" s="178" t="s">
        <v>100</v>
      </c>
      <c r="AU179" s="178" t="s">
        <v>58</v>
      </c>
      <c r="AV179" s="15" t="s">
        <v>91</v>
      </c>
      <c r="AW179" s="15" t="s">
        <v>21</v>
      </c>
      <c r="AX179" s="15" t="s">
        <v>56</v>
      </c>
      <c r="AY179" s="178" t="s">
        <v>85</v>
      </c>
    </row>
    <row r="180" spans="1:65" s="12" customFormat="1" ht="22.9" customHeight="1" x14ac:dyDescent="0.2">
      <c r="B180" s="124"/>
      <c r="D180" s="125" t="s">
        <v>50</v>
      </c>
      <c r="E180" s="134" t="s">
        <v>194</v>
      </c>
      <c r="F180" s="134" t="s">
        <v>195</v>
      </c>
      <c r="J180" s="135">
        <f>BK180</f>
        <v>0</v>
      </c>
      <c r="L180" s="124"/>
      <c r="M180" s="128"/>
      <c r="N180" s="129"/>
      <c r="O180" s="129"/>
      <c r="P180" s="130"/>
      <c r="Q180" s="129"/>
      <c r="R180" s="130"/>
      <c r="S180" s="129"/>
      <c r="T180" s="131"/>
      <c r="AR180" s="125" t="s">
        <v>56</v>
      </c>
      <c r="AT180" s="132" t="s">
        <v>50</v>
      </c>
      <c r="AU180" s="132" t="s">
        <v>56</v>
      </c>
      <c r="AY180" s="125" t="s">
        <v>85</v>
      </c>
      <c r="BK180" s="133">
        <f>SUM(BK181:BK189)</f>
        <v>0</v>
      </c>
    </row>
    <row r="181" spans="1:65" s="2" customFormat="1" ht="24.2" customHeight="1" x14ac:dyDescent="0.2">
      <c r="A181" s="29"/>
      <c r="B181" s="136"/>
      <c r="C181" s="137" t="s">
        <v>196</v>
      </c>
      <c r="D181" s="137" t="s">
        <v>87</v>
      </c>
      <c r="E181" s="138" t="s">
        <v>197</v>
      </c>
      <c r="F181" s="139" t="s">
        <v>198</v>
      </c>
      <c r="G181" s="140" t="s">
        <v>125</v>
      </c>
      <c r="H181" s="141">
        <v>153.191</v>
      </c>
      <c r="I181" s="142"/>
      <c r="J181" s="142">
        <f>ROUND(I181*H181,2)</f>
        <v>0</v>
      </c>
      <c r="K181" s="143"/>
      <c r="L181" s="30"/>
      <c r="M181" s="144"/>
      <c r="N181" s="145"/>
      <c r="O181" s="146"/>
      <c r="P181" s="146"/>
      <c r="Q181" s="146"/>
      <c r="R181" s="146"/>
      <c r="S181" s="146"/>
      <c r="T181" s="147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8" t="s">
        <v>91</v>
      </c>
      <c r="AT181" s="148" t="s">
        <v>87</v>
      </c>
      <c r="AU181" s="148" t="s">
        <v>58</v>
      </c>
      <c r="AY181" s="17" t="s">
        <v>85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56</v>
      </c>
      <c r="BK181" s="149">
        <f>ROUND(I181*H181,2)</f>
        <v>0</v>
      </c>
      <c r="BL181" s="17" t="s">
        <v>91</v>
      </c>
      <c r="BM181" s="148" t="s">
        <v>199</v>
      </c>
    </row>
    <row r="182" spans="1:65" s="2" customFormat="1" ht="29.25" x14ac:dyDescent="0.2">
      <c r="A182" s="29"/>
      <c r="B182" s="30"/>
      <c r="C182" s="29"/>
      <c r="D182" s="150" t="s">
        <v>93</v>
      </c>
      <c r="E182" s="29"/>
      <c r="F182" s="151" t="s">
        <v>200</v>
      </c>
      <c r="G182" s="29"/>
      <c r="H182" s="29"/>
      <c r="I182" s="29"/>
      <c r="J182" s="29"/>
      <c r="K182" s="29"/>
      <c r="L182" s="30"/>
      <c r="M182" s="152"/>
      <c r="N182" s="153"/>
      <c r="O182" s="55"/>
      <c r="P182" s="55"/>
      <c r="Q182" s="55"/>
      <c r="R182" s="55"/>
      <c r="S182" s="55"/>
      <c r="T182" s="56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T182" s="17" t="s">
        <v>93</v>
      </c>
      <c r="AU182" s="17" t="s">
        <v>58</v>
      </c>
    </row>
    <row r="183" spans="1:65" s="2" customFormat="1" ht="24.2" customHeight="1" x14ac:dyDescent="0.2">
      <c r="A183" s="29"/>
      <c r="B183" s="136"/>
      <c r="C183" s="137" t="s">
        <v>5</v>
      </c>
      <c r="D183" s="137" t="s">
        <v>87</v>
      </c>
      <c r="E183" s="138" t="s">
        <v>201</v>
      </c>
      <c r="F183" s="139" t="s">
        <v>202</v>
      </c>
      <c r="G183" s="140" t="s">
        <v>125</v>
      </c>
      <c r="H183" s="141">
        <v>2451.056</v>
      </c>
      <c r="I183" s="142"/>
      <c r="J183" s="142">
        <f>ROUND(I183*H183,2)</f>
        <v>0</v>
      </c>
      <c r="K183" s="143"/>
      <c r="L183" s="30"/>
      <c r="M183" s="144"/>
      <c r="N183" s="145"/>
      <c r="O183" s="146"/>
      <c r="P183" s="146"/>
      <c r="Q183" s="146"/>
      <c r="R183" s="146"/>
      <c r="S183" s="146"/>
      <c r="T183" s="147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8" t="s">
        <v>91</v>
      </c>
      <c r="AT183" s="148" t="s">
        <v>87</v>
      </c>
      <c r="AU183" s="148" t="s">
        <v>58</v>
      </c>
      <c r="AY183" s="17" t="s">
        <v>85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56</v>
      </c>
      <c r="BK183" s="149">
        <f>ROUND(I183*H183,2)</f>
        <v>0</v>
      </c>
      <c r="BL183" s="17" t="s">
        <v>91</v>
      </c>
      <c r="BM183" s="148" t="s">
        <v>203</v>
      </c>
    </row>
    <row r="184" spans="1:65" s="2" customFormat="1" ht="29.25" x14ac:dyDescent="0.2">
      <c r="A184" s="29"/>
      <c r="B184" s="30"/>
      <c r="C184" s="29"/>
      <c r="D184" s="150" t="s">
        <v>93</v>
      </c>
      <c r="E184" s="29"/>
      <c r="F184" s="151" t="s">
        <v>204</v>
      </c>
      <c r="G184" s="29"/>
      <c r="H184" s="29"/>
      <c r="I184" s="29"/>
      <c r="J184" s="29"/>
      <c r="K184" s="29"/>
      <c r="L184" s="30"/>
      <c r="M184" s="152"/>
      <c r="N184" s="153"/>
      <c r="O184" s="55"/>
      <c r="P184" s="55"/>
      <c r="Q184" s="55"/>
      <c r="R184" s="55"/>
      <c r="S184" s="55"/>
      <c r="T184" s="56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7" t="s">
        <v>93</v>
      </c>
      <c r="AU184" s="17" t="s">
        <v>58</v>
      </c>
    </row>
    <row r="185" spans="1:65" s="13" customFormat="1" x14ac:dyDescent="0.2">
      <c r="B185" s="154"/>
      <c r="D185" s="150" t="s">
        <v>100</v>
      </c>
      <c r="F185" s="156" t="s">
        <v>205</v>
      </c>
      <c r="H185" s="157">
        <v>2451.056</v>
      </c>
      <c r="L185" s="154"/>
      <c r="M185" s="158"/>
      <c r="N185" s="159"/>
      <c r="O185" s="159"/>
      <c r="P185" s="159"/>
      <c r="Q185" s="159"/>
      <c r="R185" s="159"/>
      <c r="S185" s="159"/>
      <c r="T185" s="160"/>
      <c r="AT185" s="155" t="s">
        <v>100</v>
      </c>
      <c r="AU185" s="155" t="s">
        <v>58</v>
      </c>
      <c r="AV185" s="13" t="s">
        <v>58</v>
      </c>
      <c r="AW185" s="13" t="s">
        <v>2</v>
      </c>
      <c r="AX185" s="13" t="s">
        <v>56</v>
      </c>
      <c r="AY185" s="155" t="s">
        <v>85</v>
      </c>
    </row>
    <row r="186" spans="1:65" s="2" customFormat="1" ht="44.25" customHeight="1" x14ac:dyDescent="0.2">
      <c r="A186" s="29"/>
      <c r="B186" s="136"/>
      <c r="C186" s="137" t="s">
        <v>206</v>
      </c>
      <c r="D186" s="137" t="s">
        <v>87</v>
      </c>
      <c r="E186" s="138" t="s">
        <v>207</v>
      </c>
      <c r="F186" s="139" t="s">
        <v>208</v>
      </c>
      <c r="G186" s="140" t="s">
        <v>125</v>
      </c>
      <c r="H186" s="141">
        <v>0.24099999999999999</v>
      </c>
      <c r="I186" s="142"/>
      <c r="J186" s="142">
        <f>ROUND(I186*H186,2)</f>
        <v>0</v>
      </c>
      <c r="K186" s="143"/>
      <c r="L186" s="30"/>
      <c r="M186" s="144"/>
      <c r="N186" s="145"/>
      <c r="O186" s="146"/>
      <c r="P186" s="146"/>
      <c r="Q186" s="146"/>
      <c r="R186" s="146"/>
      <c r="S186" s="146"/>
      <c r="T186" s="147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8" t="s">
        <v>91</v>
      </c>
      <c r="AT186" s="148" t="s">
        <v>87</v>
      </c>
      <c r="AU186" s="148" t="s">
        <v>58</v>
      </c>
      <c r="AY186" s="17" t="s">
        <v>85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56</v>
      </c>
      <c r="BK186" s="149">
        <f>ROUND(I186*H186,2)</f>
        <v>0</v>
      </c>
      <c r="BL186" s="17" t="s">
        <v>91</v>
      </c>
      <c r="BM186" s="148" t="s">
        <v>209</v>
      </c>
    </row>
    <row r="187" spans="1:65" s="2" customFormat="1" ht="29.25" x14ac:dyDescent="0.2">
      <c r="A187" s="29"/>
      <c r="B187" s="30"/>
      <c r="C187" s="29"/>
      <c r="D187" s="150" t="s">
        <v>93</v>
      </c>
      <c r="E187" s="29"/>
      <c r="F187" s="151" t="s">
        <v>208</v>
      </c>
      <c r="G187" s="29"/>
      <c r="H187" s="29"/>
      <c r="I187" s="29"/>
      <c r="J187" s="29"/>
      <c r="K187" s="29"/>
      <c r="L187" s="30"/>
      <c r="M187" s="152"/>
      <c r="N187" s="153"/>
      <c r="O187" s="55"/>
      <c r="P187" s="55"/>
      <c r="Q187" s="55"/>
      <c r="R187" s="55"/>
      <c r="S187" s="55"/>
      <c r="T187" s="56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T187" s="17" t="s">
        <v>93</v>
      </c>
      <c r="AU187" s="17" t="s">
        <v>58</v>
      </c>
    </row>
    <row r="188" spans="1:65" s="2" customFormat="1" ht="44.25" customHeight="1" x14ac:dyDescent="0.2">
      <c r="A188" s="29"/>
      <c r="B188" s="136"/>
      <c r="C188" s="137" t="s">
        <v>210</v>
      </c>
      <c r="D188" s="137" t="s">
        <v>87</v>
      </c>
      <c r="E188" s="138" t="s">
        <v>211</v>
      </c>
      <c r="F188" s="139" t="s">
        <v>212</v>
      </c>
      <c r="G188" s="140" t="s">
        <v>125</v>
      </c>
      <c r="H188" s="141">
        <v>152.94999999999999</v>
      </c>
      <c r="I188" s="142"/>
      <c r="J188" s="142">
        <f>ROUND(I188*H188,2)</f>
        <v>0</v>
      </c>
      <c r="K188" s="143"/>
      <c r="L188" s="30"/>
      <c r="M188" s="144"/>
      <c r="N188" s="145"/>
      <c r="O188" s="146"/>
      <c r="P188" s="146"/>
      <c r="Q188" s="146"/>
      <c r="R188" s="146"/>
      <c r="S188" s="146"/>
      <c r="T188" s="147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8" t="s">
        <v>91</v>
      </c>
      <c r="AT188" s="148" t="s">
        <v>87</v>
      </c>
      <c r="AU188" s="148" t="s">
        <v>58</v>
      </c>
      <c r="AY188" s="17" t="s">
        <v>85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56</v>
      </c>
      <c r="BK188" s="149">
        <f>ROUND(I188*H188,2)</f>
        <v>0</v>
      </c>
      <c r="BL188" s="17" t="s">
        <v>91</v>
      </c>
      <c r="BM188" s="148" t="s">
        <v>213</v>
      </c>
    </row>
    <row r="189" spans="1:65" s="2" customFormat="1" ht="29.25" x14ac:dyDescent="0.2">
      <c r="A189" s="29"/>
      <c r="B189" s="30"/>
      <c r="C189" s="29"/>
      <c r="D189" s="150" t="s">
        <v>93</v>
      </c>
      <c r="E189" s="29"/>
      <c r="F189" s="151" t="s">
        <v>212</v>
      </c>
      <c r="G189" s="29"/>
      <c r="H189" s="29"/>
      <c r="I189" s="29"/>
      <c r="J189" s="29"/>
      <c r="K189" s="29"/>
      <c r="L189" s="30"/>
      <c r="M189" s="152"/>
      <c r="N189" s="153"/>
      <c r="O189" s="55"/>
      <c r="P189" s="55"/>
      <c r="Q189" s="55"/>
      <c r="R189" s="55"/>
      <c r="S189" s="55"/>
      <c r="T189" s="56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T189" s="17" t="s">
        <v>93</v>
      </c>
      <c r="AU189" s="17" t="s">
        <v>58</v>
      </c>
    </row>
    <row r="190" spans="1:65" s="12" customFormat="1" ht="22.9" customHeight="1" x14ac:dyDescent="0.2">
      <c r="B190" s="124"/>
      <c r="D190" s="125" t="s">
        <v>50</v>
      </c>
      <c r="E190" s="134" t="s">
        <v>214</v>
      </c>
      <c r="F190" s="134" t="s">
        <v>215</v>
      </c>
      <c r="J190" s="135">
        <f>BK190</f>
        <v>0</v>
      </c>
      <c r="L190" s="124"/>
      <c r="M190" s="128"/>
      <c r="N190" s="129"/>
      <c r="O190" s="129"/>
      <c r="P190" s="130"/>
      <c r="Q190" s="129"/>
      <c r="R190" s="130"/>
      <c r="S190" s="129"/>
      <c r="T190" s="131"/>
      <c r="AR190" s="125" t="s">
        <v>56</v>
      </c>
      <c r="AT190" s="132" t="s">
        <v>50</v>
      </c>
      <c r="AU190" s="132" t="s">
        <v>56</v>
      </c>
      <c r="AY190" s="125" t="s">
        <v>85</v>
      </c>
      <c r="BK190" s="133">
        <f>SUM(BK191:BK192)</f>
        <v>0</v>
      </c>
    </row>
    <row r="191" spans="1:65" s="2" customFormat="1" ht="33" customHeight="1" x14ac:dyDescent="0.2">
      <c r="A191" s="29"/>
      <c r="B191" s="136"/>
      <c r="C191" s="137" t="s">
        <v>216</v>
      </c>
      <c r="D191" s="137" t="s">
        <v>87</v>
      </c>
      <c r="E191" s="138" t="s">
        <v>217</v>
      </c>
      <c r="F191" s="139" t="s">
        <v>218</v>
      </c>
      <c r="G191" s="140" t="s">
        <v>125</v>
      </c>
      <c r="H191" s="141">
        <v>199.97900000000001</v>
      </c>
      <c r="I191" s="142"/>
      <c r="J191" s="142">
        <f>ROUND(I191*H191,2)</f>
        <v>0</v>
      </c>
      <c r="K191" s="143"/>
      <c r="L191" s="30"/>
      <c r="M191" s="144"/>
      <c r="N191" s="145"/>
      <c r="O191" s="146"/>
      <c r="P191" s="146"/>
      <c r="Q191" s="146"/>
      <c r="R191" s="146"/>
      <c r="S191" s="146"/>
      <c r="T191" s="147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8" t="s">
        <v>91</v>
      </c>
      <c r="AT191" s="148" t="s">
        <v>87</v>
      </c>
      <c r="AU191" s="148" t="s">
        <v>58</v>
      </c>
      <c r="AY191" s="17" t="s">
        <v>85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56</v>
      </c>
      <c r="BK191" s="149">
        <f>ROUND(I191*H191,2)</f>
        <v>0</v>
      </c>
      <c r="BL191" s="17" t="s">
        <v>91</v>
      </c>
      <c r="BM191" s="148" t="s">
        <v>219</v>
      </c>
    </row>
    <row r="192" spans="1:65" s="2" customFormat="1" ht="29.25" x14ac:dyDescent="0.2">
      <c r="A192" s="29"/>
      <c r="B192" s="30"/>
      <c r="C192" s="29"/>
      <c r="D192" s="150" t="s">
        <v>93</v>
      </c>
      <c r="E192" s="29"/>
      <c r="F192" s="151" t="s">
        <v>220</v>
      </c>
      <c r="G192" s="29"/>
      <c r="H192" s="29"/>
      <c r="I192" s="29"/>
      <c r="J192" s="29"/>
      <c r="K192" s="29"/>
      <c r="L192" s="30"/>
      <c r="M192" s="152"/>
      <c r="N192" s="153"/>
      <c r="O192" s="55"/>
      <c r="P192" s="55"/>
      <c r="Q192" s="55"/>
      <c r="R192" s="55"/>
      <c r="S192" s="55"/>
      <c r="T192" s="56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T192" s="17" t="s">
        <v>93</v>
      </c>
      <c r="AU192" s="17" t="s">
        <v>58</v>
      </c>
    </row>
    <row r="193" spans="1:65" s="12" customFormat="1" ht="25.9" customHeight="1" x14ac:dyDescent="0.2">
      <c r="B193" s="124"/>
      <c r="D193" s="125" t="s">
        <v>50</v>
      </c>
      <c r="E193" s="126" t="s">
        <v>221</v>
      </c>
      <c r="F193" s="126" t="s">
        <v>222</v>
      </c>
      <c r="J193" s="127">
        <f>SUM(J194)</f>
        <v>0</v>
      </c>
      <c r="L193" s="124"/>
      <c r="M193" s="128"/>
      <c r="N193" s="129"/>
      <c r="O193" s="129"/>
      <c r="P193" s="130"/>
      <c r="Q193" s="129"/>
      <c r="R193" s="130"/>
      <c r="S193" s="129"/>
      <c r="T193" s="131"/>
      <c r="AR193" s="125" t="s">
        <v>102</v>
      </c>
      <c r="AT193" s="132" t="s">
        <v>50</v>
      </c>
      <c r="AU193" s="132" t="s">
        <v>51</v>
      </c>
      <c r="AY193" s="125" t="s">
        <v>85</v>
      </c>
      <c r="BK193" s="133" t="e">
        <f>BK194+BK201+BK206</f>
        <v>#REF!</v>
      </c>
    </row>
    <row r="194" spans="1:65" s="12" customFormat="1" ht="22.9" customHeight="1" x14ac:dyDescent="0.2">
      <c r="B194" s="124"/>
      <c r="D194" s="125" t="s">
        <v>50</v>
      </c>
      <c r="E194" s="134" t="s">
        <v>223</v>
      </c>
      <c r="F194" s="134" t="s">
        <v>224</v>
      </c>
      <c r="J194" s="135">
        <f>J195+J197+J200+J202+J205</f>
        <v>0</v>
      </c>
      <c r="L194" s="124"/>
      <c r="M194" s="128"/>
      <c r="N194" s="129"/>
      <c r="O194" s="129"/>
      <c r="P194" s="130"/>
      <c r="Q194" s="129"/>
      <c r="R194" s="130"/>
      <c r="S194" s="129"/>
      <c r="T194" s="131"/>
      <c r="AR194" s="125" t="s">
        <v>102</v>
      </c>
      <c r="AT194" s="132" t="s">
        <v>50</v>
      </c>
      <c r="AU194" s="132" t="s">
        <v>56</v>
      </c>
      <c r="AY194" s="125" t="s">
        <v>85</v>
      </c>
      <c r="BK194" s="133" t="e">
        <f>SUM(BK195:BK200)</f>
        <v>#REF!</v>
      </c>
    </row>
    <row r="195" spans="1:65" s="2" customFormat="1" ht="24.2" customHeight="1" x14ac:dyDescent="0.2">
      <c r="A195" s="29"/>
      <c r="B195" s="136"/>
      <c r="C195" s="137" t="s">
        <v>225</v>
      </c>
      <c r="D195" s="137" t="s">
        <v>87</v>
      </c>
      <c r="E195" s="138" t="s">
        <v>226</v>
      </c>
      <c r="F195" s="139" t="s">
        <v>227</v>
      </c>
      <c r="G195" s="140" t="s">
        <v>228</v>
      </c>
      <c r="H195" s="141">
        <v>1</v>
      </c>
      <c r="I195" s="142"/>
      <c r="J195" s="142">
        <f>ROUND(I195*H195,2)</f>
        <v>0</v>
      </c>
      <c r="K195" s="143"/>
      <c r="L195" s="30"/>
      <c r="M195" s="144"/>
      <c r="N195" s="145"/>
      <c r="O195" s="146"/>
      <c r="P195" s="146"/>
      <c r="Q195" s="146"/>
      <c r="R195" s="146"/>
      <c r="S195" s="146"/>
      <c r="T195" s="147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48" t="s">
        <v>229</v>
      </c>
      <c r="AT195" s="148" t="s">
        <v>87</v>
      </c>
      <c r="AU195" s="148" t="s">
        <v>58</v>
      </c>
      <c r="AY195" s="17" t="s">
        <v>85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56</v>
      </c>
      <c r="BK195" s="149">
        <f>ROUND(I195*H195,2)</f>
        <v>0</v>
      </c>
      <c r="BL195" s="17" t="s">
        <v>229</v>
      </c>
      <c r="BM195" s="148" t="s">
        <v>230</v>
      </c>
    </row>
    <row r="196" spans="1:65" s="2" customFormat="1" x14ac:dyDescent="0.2">
      <c r="A196" s="29"/>
      <c r="B196" s="30"/>
      <c r="C196" s="29"/>
      <c r="D196" s="150" t="s">
        <v>93</v>
      </c>
      <c r="E196" s="29"/>
      <c r="F196" s="151" t="s">
        <v>231</v>
      </c>
      <c r="G196" s="29"/>
      <c r="H196" s="29"/>
      <c r="I196" s="29"/>
      <c r="J196" s="29"/>
      <c r="K196" s="29"/>
      <c r="L196" s="30"/>
      <c r="M196" s="152"/>
      <c r="N196" s="153"/>
      <c r="O196" s="55"/>
      <c r="P196" s="55"/>
      <c r="Q196" s="55"/>
      <c r="R196" s="55"/>
      <c r="S196" s="55"/>
      <c r="T196" s="56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T196" s="17" t="s">
        <v>93</v>
      </c>
      <c r="AU196" s="17" t="s">
        <v>58</v>
      </c>
    </row>
    <row r="197" spans="1:65" s="2" customFormat="1" ht="24.2" customHeight="1" x14ac:dyDescent="0.2">
      <c r="A197" s="29"/>
      <c r="B197" s="136"/>
      <c r="C197" s="137" t="s">
        <v>232</v>
      </c>
      <c r="D197" s="137" t="s">
        <v>87</v>
      </c>
      <c r="E197" s="138" t="s">
        <v>233</v>
      </c>
      <c r="F197" s="139" t="s">
        <v>234</v>
      </c>
      <c r="G197" s="140" t="s">
        <v>228</v>
      </c>
      <c r="H197" s="141">
        <v>1</v>
      </c>
      <c r="I197" s="142"/>
      <c r="J197" s="142">
        <f>ROUND(I197*H197,2)</f>
        <v>0</v>
      </c>
      <c r="K197" s="143"/>
      <c r="L197" s="30"/>
      <c r="M197" s="144"/>
      <c r="N197" s="145"/>
      <c r="O197" s="146"/>
      <c r="P197" s="146"/>
      <c r="Q197" s="146"/>
      <c r="R197" s="146"/>
      <c r="S197" s="146"/>
      <c r="T197" s="147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8" t="s">
        <v>229</v>
      </c>
      <c r="AT197" s="148" t="s">
        <v>87</v>
      </c>
      <c r="AU197" s="148" t="s">
        <v>58</v>
      </c>
      <c r="AY197" s="17" t="s">
        <v>85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56</v>
      </c>
      <c r="BK197" s="149">
        <f>ROUND(I197*H197,2)</f>
        <v>0</v>
      </c>
      <c r="BL197" s="17" t="s">
        <v>229</v>
      </c>
      <c r="BM197" s="148" t="s">
        <v>235</v>
      </c>
    </row>
    <row r="198" spans="1:65" s="2" customFormat="1" x14ac:dyDescent="0.2">
      <c r="A198" s="29"/>
      <c r="B198" s="30"/>
      <c r="C198" s="29"/>
      <c r="D198" s="150" t="s">
        <v>93</v>
      </c>
      <c r="E198" s="29"/>
      <c r="F198" s="151" t="s">
        <v>234</v>
      </c>
      <c r="G198" s="29"/>
      <c r="H198" s="29"/>
      <c r="I198" s="29"/>
      <c r="J198" s="29"/>
      <c r="K198" s="29"/>
      <c r="L198" s="30"/>
      <c r="M198" s="152"/>
      <c r="N198" s="153"/>
      <c r="O198" s="55"/>
      <c r="P198" s="55"/>
      <c r="Q198" s="55"/>
      <c r="R198" s="55"/>
      <c r="S198" s="55"/>
      <c r="T198" s="56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T198" s="17" t="s">
        <v>93</v>
      </c>
      <c r="AU198" s="17" t="s">
        <v>58</v>
      </c>
    </row>
    <row r="199" spans="1:65" s="2" customFormat="1" ht="16.5" customHeight="1" x14ac:dyDescent="0.2">
      <c r="A199" s="29"/>
      <c r="B199" s="136"/>
      <c r="C199" s="12"/>
      <c r="D199" s="125" t="s">
        <v>50</v>
      </c>
      <c r="E199" s="134" t="s">
        <v>237</v>
      </c>
      <c r="F199" s="134" t="s">
        <v>238</v>
      </c>
      <c r="G199" s="12"/>
      <c r="H199" s="12"/>
      <c r="I199" s="12"/>
      <c r="J199" s="135">
        <f>BK201</f>
        <v>0</v>
      </c>
      <c r="K199" s="12"/>
      <c r="L199" s="30"/>
      <c r="M199" s="144"/>
      <c r="N199" s="145"/>
      <c r="O199" s="146"/>
      <c r="P199" s="146"/>
      <c r="Q199" s="146"/>
      <c r="R199" s="146"/>
      <c r="S199" s="146"/>
      <c r="T199" s="147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48" t="s">
        <v>229</v>
      </c>
      <c r="AT199" s="148" t="s">
        <v>87</v>
      </c>
      <c r="AU199" s="148" t="s">
        <v>58</v>
      </c>
      <c r="AY199" s="17" t="s">
        <v>85</v>
      </c>
      <c r="BE199" s="149">
        <f>IF(N199="základní",#REF!,0)</f>
        <v>0</v>
      </c>
      <c r="BF199" s="149">
        <f>IF(N199="snížená",#REF!,0)</f>
        <v>0</v>
      </c>
      <c r="BG199" s="149">
        <f>IF(N199="zákl. přenesená",#REF!,0)</f>
        <v>0</v>
      </c>
      <c r="BH199" s="149">
        <f>IF(N199="sníž. přenesená",#REF!,0)</f>
        <v>0</v>
      </c>
      <c r="BI199" s="149">
        <f>IF(N199="nulová",#REF!,0)</f>
        <v>0</v>
      </c>
      <c r="BJ199" s="17" t="s">
        <v>56</v>
      </c>
      <c r="BK199" s="149" t="e">
        <f>ROUND(#REF!*#REF!,2)</f>
        <v>#REF!</v>
      </c>
      <c r="BL199" s="17" t="s">
        <v>229</v>
      </c>
      <c r="BM199" s="148" t="s">
        <v>236</v>
      </c>
    </row>
    <row r="200" spans="1:65" s="2" customFormat="1" ht="12" x14ac:dyDescent="0.2">
      <c r="A200" s="29"/>
      <c r="B200" s="30"/>
      <c r="C200" s="137">
        <v>27</v>
      </c>
      <c r="D200" s="137" t="s">
        <v>87</v>
      </c>
      <c r="E200" s="138" t="s">
        <v>239</v>
      </c>
      <c r="F200" s="139" t="s">
        <v>238</v>
      </c>
      <c r="G200" s="140" t="s">
        <v>228</v>
      </c>
      <c r="H200" s="141">
        <v>1</v>
      </c>
      <c r="I200" s="142"/>
      <c r="J200" s="142">
        <f>ROUND(I200*H200,2)</f>
        <v>0</v>
      </c>
      <c r="K200" s="143"/>
      <c r="L200" s="30"/>
      <c r="M200" s="152"/>
      <c r="N200" s="153"/>
      <c r="O200" s="55"/>
      <c r="P200" s="55"/>
      <c r="Q200" s="55"/>
      <c r="R200" s="55"/>
      <c r="S200" s="55"/>
      <c r="T200" s="56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7" t="s">
        <v>93</v>
      </c>
      <c r="AU200" s="17" t="s">
        <v>58</v>
      </c>
    </row>
    <row r="201" spans="1:65" s="12" customFormat="1" ht="22.9" customHeight="1" x14ac:dyDescent="0.2">
      <c r="B201" s="124"/>
      <c r="C201" s="29"/>
      <c r="D201" s="150" t="s">
        <v>93</v>
      </c>
      <c r="E201" s="29"/>
      <c r="F201" s="151" t="s">
        <v>238</v>
      </c>
      <c r="G201" s="29"/>
      <c r="H201" s="29"/>
      <c r="I201" s="29"/>
      <c r="J201" s="29"/>
      <c r="K201" s="29"/>
      <c r="L201" s="124"/>
      <c r="M201" s="128"/>
      <c r="N201" s="129"/>
      <c r="O201" s="129"/>
      <c r="P201" s="130"/>
      <c r="Q201" s="129"/>
      <c r="R201" s="130"/>
      <c r="S201" s="129"/>
      <c r="T201" s="131"/>
      <c r="AR201" s="125" t="s">
        <v>102</v>
      </c>
      <c r="AT201" s="132" t="s">
        <v>50</v>
      </c>
      <c r="AU201" s="132" t="s">
        <v>56</v>
      </c>
      <c r="AY201" s="125" t="s">
        <v>85</v>
      </c>
      <c r="BK201" s="133">
        <f>SUM(BK202:BK205)</f>
        <v>0</v>
      </c>
    </row>
    <row r="202" spans="1:65" s="2" customFormat="1" ht="16.5" customHeight="1" x14ac:dyDescent="0.2">
      <c r="A202" s="29"/>
      <c r="B202" s="136"/>
      <c r="C202" s="137">
        <v>28</v>
      </c>
      <c r="D202" s="137" t="s">
        <v>87</v>
      </c>
      <c r="E202" s="138" t="s">
        <v>241</v>
      </c>
      <c r="F202" s="139" t="s">
        <v>242</v>
      </c>
      <c r="G202" s="140" t="s">
        <v>228</v>
      </c>
      <c r="H202" s="141">
        <v>1</v>
      </c>
      <c r="I202" s="142"/>
      <c r="J202" s="142">
        <f>ROUND(I202*H202,2)</f>
        <v>0</v>
      </c>
      <c r="K202" s="143"/>
      <c r="L202" s="30"/>
      <c r="M202" s="144"/>
      <c r="N202" s="145"/>
      <c r="O202" s="146"/>
      <c r="P202" s="146"/>
      <c r="Q202" s="146"/>
      <c r="R202" s="146"/>
      <c r="S202" s="146"/>
      <c r="T202" s="147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48" t="s">
        <v>229</v>
      </c>
      <c r="AT202" s="148" t="s">
        <v>87</v>
      </c>
      <c r="AU202" s="148" t="s">
        <v>58</v>
      </c>
      <c r="AY202" s="17" t="s">
        <v>85</v>
      </c>
      <c r="BE202" s="149">
        <f>IF(N202="základní",J200,0)</f>
        <v>0</v>
      </c>
      <c r="BF202" s="149">
        <f>IF(N202="snížená",J200,0)</f>
        <v>0</v>
      </c>
      <c r="BG202" s="149">
        <f>IF(N202="zákl. přenesená",J200,0)</f>
        <v>0</v>
      </c>
      <c r="BH202" s="149">
        <f>IF(N202="sníž. přenesená",J200,0)</f>
        <v>0</v>
      </c>
      <c r="BI202" s="149">
        <f>IF(N202="nulová",J200,0)</f>
        <v>0</v>
      </c>
      <c r="BJ202" s="17" t="s">
        <v>56</v>
      </c>
      <c r="BK202" s="149">
        <f>ROUND(I200*H200,2)</f>
        <v>0</v>
      </c>
      <c r="BL202" s="17" t="s">
        <v>229</v>
      </c>
      <c r="BM202" s="148" t="s">
        <v>240</v>
      </c>
    </row>
    <row r="203" spans="1:65" s="2" customFormat="1" x14ac:dyDescent="0.2">
      <c r="A203" s="29"/>
      <c r="B203" s="30"/>
      <c r="C203" s="29"/>
      <c r="D203" s="150" t="s">
        <v>93</v>
      </c>
      <c r="E203" s="29"/>
      <c r="F203" s="151" t="s">
        <v>242</v>
      </c>
      <c r="G203" s="29"/>
      <c r="H203" s="29"/>
      <c r="I203" s="29"/>
      <c r="J203" s="29"/>
      <c r="K203" s="29"/>
      <c r="L203" s="30"/>
      <c r="M203" s="152"/>
      <c r="N203" s="153"/>
      <c r="O203" s="55"/>
      <c r="P203" s="55"/>
      <c r="Q203" s="55"/>
      <c r="R203" s="55"/>
      <c r="S203" s="55"/>
      <c r="T203" s="56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7" t="s">
        <v>93</v>
      </c>
      <c r="AU203" s="17" t="s">
        <v>58</v>
      </c>
    </row>
    <row r="204" spans="1:65" s="2" customFormat="1" ht="16.5" customHeight="1" x14ac:dyDescent="0.2">
      <c r="A204" s="29"/>
      <c r="B204" s="136"/>
      <c r="C204" s="12"/>
      <c r="D204" s="125" t="s">
        <v>50</v>
      </c>
      <c r="E204" s="134" t="s">
        <v>244</v>
      </c>
      <c r="F204" s="134" t="s">
        <v>245</v>
      </c>
      <c r="G204" s="12"/>
      <c r="H204" s="12"/>
      <c r="I204" s="12"/>
      <c r="J204" s="135">
        <f>BK206</f>
        <v>0</v>
      </c>
      <c r="K204" s="12"/>
      <c r="L204" s="30"/>
      <c r="M204" s="144"/>
      <c r="N204" s="145"/>
      <c r="O204" s="146"/>
      <c r="P204" s="146"/>
      <c r="Q204" s="146"/>
      <c r="R204" s="146"/>
      <c r="S204" s="146"/>
      <c r="T204" s="147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48" t="s">
        <v>229</v>
      </c>
      <c r="AT204" s="148" t="s">
        <v>87</v>
      </c>
      <c r="AU204" s="148" t="s">
        <v>58</v>
      </c>
      <c r="AY204" s="17" t="s">
        <v>85</v>
      </c>
      <c r="BE204" s="149">
        <f>IF(N204="základní",J202,0)</f>
        <v>0</v>
      </c>
      <c r="BF204" s="149">
        <f>IF(N204="snížená",J202,0)</f>
        <v>0</v>
      </c>
      <c r="BG204" s="149">
        <f>IF(N204="zákl. přenesená",J202,0)</f>
        <v>0</v>
      </c>
      <c r="BH204" s="149">
        <f>IF(N204="sníž. přenesená",J202,0)</f>
        <v>0</v>
      </c>
      <c r="BI204" s="149">
        <f>IF(N204="nulová",J202,0)</f>
        <v>0</v>
      </c>
      <c r="BJ204" s="17" t="s">
        <v>56</v>
      </c>
      <c r="BK204" s="149">
        <f>ROUND(I202*H202,2)</f>
        <v>0</v>
      </c>
      <c r="BL204" s="17" t="s">
        <v>229</v>
      </c>
      <c r="BM204" s="148" t="s">
        <v>243</v>
      </c>
    </row>
    <row r="205" spans="1:65" s="2" customFormat="1" ht="12" x14ac:dyDescent="0.2">
      <c r="A205" s="29"/>
      <c r="B205" s="30"/>
      <c r="C205" s="137">
        <v>29</v>
      </c>
      <c r="D205" s="137" t="s">
        <v>87</v>
      </c>
      <c r="E205" s="138" t="s">
        <v>246</v>
      </c>
      <c r="F205" s="139" t="s">
        <v>247</v>
      </c>
      <c r="G205" s="140" t="s">
        <v>228</v>
      </c>
      <c r="H205" s="141">
        <v>2</v>
      </c>
      <c r="I205" s="142"/>
      <c r="J205" s="142">
        <f>ROUND(I205*H205,2)</f>
        <v>0</v>
      </c>
      <c r="K205" s="143"/>
      <c r="L205" s="30"/>
      <c r="M205" s="152"/>
      <c r="N205" s="153"/>
      <c r="O205" s="55"/>
      <c r="P205" s="55"/>
      <c r="Q205" s="55"/>
      <c r="R205" s="55"/>
      <c r="S205" s="55"/>
      <c r="T205" s="56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7" t="s">
        <v>93</v>
      </c>
      <c r="AU205" s="17" t="s">
        <v>58</v>
      </c>
    </row>
    <row r="206" spans="1:65" s="12" customFormat="1" ht="22.9" customHeight="1" x14ac:dyDescent="0.2">
      <c r="B206" s="124"/>
      <c r="C206" s="29"/>
      <c r="D206" s="150" t="s">
        <v>93</v>
      </c>
      <c r="E206" s="29"/>
      <c r="F206" s="151" t="s">
        <v>247</v>
      </c>
      <c r="G206" s="29"/>
      <c r="H206" s="29"/>
      <c r="I206" s="29"/>
      <c r="J206" s="29"/>
      <c r="K206" s="29"/>
      <c r="L206" s="124"/>
      <c r="M206" s="128"/>
      <c r="N206" s="129"/>
      <c r="O206" s="129"/>
      <c r="P206" s="130"/>
      <c r="Q206" s="129"/>
      <c r="R206" s="130"/>
      <c r="S206" s="129"/>
      <c r="T206" s="131"/>
      <c r="AR206" s="125" t="s">
        <v>102</v>
      </c>
      <c r="AT206" s="132" t="s">
        <v>50</v>
      </c>
      <c r="AU206" s="132" t="s">
        <v>56</v>
      </c>
      <c r="AY206" s="125" t="s">
        <v>85</v>
      </c>
      <c r="BK206" s="133">
        <f>SUM(BK207:BK208)</f>
        <v>0</v>
      </c>
    </row>
    <row r="207" spans="1:65" s="2" customFormat="1" ht="16.5" customHeight="1" x14ac:dyDescent="0.2">
      <c r="A207" s="29"/>
      <c r="B207" s="136"/>
      <c r="L207" s="30"/>
      <c r="M207" s="144"/>
      <c r="N207" s="145"/>
      <c r="O207" s="146"/>
      <c r="P207" s="146"/>
      <c r="Q207" s="146"/>
      <c r="R207" s="146"/>
      <c r="S207" s="146"/>
      <c r="T207" s="147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48" t="s">
        <v>229</v>
      </c>
      <c r="AT207" s="148" t="s">
        <v>87</v>
      </c>
      <c r="AU207" s="148" t="s">
        <v>58</v>
      </c>
      <c r="AY207" s="17" t="s">
        <v>85</v>
      </c>
      <c r="BE207" s="149">
        <f>IF(N207="základní",J205,0)</f>
        <v>0</v>
      </c>
      <c r="BF207" s="149">
        <f>IF(N207="snížená",J205,0)</f>
        <v>0</v>
      </c>
      <c r="BG207" s="149">
        <f>IF(N207="zákl. přenesená",J205,0)</f>
        <v>0</v>
      </c>
      <c r="BH207" s="149">
        <f>IF(N207="sníž. přenesená",J205,0)</f>
        <v>0</v>
      </c>
      <c r="BI207" s="149">
        <f>IF(N207="nulová",J205,0)</f>
        <v>0</v>
      </c>
      <c r="BJ207" s="17" t="s">
        <v>56</v>
      </c>
      <c r="BK207" s="149">
        <f>ROUND(I205*H205,2)</f>
        <v>0</v>
      </c>
      <c r="BL207" s="17" t="s">
        <v>229</v>
      </c>
      <c r="BM207" s="148" t="s">
        <v>248</v>
      </c>
    </row>
    <row r="208" spans="1:65" s="2" customFormat="1" x14ac:dyDescent="0.2">
      <c r="A208" s="29"/>
      <c r="B208" s="30"/>
      <c r="C208" s="1"/>
      <c r="D208" s="1"/>
      <c r="E208" s="1"/>
      <c r="F208" s="1"/>
      <c r="G208" s="1"/>
      <c r="H208" s="1"/>
      <c r="I208" s="1"/>
      <c r="J208" s="1"/>
      <c r="K208" s="1"/>
      <c r="L208" s="30"/>
      <c r="M208" s="184"/>
      <c r="N208" s="185"/>
      <c r="O208" s="186"/>
      <c r="P208" s="186"/>
      <c r="Q208" s="186"/>
      <c r="R208" s="186"/>
      <c r="S208" s="186"/>
      <c r="T208" s="187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T208" s="17" t="s">
        <v>93</v>
      </c>
      <c r="AU208" s="17" t="s">
        <v>58</v>
      </c>
    </row>
    <row r="209" spans="1:31" s="2" customFormat="1" ht="6.95" customHeight="1" x14ac:dyDescent="0.2">
      <c r="A209" s="29"/>
      <c r="B209" s="44"/>
      <c r="C209" s="45"/>
      <c r="D209" s="45"/>
      <c r="E209" s="45"/>
      <c r="F209" s="45"/>
      <c r="G209" s="45"/>
      <c r="H209" s="45"/>
      <c r="I209" s="45"/>
      <c r="J209" s="45"/>
      <c r="K209" s="45"/>
      <c r="L209" s="30"/>
      <c r="M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</sheetData>
  <autoFilter ref="C122:K206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2021-07_2 - Kyjov, ul. Ri...</vt:lpstr>
      <vt:lpstr>'2021-07_2 - Kyjov, ul. Ri...'!Názvy_tisku</vt:lpstr>
      <vt:lpstr>'Rekapitulace stavby'!Názvy_tisku</vt:lpstr>
      <vt:lpstr>'2021-07_2 - Kyjov, ul. Ri...'!Oblast_tisku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PC-PETR\Administrator</dc:creator>
  <cp:lastModifiedBy>Roman Pekárek</cp:lastModifiedBy>
  <cp:lastPrinted>2021-12-01T15:33:19Z</cp:lastPrinted>
  <dcterms:created xsi:type="dcterms:W3CDTF">2021-11-30T13:56:44Z</dcterms:created>
  <dcterms:modified xsi:type="dcterms:W3CDTF">2022-01-12T08:32:25Z</dcterms:modified>
</cp:coreProperties>
</file>