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S01.1 - Trafostanice - R..." sheetId="2" r:id="rId2"/>
    <sheet name="PS01.3 - Trafostanice - V..." sheetId="3" r:id="rId3"/>
    <sheet name="PS01.4 - Trafostanice - M..." sheetId="4" r:id="rId4"/>
    <sheet name="PS03.2 - RTU a MaR - ES A..." sheetId="5" r:id="rId5"/>
    <sheet name="PS04.1 - Kamerový systém ..." sheetId="6" r:id="rId6"/>
    <sheet name="PS05 - Přípojka IT" sheetId="7" r:id="rId7"/>
    <sheet name="SO01 - Stavební část" sheetId="8" r:id="rId8"/>
    <sheet name="SO03 - Trafostanice" sheetId="9" r:id="rId9"/>
    <sheet name="SO04 - Sociální zázemí ři..." sheetId="10" r:id="rId10"/>
    <sheet name="SO04.1 - Sociální zázemí ..." sheetId="11" r:id="rId11"/>
    <sheet name="SO04.2 - Sociální zázemí ..." sheetId="12" r:id="rId12"/>
    <sheet name="SO04.3 - Sociální zázemí ..." sheetId="13" r:id="rId13"/>
    <sheet name="SO05 - Přípojka IT" sheetId="14" r:id="rId14"/>
  </sheets>
  <definedNames>
    <definedName name="_xlnm.Print_Area" localSheetId="0">'Rekapitulace stavby'!$D$4:$AO$76,'Rekapitulace stavby'!$C$82:$AQ$115</definedName>
    <definedName name="_xlnm.Print_Titles" localSheetId="0">'Rekapitulace stavby'!$92:$92</definedName>
    <definedName name="_xlnm._FilterDatabase" localSheetId="1" hidden="1">'PS01.1 - Trafostanice - R...'!$C$131:$K$213</definedName>
    <definedName name="_xlnm.Print_Area" localSheetId="1">'PS01.1 - Trafostanice - R...'!$C$4:$J$76,'PS01.1 - Trafostanice - R...'!$C$82:$J$113,'PS01.1 - Trafostanice - R...'!$C$119:$J$213</definedName>
    <definedName name="_xlnm.Print_Titles" localSheetId="1">'PS01.1 - Trafostanice - R...'!$131:$131</definedName>
    <definedName name="_xlnm._FilterDatabase" localSheetId="2" hidden="1">'PS01.3 - Trafostanice - V...'!$C$132:$K$221</definedName>
    <definedName name="_xlnm.Print_Area" localSheetId="2">'PS01.3 - Trafostanice - V...'!$C$4:$J$76,'PS01.3 - Trafostanice - V...'!$C$82:$J$114,'PS01.3 - Trafostanice - V...'!$C$120:$J$221</definedName>
    <definedName name="_xlnm.Print_Titles" localSheetId="2">'PS01.3 - Trafostanice - V...'!$132:$132</definedName>
    <definedName name="_xlnm._FilterDatabase" localSheetId="3" hidden="1">'PS01.4 - Trafostanice - M...'!$C$130:$K$172</definedName>
    <definedName name="_xlnm.Print_Area" localSheetId="3">'PS01.4 - Trafostanice - M...'!$C$4:$J$76,'PS01.4 - Trafostanice - M...'!$C$82:$J$112,'PS01.4 - Trafostanice - M...'!$C$118:$J$172</definedName>
    <definedName name="_xlnm.Print_Titles" localSheetId="3">'PS01.4 - Trafostanice - M...'!$130:$130</definedName>
    <definedName name="_xlnm._FilterDatabase" localSheetId="4" hidden="1">'PS03.2 - RTU a MaR - ES A...'!$C$133:$K$215</definedName>
    <definedName name="_xlnm.Print_Area" localSheetId="4">'PS03.2 - RTU a MaR - ES A...'!$C$4:$J$76,'PS03.2 - RTU a MaR - ES A...'!$C$82:$J$115,'PS03.2 - RTU a MaR - ES A...'!$C$121:$J$215</definedName>
    <definedName name="_xlnm.Print_Titles" localSheetId="4">'PS03.2 - RTU a MaR - ES A...'!$133:$133</definedName>
    <definedName name="_xlnm._FilterDatabase" localSheetId="5" hidden="1">'PS04.1 - Kamerový systém ...'!$C$131:$K$161</definedName>
    <definedName name="_xlnm.Print_Area" localSheetId="5">'PS04.1 - Kamerový systém ...'!$C$4:$J$76,'PS04.1 - Kamerový systém ...'!$C$82:$J$113,'PS04.1 - Kamerový systém ...'!$C$119:$J$161</definedName>
    <definedName name="_xlnm.Print_Titles" localSheetId="5">'PS04.1 - Kamerový systém ...'!$131:$131</definedName>
    <definedName name="_xlnm._FilterDatabase" localSheetId="6" hidden="1">'PS05 - Přípojka IT'!$C$135:$K$177</definedName>
    <definedName name="_xlnm.Print_Area" localSheetId="6">'PS05 - Přípojka IT'!$C$4:$J$76,'PS05 - Přípojka IT'!$C$82:$J$117,'PS05 - Přípojka IT'!$C$123:$J$177</definedName>
    <definedName name="_xlnm.Print_Titles" localSheetId="6">'PS05 - Přípojka IT'!$135:$135</definedName>
    <definedName name="_xlnm._FilterDatabase" localSheetId="7" hidden="1">'SO01 - Stavební část'!$C$140:$K$277</definedName>
    <definedName name="_xlnm.Print_Area" localSheetId="7">'SO01 - Stavební část'!$C$4:$J$76,'SO01 - Stavební část'!$C$82:$J$122,'SO01 - Stavební část'!$C$128:$J$277</definedName>
    <definedName name="_xlnm.Print_Titles" localSheetId="7">'SO01 - Stavební část'!$140:$140</definedName>
    <definedName name="_xlnm._FilterDatabase" localSheetId="8" hidden="1">'SO03 - Trafostanice'!$C$138:$K$188</definedName>
    <definedName name="_xlnm.Print_Area" localSheetId="8">'SO03 - Trafostanice'!$C$4:$J$76,'SO03 - Trafostanice'!$C$82:$J$120,'SO03 - Trafostanice'!$C$126:$J$188</definedName>
    <definedName name="_xlnm.Print_Titles" localSheetId="8">'SO03 - Trafostanice'!$138:$138</definedName>
    <definedName name="_xlnm._FilterDatabase" localSheetId="9" hidden="1">'SO04 - Sociální zázemí ři...'!$C$136:$K$190</definedName>
    <definedName name="_xlnm.Print_Area" localSheetId="9">'SO04 - Sociální zázemí ři...'!$C$4:$J$76,'SO04 - Sociální zázemí ři...'!$C$82:$J$118,'SO04 - Sociální zázemí ři...'!$C$124:$J$190</definedName>
    <definedName name="_xlnm.Print_Titles" localSheetId="9">'SO04 - Sociální zázemí ři...'!$136:$136</definedName>
    <definedName name="_xlnm._FilterDatabase" localSheetId="10" hidden="1">'SO04.1 - Sociální zázemí ...'!$C$129:$K$158</definedName>
    <definedName name="_xlnm.Print_Area" localSheetId="10">'SO04.1 - Sociální zázemí ...'!$C$4:$J$76,'SO04.1 - Sociální zázemí ...'!$C$82:$J$111,'SO04.1 - Sociální zázemí ...'!$C$117:$J$158</definedName>
    <definedName name="_xlnm.Print_Titles" localSheetId="10">'SO04.1 - Sociální zázemí ...'!$129:$129</definedName>
    <definedName name="_xlnm._FilterDatabase" localSheetId="11" hidden="1">'SO04.2 - Sociální zázemí ...'!$C$134:$K$207</definedName>
    <definedName name="_xlnm.Print_Area" localSheetId="11">'SO04.2 - Sociální zázemí ...'!$C$4:$J$76,'SO04.2 - Sociální zázemí ...'!$C$82:$J$116,'SO04.2 - Sociální zázemí ...'!$C$122:$J$207</definedName>
    <definedName name="_xlnm.Print_Titles" localSheetId="11">'SO04.2 - Sociální zázemí ...'!$134:$134</definedName>
    <definedName name="_xlnm._FilterDatabase" localSheetId="12" hidden="1">'SO04.3 - Sociální zázemí ...'!$C$134:$K$171</definedName>
    <definedName name="_xlnm.Print_Area" localSheetId="12">'SO04.3 - Sociální zázemí ...'!$C$4:$J$76,'SO04.3 - Sociální zázemí ...'!$C$82:$J$116,'SO04.3 - Sociální zázemí ...'!$C$122:$J$171</definedName>
    <definedName name="_xlnm.Print_Titles" localSheetId="12">'SO04.3 - Sociální zázemí ...'!$134:$134</definedName>
    <definedName name="_xlnm._FilterDatabase" localSheetId="13" hidden="1">'SO05 - Přípojka IT'!$C$133:$K$158</definedName>
    <definedName name="_xlnm.Print_Area" localSheetId="13">'SO05 - Přípojka IT'!$C$4:$J$76,'SO05 - Přípojka IT'!$C$82:$J$115,'SO05 - Přípojka IT'!$C$121:$J$158</definedName>
    <definedName name="_xlnm.Print_Titles" localSheetId="13">'SO05 - Přípojka IT'!$133:$133</definedName>
  </definedNames>
  <calcPr/>
</workbook>
</file>

<file path=xl/calcChain.xml><?xml version="1.0" encoding="utf-8"?>
<calcChain xmlns="http://schemas.openxmlformats.org/spreadsheetml/2006/main">
  <c i="14" l="1" r="J39"/>
  <c r="J38"/>
  <c i="1" r="AY107"/>
  <c i="14" r="J37"/>
  <c i="1" r="AX107"/>
  <c i="14" r="BI158"/>
  <c r="BH158"/>
  <c r="BG158"/>
  <c r="BF158"/>
  <c r="T158"/>
  <c r="T157"/>
  <c r="T156"/>
  <c r="R158"/>
  <c r="R157"/>
  <c r="R156"/>
  <c r="P158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J131"/>
  <c r="J130"/>
  <c r="F130"/>
  <c r="F128"/>
  <c r="E126"/>
  <c r="BI113"/>
  <c r="BH113"/>
  <c r="BG113"/>
  <c r="BF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J92"/>
  <c r="J91"/>
  <c r="F91"/>
  <c r="F89"/>
  <c r="E87"/>
  <c r="J18"/>
  <c r="E18"/>
  <c r="F92"/>
  <c r="J17"/>
  <c r="J12"/>
  <c r="J128"/>
  <c r="E7"/>
  <c r="E85"/>
  <c i="13" r="J39"/>
  <c r="J38"/>
  <c i="1" r="AY106"/>
  <c i="13" r="J37"/>
  <c i="1" r="AX106"/>
  <c i="13"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J132"/>
  <c r="J131"/>
  <c r="F131"/>
  <c r="F129"/>
  <c r="E127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132"/>
  <c r="J17"/>
  <c r="J12"/>
  <c r="J129"/>
  <c r="E7"/>
  <c r="E125"/>
  <c i="12" r="J39"/>
  <c r="J38"/>
  <c i="1" r="AY105"/>
  <c i="12" r="J37"/>
  <c i="1" r="AX105"/>
  <c i="12"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T161"/>
  <c r="R162"/>
  <c r="R161"/>
  <c r="P162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J132"/>
  <c r="J131"/>
  <c r="F131"/>
  <c r="F129"/>
  <c r="E127"/>
  <c r="BI114"/>
  <c r="BH114"/>
  <c r="BG114"/>
  <c r="BF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92"/>
  <c r="J17"/>
  <c r="J12"/>
  <c r="J89"/>
  <c r="E7"/>
  <c r="E125"/>
  <c i="11" r="J39"/>
  <c r="J38"/>
  <c i="1" r="AY104"/>
  <c i="11" r="J37"/>
  <c i="1" r="AX104"/>
  <c i="11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7"/>
  <c r="J126"/>
  <c r="F126"/>
  <c r="F124"/>
  <c r="E122"/>
  <c r="BI109"/>
  <c r="BH109"/>
  <c r="BG109"/>
  <c r="BF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2"/>
  <c r="J91"/>
  <c r="F91"/>
  <c r="F89"/>
  <c r="E87"/>
  <c r="J18"/>
  <c r="E18"/>
  <c r="F92"/>
  <c r="J17"/>
  <c r="J12"/>
  <c r="J89"/>
  <c r="E7"/>
  <c r="E120"/>
  <c i="10" r="J39"/>
  <c r="J38"/>
  <c i="1" r="AY103"/>
  <c i="10" r="J37"/>
  <c i="1" r="AX103"/>
  <c i="10"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T162"/>
  <c r="R163"/>
  <c r="R162"/>
  <c r="P163"/>
  <c r="P162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J134"/>
  <c r="J133"/>
  <c r="F133"/>
  <c r="F131"/>
  <c r="E129"/>
  <c r="BI116"/>
  <c r="BH116"/>
  <c r="BG116"/>
  <c r="BF116"/>
  <c r="BI115"/>
  <c r="BH115"/>
  <c r="BG115"/>
  <c r="BF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J92"/>
  <c r="J91"/>
  <c r="F91"/>
  <c r="F89"/>
  <c r="E87"/>
  <c r="J18"/>
  <c r="E18"/>
  <c r="F134"/>
  <c r="J17"/>
  <c r="J12"/>
  <c r="J131"/>
  <c r="E7"/>
  <c r="E127"/>
  <c i="9" r="J39"/>
  <c r="J38"/>
  <c i="1" r="AY102"/>
  <c i="9" r="J37"/>
  <c i="1" r="AX102"/>
  <c i="9" r="BI188"/>
  <c r="BH188"/>
  <c r="BG188"/>
  <c r="BF188"/>
  <c r="T188"/>
  <c r="T187"/>
  <c r="R188"/>
  <c r="R187"/>
  <c r="P188"/>
  <c r="P187"/>
  <c r="BI186"/>
  <c r="BH186"/>
  <c r="BG186"/>
  <c r="BF186"/>
  <c r="T186"/>
  <c r="R186"/>
  <c r="P186"/>
  <c r="BI185"/>
  <c r="BH185"/>
  <c r="BG185"/>
  <c r="BF185"/>
  <c r="T185"/>
  <c r="R185"/>
  <c r="P185"/>
  <c r="BI182"/>
  <c r="BH182"/>
  <c r="BG182"/>
  <c r="BF182"/>
  <c r="T182"/>
  <c r="T181"/>
  <c r="R182"/>
  <c r="R181"/>
  <c r="P182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T165"/>
  <c r="R166"/>
  <c r="R165"/>
  <c r="P166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T160"/>
  <c r="R161"/>
  <c r="R160"/>
  <c r="P161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J136"/>
  <c r="J135"/>
  <c r="F135"/>
  <c r="F133"/>
  <c r="E131"/>
  <c r="BI118"/>
  <c r="BH118"/>
  <c r="BG118"/>
  <c r="BF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2"/>
  <c r="J91"/>
  <c r="F91"/>
  <c r="F89"/>
  <c r="E87"/>
  <c r="J18"/>
  <c r="E18"/>
  <c r="F136"/>
  <c r="J17"/>
  <c r="J12"/>
  <c r="J133"/>
  <c r="E7"/>
  <c r="E129"/>
  <c i="8" r="J39"/>
  <c r="J38"/>
  <c i="1" r="AY101"/>
  <c i="8" r="J37"/>
  <c i="1" r="AX101"/>
  <c i="8" r="BI277"/>
  <c r="BH277"/>
  <c r="BG277"/>
  <c r="BF277"/>
  <c r="T277"/>
  <c r="R277"/>
  <c r="P277"/>
  <c r="BI276"/>
  <c r="BH276"/>
  <c r="BG276"/>
  <c r="BF276"/>
  <c r="T276"/>
  <c r="R276"/>
  <c r="P276"/>
  <c r="BI273"/>
  <c r="BH273"/>
  <c r="BG273"/>
  <c r="BF273"/>
  <c r="T273"/>
  <c r="T272"/>
  <c r="R273"/>
  <c r="R272"/>
  <c r="P273"/>
  <c r="P272"/>
  <c r="BI271"/>
  <c r="BH271"/>
  <c r="BG271"/>
  <c r="BF271"/>
  <c r="T271"/>
  <c r="R271"/>
  <c r="P271"/>
  <c r="BI270"/>
  <c r="BH270"/>
  <c r="BG270"/>
  <c r="BF270"/>
  <c r="T270"/>
  <c r="R270"/>
  <c r="P270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J138"/>
  <c r="J137"/>
  <c r="F137"/>
  <c r="F135"/>
  <c r="E133"/>
  <c r="BI120"/>
  <c r="BH120"/>
  <c r="BG120"/>
  <c r="BF120"/>
  <c r="BI119"/>
  <c r="BH119"/>
  <c r="BG119"/>
  <c r="BF119"/>
  <c r="BE119"/>
  <c r="BI118"/>
  <c r="BH118"/>
  <c r="BG118"/>
  <c r="BF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J92"/>
  <c r="J91"/>
  <c r="F91"/>
  <c r="F89"/>
  <c r="E87"/>
  <c r="J18"/>
  <c r="E18"/>
  <c r="F138"/>
  <c r="J17"/>
  <c r="J12"/>
  <c r="J135"/>
  <c r="E7"/>
  <c r="E131"/>
  <c i="7" r="J39"/>
  <c r="J38"/>
  <c i="1" r="AY100"/>
  <c i="7" r="J37"/>
  <c i="1" r="AX100"/>
  <c i="7"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0"/>
  <c r="BH140"/>
  <c r="BG140"/>
  <c r="BF140"/>
  <c r="T140"/>
  <c r="R140"/>
  <c r="P140"/>
  <c r="BI139"/>
  <c r="BH139"/>
  <c r="BG139"/>
  <c r="BF139"/>
  <c r="T139"/>
  <c r="R139"/>
  <c r="P139"/>
  <c r="J133"/>
  <c r="J132"/>
  <c r="F132"/>
  <c r="F130"/>
  <c r="E128"/>
  <c r="BI115"/>
  <c r="BH115"/>
  <c r="BG115"/>
  <c r="BF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J91"/>
  <c r="F91"/>
  <c r="F89"/>
  <c r="E87"/>
  <c r="J18"/>
  <c r="E18"/>
  <c r="F133"/>
  <c r="J17"/>
  <c r="J12"/>
  <c r="J130"/>
  <c r="E7"/>
  <c r="E126"/>
  <c i="6" r="J39"/>
  <c r="J38"/>
  <c i="1" r="AY99"/>
  <c i="6" r="J37"/>
  <c i="1" r="AX99"/>
  <c i="6"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126"/>
  <c r="E7"/>
  <c r="E122"/>
  <c i="5" r="J39"/>
  <c r="J38"/>
  <c i="1" r="AY98"/>
  <c i="5" r="J37"/>
  <c i="1" r="AX98"/>
  <c i="5"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J131"/>
  <c r="J130"/>
  <c r="F130"/>
  <c r="F128"/>
  <c r="E126"/>
  <c r="BI113"/>
  <c r="BH113"/>
  <c r="BG113"/>
  <c r="BF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J92"/>
  <c r="J91"/>
  <c r="F91"/>
  <c r="F89"/>
  <c r="E87"/>
  <c r="J18"/>
  <c r="E18"/>
  <c r="F131"/>
  <c r="J17"/>
  <c r="J12"/>
  <c r="J89"/>
  <c r="E7"/>
  <c r="E85"/>
  <c i="4" r="J39"/>
  <c r="J38"/>
  <c i="1" r="AY97"/>
  <c i="4" r="J37"/>
  <c i="1" r="AX97"/>
  <c i="4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J128"/>
  <c r="J127"/>
  <c r="F127"/>
  <c r="F125"/>
  <c r="E123"/>
  <c r="BI110"/>
  <c r="BH110"/>
  <c r="BG110"/>
  <c r="BF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J92"/>
  <c r="J91"/>
  <c r="F91"/>
  <c r="F89"/>
  <c r="E87"/>
  <c r="J18"/>
  <c r="E18"/>
  <c r="F128"/>
  <c r="J17"/>
  <c r="J12"/>
  <c r="J125"/>
  <c r="E7"/>
  <c r="E121"/>
  <c i="3" r="J39"/>
  <c r="J38"/>
  <c i="1" r="AY96"/>
  <c i="3" r="J37"/>
  <c i="1" r="AX96"/>
  <c i="3"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J130"/>
  <c r="J129"/>
  <c r="F129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92"/>
  <c r="J17"/>
  <c r="J12"/>
  <c r="J127"/>
  <c r="E7"/>
  <c r="E123"/>
  <c i="2" r="J39"/>
  <c r="J38"/>
  <c i="1" r="AY95"/>
  <c i="2" r="J37"/>
  <c i="1" r="AX95"/>
  <c i="2"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92"/>
  <c r="J17"/>
  <c r="J12"/>
  <c r="J89"/>
  <c r="E7"/>
  <c r="E85"/>
  <c i="1" r="CK113"/>
  <c r="CJ113"/>
  <c r="CI113"/>
  <c r="CH113"/>
  <c r="CG113"/>
  <c r="CF113"/>
  <c r="BZ113"/>
  <c r="CE113"/>
  <c r="CK112"/>
  <c r="CJ112"/>
  <c r="CI112"/>
  <c r="CH112"/>
  <c r="CG112"/>
  <c r="CF112"/>
  <c r="BZ112"/>
  <c r="CE112"/>
  <c r="CK111"/>
  <c r="CJ111"/>
  <c r="CI111"/>
  <c r="CH111"/>
  <c r="CG111"/>
  <c r="CF111"/>
  <c r="BZ111"/>
  <c r="CE111"/>
  <c r="CK110"/>
  <c r="CJ110"/>
  <c r="CI110"/>
  <c r="CH110"/>
  <c r="CG110"/>
  <c r="CF110"/>
  <c r="BZ110"/>
  <c r="CE110"/>
  <c r="L90"/>
  <c r="AM90"/>
  <c r="AM89"/>
  <c r="L89"/>
  <c r="AM87"/>
  <c r="L87"/>
  <c r="L85"/>
  <c r="L84"/>
  <c i="2" r="BK209"/>
  <c r="BK203"/>
  <c r="J197"/>
  <c r="BK189"/>
  <c r="BK183"/>
  <c r="BK175"/>
  <c r="J169"/>
  <c r="BK160"/>
  <c r="BK207"/>
  <c r="J200"/>
  <c r="BK194"/>
  <c r="BK188"/>
  <c r="J183"/>
  <c r="J175"/>
  <c r="BK167"/>
  <c r="J161"/>
  <c r="BK156"/>
  <c r="BK149"/>
  <c r="J143"/>
  <c r="J138"/>
  <c r="J211"/>
  <c r="J208"/>
  <c r="J204"/>
  <c r="BK199"/>
  <c r="BK192"/>
  <c r="BK185"/>
  <c r="BK181"/>
  <c r="J177"/>
  <c r="J172"/>
  <c r="J167"/>
  <c r="J160"/>
  <c r="J155"/>
  <c r="J150"/>
  <c r="BK142"/>
  <c r="BK136"/>
  <c r="BK154"/>
  <c r="J147"/>
  <c r="BK143"/>
  <c r="J135"/>
  <c i="3" r="J218"/>
  <c r="J213"/>
  <c r="J208"/>
  <c r="J200"/>
  <c r="BK196"/>
  <c r="J186"/>
  <c r="J181"/>
  <c r="BK178"/>
  <c r="J172"/>
  <c r="BK158"/>
  <c r="J149"/>
  <c r="J140"/>
  <c r="BK220"/>
  <c r="BK216"/>
  <c r="BK213"/>
  <c r="J206"/>
  <c r="BK199"/>
  <c r="J192"/>
  <c r="BK186"/>
  <c r="BK180"/>
  <c r="BK168"/>
  <c r="J164"/>
  <c r="BK160"/>
  <c r="BK157"/>
  <c r="J153"/>
  <c r="J148"/>
  <c r="J145"/>
  <c r="J138"/>
  <c r="J194"/>
  <c r="J182"/>
  <c r="BK175"/>
  <c r="BK167"/>
  <c r="BK162"/>
  <c r="BK155"/>
  <c r="BK150"/>
  <c r="BK142"/>
  <c r="BK210"/>
  <c r="BK203"/>
  <c r="BK193"/>
  <c r="BK184"/>
  <c r="J174"/>
  <c i="4" r="J168"/>
  <c r="BK157"/>
  <c r="J148"/>
  <c r="BK139"/>
  <c r="J135"/>
  <c r="BK160"/>
  <c r="BK153"/>
  <c r="J146"/>
  <c r="BK137"/>
  <c r="J171"/>
  <c r="J161"/>
  <c r="BK147"/>
  <c r="J140"/>
  <c r="J137"/>
  <c r="BK164"/>
  <c r="BK158"/>
  <c r="BK149"/>
  <c r="BK142"/>
  <c i="5" r="BK211"/>
  <c r="BK202"/>
  <c r="BK197"/>
  <c r="BK191"/>
  <c r="BK185"/>
  <c r="BK181"/>
  <c r="BK164"/>
  <c r="BK159"/>
  <c r="J155"/>
  <c r="J150"/>
  <c r="J144"/>
  <c r="J138"/>
  <c r="BK209"/>
  <c r="BK204"/>
  <c r="J197"/>
  <c r="J192"/>
  <c r="BK182"/>
  <c r="BK175"/>
  <c r="BK171"/>
  <c r="J162"/>
  <c r="J148"/>
  <c r="BK144"/>
  <c r="J137"/>
  <c r="J209"/>
  <c r="J200"/>
  <c r="J191"/>
  <c r="J180"/>
  <c r="BK174"/>
  <c r="BK170"/>
  <c r="J163"/>
  <c r="J154"/>
  <c r="J147"/>
  <c r="BK190"/>
  <c r="BK180"/>
  <c r="J168"/>
  <c r="BK152"/>
  <c r="BK137"/>
  <c i="6" r="BK155"/>
  <c r="BK141"/>
  <c r="J159"/>
  <c r="J150"/>
  <c r="J146"/>
  <c r="J137"/>
  <c r="BK159"/>
  <c r="BK151"/>
  <c r="J151"/>
  <c r="BK148"/>
  <c r="BK139"/>
  <c i="7" r="J176"/>
  <c r="BK156"/>
  <c r="BK149"/>
  <c r="BK139"/>
  <c r="BK169"/>
  <c r="J163"/>
  <c r="J149"/>
  <c r="J139"/>
  <c r="J164"/>
  <c r="BK157"/>
  <c r="BK148"/>
  <c r="J174"/>
  <c r="J167"/>
  <c r="J159"/>
  <c r="BK152"/>
  <c r="J143"/>
  <c i="8" r="BK271"/>
  <c r="J254"/>
  <c r="BK245"/>
  <c r="BK234"/>
  <c r="J227"/>
  <c r="J219"/>
  <c r="J211"/>
  <c r="BK205"/>
  <c r="J201"/>
  <c r="J194"/>
  <c r="J178"/>
  <c r="J165"/>
  <c r="BK159"/>
  <c r="BK154"/>
  <c r="BK148"/>
  <c r="BK266"/>
  <c r="J258"/>
  <c r="J252"/>
  <c r="BK243"/>
  <c r="BK239"/>
  <c r="J225"/>
  <c r="J217"/>
  <c r="BK209"/>
  <c r="J199"/>
  <c r="J192"/>
  <c r="J185"/>
  <c r="J175"/>
  <c r="J164"/>
  <c r="BK156"/>
  <c r="BK146"/>
  <c r="J271"/>
  <c r="J265"/>
  <c r="J255"/>
  <c r="BK244"/>
  <c r="J236"/>
  <c r="BK228"/>
  <c r="BK220"/>
  <c r="BK211"/>
  <c r="J198"/>
  <c r="J193"/>
  <c r="BK188"/>
  <c r="BK175"/>
  <c r="BK169"/>
  <c r="BK165"/>
  <c r="J154"/>
  <c r="J147"/>
  <c r="J264"/>
  <c r="J256"/>
  <c r="J247"/>
  <c r="J239"/>
  <c r="J233"/>
  <c r="BK221"/>
  <c r="BK213"/>
  <c r="BK199"/>
  <c r="BK182"/>
  <c r="J174"/>
  <c r="J169"/>
  <c r="J162"/>
  <c r="J148"/>
  <c i="9" r="J186"/>
  <c r="BK178"/>
  <c r="J170"/>
  <c r="BK164"/>
  <c r="BK156"/>
  <c r="BK151"/>
  <c r="BK142"/>
  <c r="J179"/>
  <c r="BK173"/>
  <c r="J169"/>
  <c r="J159"/>
  <c r="BK154"/>
  <c r="J148"/>
  <c r="BK145"/>
  <c r="J185"/>
  <c r="BK172"/>
  <c i="10" r="BK148"/>
  <c r="BK140"/>
  <c r="BK187"/>
  <c r="J176"/>
  <c r="BK159"/>
  <c r="J155"/>
  <c r="BK142"/>
  <c r="BK184"/>
  <c r="J168"/>
  <c r="BK158"/>
  <c r="J150"/>
  <c r="BK144"/>
  <c r="BK180"/>
  <c r="BK166"/>
  <c r="J153"/>
  <c r="BK141"/>
  <c i="11" r="J157"/>
  <c r="J154"/>
  <c r="J150"/>
  <c r="BK135"/>
  <c r="J153"/>
  <c r="J146"/>
  <c r="BK139"/>
  <c r="BK157"/>
  <c r="BK147"/>
  <c r="BK144"/>
  <c r="BK138"/>
  <c r="J147"/>
  <c r="J136"/>
  <c i="12" r="J204"/>
  <c r="BK194"/>
  <c r="J188"/>
  <c r="J183"/>
  <c r="J172"/>
  <c r="J160"/>
  <c r="BK150"/>
  <c r="J206"/>
  <c r="J196"/>
  <c r="J185"/>
  <c r="BK180"/>
  <c r="J177"/>
  <c r="BK167"/>
  <c r="BK157"/>
  <c r="BK149"/>
  <c r="BK140"/>
  <c r="BK200"/>
  <c r="J193"/>
  <c r="J186"/>
  <c r="BK175"/>
  <c r="BK164"/>
  <c r="J150"/>
  <c r="J139"/>
  <c r="J176"/>
  <c r="BK169"/>
  <c r="J162"/>
  <c r="J156"/>
  <c r="BK148"/>
  <c r="BK144"/>
  <c r="J140"/>
  <c i="13" r="BK168"/>
  <c r="BK160"/>
  <c r="J155"/>
  <c r="BK144"/>
  <c r="J169"/>
  <c r="J151"/>
  <c r="BK140"/>
  <c r="BK155"/>
  <c r="J147"/>
  <c r="BK143"/>
  <c r="J138"/>
  <c r="BK164"/>
  <c r="BK151"/>
  <c i="14" r="BK155"/>
  <c r="J143"/>
  <c r="J139"/>
  <c r="J153"/>
  <c r="J146"/>
  <c r="BK139"/>
  <c r="J155"/>
  <c r="J151"/>
  <c r="J141"/>
  <c r="BK137"/>
  <c i="2" r="BK208"/>
  <c r="BK202"/>
  <c r="BK198"/>
  <c r="J194"/>
  <c r="BK180"/>
  <c r="BK174"/>
  <c r="J168"/>
  <c r="BK161"/>
  <c r="J210"/>
  <c r="J201"/>
  <c r="J196"/>
  <c r="J190"/>
  <c r="J185"/>
  <c r="BK178"/>
  <c r="BK173"/>
  <c r="BK165"/>
  <c r="BK159"/>
  <c r="BK155"/>
  <c r="J145"/>
  <c r="BK141"/>
  <c i="1" r="AS94"/>
  <c i="2" r="BK182"/>
  <c r="J174"/>
  <c r="BK171"/>
  <c r="J164"/>
  <c r="J156"/>
  <c r="J152"/>
  <c r="BK147"/>
  <c r="J141"/>
  <c r="BK157"/>
  <c r="BK148"/>
  <c r="J144"/>
  <c r="BK138"/>
  <c i="3" r="BK221"/>
  <c r="BK217"/>
  <c r="BK209"/>
  <c r="BK205"/>
  <c r="J199"/>
  <c r="BK192"/>
  <c r="BK185"/>
  <c r="J180"/>
  <c r="J173"/>
  <c r="BK165"/>
  <c r="BK151"/>
  <c r="BK145"/>
  <c r="BK138"/>
  <c r="BK219"/>
  <c r="J216"/>
  <c r="BK208"/>
  <c r="BK204"/>
  <c r="BK195"/>
  <c r="J188"/>
  <c r="J185"/>
  <c r="J169"/>
  <c r="J165"/>
  <c r="J162"/>
  <c r="J158"/>
  <c r="J155"/>
  <c r="BK149"/>
  <c r="J144"/>
  <c r="J137"/>
  <c r="J195"/>
  <c r="J187"/>
  <c r="J177"/>
  <c r="BK173"/>
  <c r="J163"/>
  <c r="J157"/>
  <c r="BK152"/>
  <c r="J143"/>
  <c r="BK137"/>
  <c r="J207"/>
  <c r="J202"/>
  <c r="J190"/>
  <c r="J175"/>
  <c i="4" r="J172"/>
  <c r="BK165"/>
  <c r="BK156"/>
  <c r="J154"/>
  <c r="BK143"/>
  <c r="BK138"/>
  <c r="J162"/>
  <c r="J151"/>
  <c r="BK145"/>
  <c r="BK135"/>
  <c r="BK170"/>
  <c r="J164"/>
  <c r="J157"/>
  <c r="BK146"/>
  <c r="J139"/>
  <c r="J170"/>
  <c r="BK161"/>
  <c r="J155"/>
  <c r="J147"/>
  <c i="5" r="BK214"/>
  <c r="J208"/>
  <c r="J199"/>
  <c r="J195"/>
  <c r="BK189"/>
  <c r="J182"/>
  <c r="BK169"/>
  <c r="BK163"/>
  <c r="J158"/>
  <c r="J152"/>
  <c r="J145"/>
  <c r="J139"/>
  <c r="J212"/>
  <c r="J205"/>
  <c r="BK200"/>
  <c r="J193"/>
  <c r="J185"/>
  <c r="J176"/>
  <c r="J172"/>
  <c r="BK167"/>
  <c r="BK147"/>
  <c r="BK138"/>
  <c r="BK212"/>
  <c r="BK201"/>
  <c r="BK193"/>
  <c r="BK186"/>
  <c r="J175"/>
  <c r="J171"/>
  <c r="BK165"/>
  <c r="J156"/>
  <c r="BK148"/>
  <c r="BK192"/>
  <c r="J181"/>
  <c r="BK154"/>
  <c r="BK139"/>
  <c i="6" r="J157"/>
  <c r="BK145"/>
  <c r="J161"/>
  <c r="BK157"/>
  <c r="J149"/>
  <c r="J145"/>
  <c r="J135"/>
  <c r="BK152"/>
  <c r="BK160"/>
  <c r="BK149"/>
  <c r="J141"/>
  <c r="J136"/>
  <c i="7" r="BK159"/>
  <c r="J152"/>
  <c r="BK176"/>
  <c r="J168"/>
  <c r="J157"/>
  <c r="BK140"/>
  <c r="BK168"/>
  <c r="BK163"/>
  <c r="J155"/>
  <c r="BK146"/>
  <c r="J170"/>
  <c r="J162"/>
  <c r="BK158"/>
  <c r="J150"/>
  <c r="J140"/>
  <c i="8" r="BK267"/>
  <c r="BK255"/>
  <c r="J250"/>
  <c r="J241"/>
  <c r="J231"/>
  <c r="BK226"/>
  <c r="BK215"/>
  <c r="BK207"/>
  <c r="J203"/>
  <c r="BK198"/>
  <c r="J182"/>
  <c r="J176"/>
  <c r="J163"/>
  <c r="BK158"/>
  <c r="J153"/>
  <c r="J149"/>
  <c r="J270"/>
  <c r="J261"/>
  <c r="BK253"/>
  <c r="J244"/>
  <c r="BK241"/>
  <c r="BK230"/>
  <c r="BK218"/>
  <c r="BK212"/>
  <c r="BK202"/>
  <c r="J196"/>
  <c r="BK189"/>
  <c r="J184"/>
  <c r="J177"/>
  <c r="J167"/>
  <c r="J158"/>
  <c r="BK147"/>
  <c r="BK270"/>
  <c r="J263"/>
  <c r="J253"/>
  <c r="J240"/>
  <c r="J229"/>
  <c r="J226"/>
  <c r="BK222"/>
  <c r="J212"/>
  <c r="J205"/>
  <c r="BK195"/>
  <c r="J189"/>
  <c r="J170"/>
  <c r="BK164"/>
  <c r="J156"/>
  <c r="BK149"/>
  <c r="BK144"/>
  <c r="BK254"/>
  <c r="J246"/>
  <c r="BK235"/>
  <c r="J230"/>
  <c r="J220"/>
  <c r="BK214"/>
  <c r="BK201"/>
  <c r="BK185"/>
  <c r="BK176"/>
  <c r="BK170"/>
  <c r="BK163"/>
  <c r="J155"/>
  <c r="J144"/>
  <c i="9" r="J182"/>
  <c r="J171"/>
  <c r="J163"/>
  <c r="J157"/>
  <c r="J152"/>
  <c r="J145"/>
  <c r="BK180"/>
  <c r="BK176"/>
  <c r="BK168"/>
  <c r="J158"/>
  <c r="J151"/>
  <c r="BK147"/>
  <c r="BK186"/>
  <c r="J176"/>
  <c i="10" r="J151"/>
  <c r="J145"/>
  <c r="BK190"/>
  <c r="J180"/>
  <c r="BK169"/>
  <c r="J158"/>
  <c r="BK149"/>
  <c r="BK188"/>
  <c r="BK176"/>
  <c r="BK173"/>
  <c r="BK163"/>
  <c r="BK151"/>
  <c r="BK146"/>
  <c r="J185"/>
  <c r="J173"/>
  <c r="J163"/>
  <c r="BK145"/>
  <c r="J140"/>
  <c i="11" r="BK156"/>
  <c r="BK152"/>
  <c r="BK137"/>
  <c r="J134"/>
  <c r="J152"/>
  <c r="J144"/>
  <c r="J138"/>
  <c r="J151"/>
  <c r="BK146"/>
  <c r="BK141"/>
  <c r="BK154"/>
  <c r="J143"/>
  <c i="12" r="BK207"/>
  <c r="BK198"/>
  <c r="J192"/>
  <c r="BK186"/>
  <c r="J179"/>
  <c r="BK171"/>
  <c r="BK166"/>
  <c r="J154"/>
  <c r="J144"/>
  <c r="BK205"/>
  <c r="BK192"/>
  <c r="J182"/>
  <c r="BK179"/>
  <c r="BK176"/>
  <c r="J166"/>
  <c r="BK154"/>
  <c r="BK146"/>
  <c r="J205"/>
  <c r="J199"/>
  <c r="BK190"/>
  <c r="BK185"/>
  <c r="J174"/>
  <c r="BK165"/>
  <c r="J147"/>
  <c r="J200"/>
  <c r="BK187"/>
  <c r="J175"/>
  <c r="J164"/>
  <c r="BK160"/>
  <c r="J151"/>
  <c r="J146"/>
  <c r="BK142"/>
  <c r="BK138"/>
  <c i="13" r="J164"/>
  <c r="BK159"/>
  <c r="BK148"/>
  <c r="BK141"/>
  <c r="J153"/>
  <c r="J141"/>
  <c r="BK167"/>
  <c r="J154"/>
  <c r="BK146"/>
  <c r="J140"/>
  <c r="J168"/>
  <c r="J159"/>
  <c r="J149"/>
  <c r="BK138"/>
  <c i="14" r="J148"/>
  <c r="BK143"/>
  <c r="BK141"/>
  <c i="2" r="BK205"/>
  <c r="J199"/>
  <c r="BK195"/>
  <c r="BK184"/>
  <c r="J179"/>
  <c r="BK172"/>
  <c r="BK163"/>
  <c r="BK211"/>
  <c r="J202"/>
  <c r="BK197"/>
  <c r="J192"/>
  <c r="BK186"/>
  <c r="J180"/>
  <c r="J171"/>
  <c r="BK164"/>
  <c r="BK158"/>
  <c r="BK153"/>
  <c r="J148"/>
  <c r="J142"/>
  <c r="BK212"/>
  <c r="J209"/>
  <c r="J205"/>
  <c r="BK201"/>
  <c r="J193"/>
  <c r="J189"/>
  <c r="BK187"/>
  <c r="BK179"/>
  <c r="J173"/>
  <c r="J170"/>
  <c r="BK162"/>
  <c r="J158"/>
  <c r="J153"/>
  <c r="J149"/>
  <c r="J140"/>
  <c r="BK135"/>
  <c r="BK150"/>
  <c r="BK146"/>
  <c r="BK140"/>
  <c i="3" r="J220"/>
  <c r="J214"/>
  <c r="BK206"/>
  <c r="J198"/>
  <c r="BK189"/>
  <c r="J184"/>
  <c r="BK176"/>
  <c r="BK171"/>
  <c r="BK161"/>
  <c r="J150"/>
  <c r="BK144"/>
  <c r="BK136"/>
  <c r="J217"/>
  <c r="J210"/>
  <c r="J205"/>
  <c r="J196"/>
  <c r="J193"/>
  <c r="BK187"/>
  <c r="BK181"/>
  <c r="J167"/>
  <c r="BK163"/>
  <c r="J159"/>
  <c r="J154"/>
  <c r="J151"/>
  <c r="J146"/>
  <c r="BK139"/>
  <c r="J197"/>
  <c r="BK188"/>
  <c r="J176"/>
  <c r="BK172"/>
  <c r="J166"/>
  <c r="J160"/>
  <c r="BK154"/>
  <c r="J147"/>
  <c r="BK140"/>
  <c r="BK212"/>
  <c r="J204"/>
  <c r="BK198"/>
  <c r="BK183"/>
  <c r="J171"/>
  <c i="4" r="BK169"/>
  <c r="J158"/>
  <c r="BK166"/>
  <c r="BK154"/>
  <c r="J149"/>
  <c r="BK141"/>
  <c r="J134"/>
  <c r="J166"/>
  <c r="J160"/>
  <c r="J150"/>
  <c r="J142"/>
  <c r="BK134"/>
  <c r="BK162"/>
  <c r="J156"/>
  <c r="BK148"/>
  <c r="J141"/>
  <c i="5" r="BK208"/>
  <c r="J204"/>
  <c r="BK198"/>
  <c r="BK194"/>
  <c r="J188"/>
  <c r="J179"/>
  <c r="BK166"/>
  <c r="BK162"/>
  <c r="BK157"/>
  <c r="BK151"/>
  <c r="J146"/>
  <c r="J140"/>
  <c r="J213"/>
  <c r="J207"/>
  <c r="J202"/>
  <c r="BK195"/>
  <c r="BK188"/>
  <c r="J178"/>
  <c r="J174"/>
  <c r="BK168"/>
  <c r="J161"/>
  <c r="BK146"/>
  <c r="J143"/>
  <c r="J215"/>
  <c r="BK203"/>
  <c r="J198"/>
  <c r="J187"/>
  <c r="BK176"/>
  <c r="BK172"/>
  <c r="J166"/>
  <c r="J157"/>
  <c r="BK149"/>
  <c r="J194"/>
  <c r="BK183"/>
  <c r="BK177"/>
  <c r="J164"/>
  <c r="BK150"/>
  <c i="6" r="BK161"/>
  <c r="J147"/>
  <c r="J140"/>
  <c r="J158"/>
  <c r="J152"/>
  <c r="J148"/>
  <c r="BK140"/>
  <c r="J155"/>
  <c r="J142"/>
  <c r="BK150"/>
  <c r="J143"/>
  <c r="BK137"/>
  <c i="7" r="BK170"/>
  <c r="BK155"/>
  <c r="BK143"/>
  <c r="BK174"/>
  <c r="BK167"/>
  <c r="BK150"/>
  <c r="J146"/>
  <c r="J173"/>
  <c r="BK162"/>
  <c r="BK151"/>
  <c r="J145"/>
  <c r="J169"/>
  <c r="BK164"/>
  <c r="BK160"/>
  <c r="J151"/>
  <c r="BK144"/>
  <c i="8" r="BK273"/>
  <c r="BK263"/>
  <c r="BK251"/>
  <c r="J243"/>
  <c r="BK233"/>
  <c r="BK225"/>
  <c r="J218"/>
  <c r="BK210"/>
  <c r="BK204"/>
  <c r="J200"/>
  <c r="J187"/>
  <c r="BK174"/>
  <c r="BK162"/>
  <c r="BK155"/>
  <c r="BK152"/>
  <c r="J277"/>
  <c r="BK264"/>
  <c r="J257"/>
  <c r="BK247"/>
  <c r="J242"/>
  <c r="J232"/>
  <c r="BK223"/>
  <c r="J213"/>
  <c r="BK203"/>
  <c r="BK197"/>
  <c r="J191"/>
  <c r="BK187"/>
  <c r="BK179"/>
  <c r="BK168"/>
  <c r="J160"/>
  <c r="BK150"/>
  <c r="J273"/>
  <c r="J266"/>
  <c r="BK261"/>
  <c r="BK250"/>
  <c r="BK238"/>
  <c r="J234"/>
  <c r="J224"/>
  <c r="BK219"/>
  <c r="J206"/>
  <c r="BK194"/>
  <c r="J179"/>
  <c r="J172"/>
  <c r="BK167"/>
  <c r="J161"/>
  <c r="BK151"/>
  <c r="J145"/>
  <c r="BK257"/>
  <c r="J248"/>
  <c r="BK242"/>
  <c r="J238"/>
  <c r="BK231"/>
  <c r="J222"/>
  <c r="BK216"/>
  <c r="BK206"/>
  <c r="BK191"/>
  <c r="BK177"/>
  <c r="BK172"/>
  <c r="BK166"/>
  <c r="J152"/>
  <c i="9" r="BK188"/>
  <c r="J180"/>
  <c r="J168"/>
  <c r="BK161"/>
  <c r="J154"/>
  <c r="J147"/>
  <c r="BK182"/>
  <c r="BK177"/>
  <c r="BK170"/>
  <c r="BK163"/>
  <c r="J156"/>
  <c r="J149"/>
  <c r="BK144"/>
  <c r="BK179"/>
  <c r="BK171"/>
  <c r="BK169"/>
  <c r="J164"/>
  <c r="J161"/>
  <c r="BK159"/>
  <c r="J155"/>
  <c r="BK152"/>
  <c r="J150"/>
  <c r="BK148"/>
  <c r="J146"/>
  <c r="J144"/>
  <c r="BK143"/>
  <c r="J142"/>
  <c i="10" r="J189"/>
  <c r="BK186"/>
  <c r="BK185"/>
  <c r="J184"/>
  <c r="J181"/>
  <c r="BK179"/>
  <c r="BK178"/>
  <c r="BK177"/>
  <c r="BK174"/>
  <c r="J171"/>
  <c r="J166"/>
  <c r="J161"/>
  <c r="J159"/>
  <c r="BK157"/>
  <c r="J156"/>
  <c r="BK153"/>
  <c r="BK150"/>
  <c r="J146"/>
  <c r="J188"/>
  <c r="J179"/>
  <c r="BK168"/>
  <c r="BK156"/>
  <c r="BK143"/>
  <c r="J190"/>
  <c r="J177"/>
  <c r="J174"/>
  <c r="J165"/>
  <c r="BK155"/>
  <c r="J147"/>
  <c r="BK181"/>
  <c r="J169"/>
  <c r="J154"/>
  <c r="J144"/>
  <c i="11" r="BK136"/>
  <c r="J156"/>
  <c r="J149"/>
  <c r="BK142"/>
  <c r="J133"/>
  <c r="BK149"/>
  <c r="J142"/>
  <c r="J135"/>
  <c r="J148"/>
  <c r="J137"/>
  <c i="12" r="BK206"/>
  <c r="J195"/>
  <c r="J190"/>
  <c r="BK182"/>
  <c r="J173"/>
  <c r="J169"/>
  <c r="BK158"/>
  <c r="BK151"/>
  <c r="J138"/>
  <c r="BK199"/>
  <c r="BK184"/>
  <c r="BK181"/>
  <c r="BK172"/>
  <c r="BK162"/>
  <c r="BK156"/>
  <c r="J148"/>
  <c r="J207"/>
  <c r="BK196"/>
  <c r="J189"/>
  <c r="J178"/>
  <c r="BK173"/>
  <c r="J157"/>
  <c r="J145"/>
  <c r="J198"/>
  <c r="J184"/>
  <c r="BK174"/>
  <c r="BK168"/>
  <c r="J158"/>
  <c r="J149"/>
  <c r="BK145"/>
  <c r="BK141"/>
  <c i="13" r="BK171"/>
  <c r="BK161"/>
  <c r="BK154"/>
  <c r="J145"/>
  <c r="J167"/>
  <c r="J146"/>
  <c r="J171"/>
  <c r="BK165"/>
  <c r="BK149"/>
  <c r="BK142"/>
  <c r="BK169"/>
  <c r="J161"/>
  <c r="J143"/>
  <c i="14" r="J149"/>
  <c r="BK140"/>
  <c r="J154"/>
  <c r="BK149"/>
  <c r="J144"/>
  <c r="J137"/>
  <c r="BK154"/>
  <c r="BK146"/>
  <c r="J142"/>
  <c i="2" r="BK213"/>
  <c r="BK200"/>
  <c r="BK196"/>
  <c r="J186"/>
  <c r="J182"/>
  <c r="BK177"/>
  <c r="BK170"/>
  <c r="J165"/>
  <c r="J212"/>
  <c r="BK204"/>
  <c r="J198"/>
  <c r="BK193"/>
  <c r="J187"/>
  <c r="J181"/>
  <c r="J176"/>
  <c r="BK169"/>
  <c r="J162"/>
  <c r="J157"/>
  <c r="J151"/>
  <c r="BK144"/>
  <c r="J139"/>
  <c r="J213"/>
  <c r="BK210"/>
  <c r="J207"/>
  <c r="J203"/>
  <c r="J195"/>
  <c r="BK190"/>
  <c r="J188"/>
  <c r="J184"/>
  <c r="J178"/>
  <c r="BK176"/>
  <c r="BK168"/>
  <c r="J163"/>
  <c r="J159"/>
  <c r="J154"/>
  <c r="BK151"/>
  <c r="J146"/>
  <c r="BK139"/>
  <c r="BK152"/>
  <c r="BK145"/>
  <c r="J136"/>
  <c i="3" r="J219"/>
  <c r="J212"/>
  <c r="J203"/>
  <c r="BK197"/>
  <c r="J191"/>
  <c r="J183"/>
  <c r="BK179"/>
  <c r="BK169"/>
  <c r="BK156"/>
  <c r="BK148"/>
  <c r="J142"/>
  <c r="J221"/>
  <c r="BK218"/>
  <c r="BK214"/>
  <c r="BK207"/>
  <c r="BK202"/>
  <c r="BK194"/>
  <c r="BK190"/>
  <c r="BK182"/>
  <c r="J179"/>
  <c r="BK166"/>
  <c r="J161"/>
  <c r="J156"/>
  <c r="J152"/>
  <c r="BK147"/>
  <c r="BK143"/>
  <c r="J136"/>
  <c r="J189"/>
  <c r="J178"/>
  <c r="BK174"/>
  <c r="J168"/>
  <c r="BK164"/>
  <c r="BK159"/>
  <c r="BK153"/>
  <c r="BK146"/>
  <c r="J139"/>
  <c r="J209"/>
  <c r="BK200"/>
  <c r="BK191"/>
  <c r="BK177"/>
  <c i="4" r="BK171"/>
  <c r="BK163"/>
  <c r="BK155"/>
  <c r="BK144"/>
  <c r="BK140"/>
  <c r="J169"/>
  <c r="BK159"/>
  <c r="BK150"/>
  <c r="J144"/>
  <c r="BK172"/>
  <c r="J165"/>
  <c r="J163"/>
  <c r="BK151"/>
  <c r="J143"/>
  <c r="J138"/>
  <c r="BK168"/>
  <c r="J159"/>
  <c r="J153"/>
  <c r="J145"/>
  <c i="5" r="BK213"/>
  <c r="BK207"/>
  <c r="J201"/>
  <c r="J196"/>
  <c r="J190"/>
  <c r="J183"/>
  <c r="BK178"/>
  <c r="J165"/>
  <c r="BK161"/>
  <c r="BK156"/>
  <c r="J149"/>
  <c r="J142"/>
  <c r="BK215"/>
  <c r="J211"/>
  <c r="J203"/>
  <c r="BK196"/>
  <c r="BK187"/>
  <c r="J177"/>
  <c r="J173"/>
  <c r="J169"/>
  <c r="BK155"/>
  <c r="BK145"/>
  <c r="BK142"/>
  <c r="J214"/>
  <c r="BK205"/>
  <c r="BK199"/>
  <c r="J189"/>
  <c r="BK179"/>
  <c r="BK173"/>
  <c r="J167"/>
  <c r="J159"/>
  <c r="J151"/>
  <c r="BK143"/>
  <c r="J186"/>
  <c r="J170"/>
  <c r="BK158"/>
  <c r="BK140"/>
  <c i="6" r="BK158"/>
  <c r="BK146"/>
  <c r="BK136"/>
  <c r="J153"/>
  <c r="BK147"/>
  <c r="J139"/>
  <c r="J160"/>
  <c r="BK143"/>
  <c r="BK153"/>
  <c r="BK142"/>
  <c r="BK135"/>
  <c i="7" r="J158"/>
  <c r="J148"/>
  <c r="BK177"/>
  <c r="BK173"/>
  <c r="J161"/>
  <c r="BK147"/>
  <c r="J177"/>
  <c r="J166"/>
  <c r="J160"/>
  <c r="J147"/>
  <c r="J144"/>
  <c r="BK166"/>
  <c r="BK161"/>
  <c r="J156"/>
  <c r="BK145"/>
  <c i="8" r="BK277"/>
  <c r="BK265"/>
  <c r="BK252"/>
  <c r="BK248"/>
  <c r="J237"/>
  <c r="BK229"/>
  <c r="J221"/>
  <c r="J216"/>
  <c r="J209"/>
  <c r="J202"/>
  <c r="J197"/>
  <c r="J181"/>
  <c r="J173"/>
  <c r="BK160"/>
  <c r="J157"/>
  <c r="J151"/>
  <c r="BK276"/>
  <c r="J262"/>
  <c r="BK256"/>
  <c r="BK246"/>
  <c r="BK237"/>
  <c r="BK224"/>
  <c r="J214"/>
  <c r="J204"/>
  <c r="BK200"/>
  <c r="J195"/>
  <c r="J188"/>
  <c r="BK181"/>
  <c r="BK171"/>
  <c r="BK161"/>
  <c r="BK153"/>
  <c r="J276"/>
  <c r="J267"/>
  <c r="BK262"/>
  <c r="J245"/>
  <c r="J235"/>
  <c r="BK227"/>
  <c r="J223"/>
  <c r="J215"/>
  <c r="J210"/>
  <c r="BK196"/>
  <c r="BK192"/>
  <c r="BK184"/>
  <c r="J171"/>
  <c r="J166"/>
  <c r="BK157"/>
  <c r="J150"/>
  <c r="J146"/>
  <c r="BK258"/>
  <c r="J251"/>
  <c r="BK240"/>
  <c r="BK236"/>
  <c r="BK232"/>
  <c r="J228"/>
  <c r="BK217"/>
  <c r="J207"/>
  <c r="BK193"/>
  <c r="BK178"/>
  <c r="BK173"/>
  <c r="J168"/>
  <c r="J159"/>
  <c r="BK145"/>
  <c i="9" r="BK185"/>
  <c r="J177"/>
  <c r="J166"/>
  <c r="BK158"/>
  <c r="BK155"/>
  <c r="BK149"/>
  <c r="J188"/>
  <c r="J178"/>
  <c r="J172"/>
  <c r="BK166"/>
  <c r="BK157"/>
  <c r="BK150"/>
  <c r="BK146"/>
  <c r="J143"/>
  <c r="J173"/>
  <c i="10" r="J149"/>
  <c r="J142"/>
  <c r="BK189"/>
  <c r="J186"/>
  <c r="J175"/>
  <c r="J157"/>
  <c r="BK154"/>
  <c r="J141"/>
  <c r="BK175"/>
  <c r="BK171"/>
  <c r="BK161"/>
  <c r="J148"/>
  <c r="J187"/>
  <c r="J178"/>
  <c r="BK165"/>
  <c r="BK147"/>
  <c r="J143"/>
  <c i="11" r="BK158"/>
  <c r="BK151"/>
  <c r="J141"/>
  <c r="J158"/>
  <c r="BK150"/>
  <c r="BK143"/>
  <c r="BK134"/>
  <c r="BK148"/>
  <c r="J145"/>
  <c r="J139"/>
  <c r="BK153"/>
  <c r="BK145"/>
  <c r="BK133"/>
  <c i="12" r="BK203"/>
  <c r="BK193"/>
  <c r="J187"/>
  <c r="J180"/>
  <c r="J170"/>
  <c r="J165"/>
  <c r="J153"/>
  <c r="J142"/>
  <c r="J203"/>
  <c r="J194"/>
  <c r="BK183"/>
  <c r="BK178"/>
  <c r="J168"/>
  <c r="J159"/>
  <c r="J152"/>
  <c r="J141"/>
  <c r="BK204"/>
  <c r="BK195"/>
  <c r="BK188"/>
  <c r="BK177"/>
  <c r="BK170"/>
  <c r="BK153"/>
  <c r="J143"/>
  <c r="BK189"/>
  <c r="J181"/>
  <c r="J171"/>
  <c r="J167"/>
  <c r="BK159"/>
  <c r="BK152"/>
  <c r="BK147"/>
  <c r="BK143"/>
  <c r="BK139"/>
  <c i="13" r="J166"/>
  <c r="BK157"/>
  <c r="BK147"/>
  <c r="J142"/>
  <c r="J160"/>
  <c r="J148"/>
  <c r="J139"/>
  <c r="BK166"/>
  <c r="BK153"/>
  <c r="BK145"/>
  <c r="BK139"/>
  <c r="J165"/>
  <c r="J157"/>
  <c r="J144"/>
  <c i="14" r="BK151"/>
  <c r="BK142"/>
  <c r="BK138"/>
  <c r="BK148"/>
  <c r="J140"/>
  <c r="BK158"/>
  <c r="BK153"/>
  <c r="BK144"/>
  <c r="J158"/>
  <c r="J138"/>
  <c i="2" l="1" r="T134"/>
  <c r="R137"/>
  <c r="BK166"/>
  <c r="J166"/>
  <c r="J100"/>
  <c r="BK191"/>
  <c r="J191"/>
  <c r="J101"/>
  <c r="R206"/>
  <c i="3" r="R135"/>
  <c r="P141"/>
  <c r="T170"/>
  <c r="P201"/>
  <c r="P211"/>
  <c r="P215"/>
  <c i="4" r="BK133"/>
  <c r="J133"/>
  <c r="J98"/>
  <c r="BK136"/>
  <c r="J136"/>
  <c r="J99"/>
  <c r="BK152"/>
  <c r="J152"/>
  <c r="J100"/>
  <c r="P167"/>
  <c i="5" r="R141"/>
  <c r="R136"/>
  <c r="R135"/>
  <c r="R134"/>
  <c r="T153"/>
  <c r="T160"/>
  <c r="P184"/>
  <c r="P206"/>
  <c r="R210"/>
  <c i="6" r="T134"/>
  <c r="P138"/>
  <c r="T144"/>
  <c r="P156"/>
  <c i="7" r="P138"/>
  <c r="P137"/>
  <c r="P142"/>
  <c r="P141"/>
  <c r="BK154"/>
  <c r="J154"/>
  <c r="J102"/>
  <c r="P165"/>
  <c r="R172"/>
  <c r="T175"/>
  <c i="8" r="T143"/>
  <c r="T180"/>
  <c r="R183"/>
  <c r="P186"/>
  <c r="BK190"/>
  <c r="J190"/>
  <c r="J102"/>
  <c r="BK208"/>
  <c r="J208"/>
  <c r="J103"/>
  <c r="BK249"/>
  <c r="J249"/>
  <c r="J104"/>
  <c r="T260"/>
  <c r="T259"/>
  <c r="BK269"/>
  <c r="J269"/>
  <c r="J108"/>
  <c r="BK275"/>
  <c r="J275"/>
  <c r="J111"/>
  <c i="9" r="P141"/>
  <c r="R153"/>
  <c r="BK162"/>
  <c r="J162"/>
  <c r="J101"/>
  <c r="R167"/>
  <c r="T175"/>
  <c r="T174"/>
  <c r="R184"/>
  <c r="R183"/>
  <c i="10" r="BK139"/>
  <c r="J139"/>
  <c r="J98"/>
  <c r="R152"/>
  <c r="P164"/>
  <c r="BK167"/>
  <c r="J167"/>
  <c r="J103"/>
  <c r="BK172"/>
  <c r="J172"/>
  <c r="J105"/>
  <c r="R183"/>
  <c r="R182"/>
  <c i="11" r="BK132"/>
  <c r="BK140"/>
  <c r="J140"/>
  <c r="J99"/>
  <c r="BK155"/>
  <c r="J155"/>
  <c r="J100"/>
  <c i="12" r="P137"/>
  <c r="P155"/>
  <c r="T163"/>
  <c r="R191"/>
  <c r="P197"/>
  <c r="T202"/>
  <c r="T201"/>
  <c i="13" r="R137"/>
  <c r="P152"/>
  <c r="BK158"/>
  <c r="J158"/>
  <c r="J102"/>
  <c r="BK163"/>
  <c r="J163"/>
  <c r="J104"/>
  <c i="2" r="BK134"/>
  <c r="J134"/>
  <c r="J98"/>
  <c r="P137"/>
  <c r="T166"/>
  <c r="T191"/>
  <c r="T206"/>
  <c i="3" r="P135"/>
  <c r="BK141"/>
  <c r="J141"/>
  <c r="J99"/>
  <c r="BK170"/>
  <c r="J170"/>
  <c r="J100"/>
  <c r="BK201"/>
  <c r="J201"/>
  <c r="J101"/>
  <c r="BK211"/>
  <c r="J211"/>
  <c r="J102"/>
  <c r="BK215"/>
  <c r="J215"/>
  <c r="J103"/>
  <c i="4" r="T133"/>
  <c r="P136"/>
  <c r="P152"/>
  <c r="BK167"/>
  <c r="J167"/>
  <c r="J101"/>
  <c i="5" r="T141"/>
  <c r="T136"/>
  <c r="T135"/>
  <c r="T134"/>
  <c r="R153"/>
  <c r="P160"/>
  <c r="R184"/>
  <c r="R206"/>
  <c r="P210"/>
  <c i="6" r="P134"/>
  <c r="T138"/>
  <c r="BK144"/>
  <c r="J144"/>
  <c r="J100"/>
  <c r="BK156"/>
  <c r="J156"/>
  <c r="J102"/>
  <c i="7" r="BK138"/>
  <c r="J138"/>
  <c r="J98"/>
  <c r="R142"/>
  <c r="R141"/>
  <c r="T154"/>
  <c r="R165"/>
  <c r="T172"/>
  <c r="T171"/>
  <c r="R175"/>
  <c i="8" r="R143"/>
  <c r="R180"/>
  <c r="BK183"/>
  <c r="J183"/>
  <c r="J100"/>
  <c r="BK186"/>
  <c r="J186"/>
  <c r="J101"/>
  <c r="R190"/>
  <c r="T208"/>
  <c r="R249"/>
  <c r="P260"/>
  <c r="P259"/>
  <c r="R269"/>
  <c r="R268"/>
  <c r="R275"/>
  <c r="R274"/>
  <c i="9" r="R141"/>
  <c r="P153"/>
  <c r="T162"/>
  <c r="BK167"/>
  <c r="J167"/>
  <c r="J103"/>
  <c r="R175"/>
  <c r="R174"/>
  <c r="T184"/>
  <c r="T183"/>
  <c i="10" r="R139"/>
  <c r="BK152"/>
  <c r="J152"/>
  <c r="J99"/>
  <c r="R164"/>
  <c r="R167"/>
  <c r="T172"/>
  <c r="P183"/>
  <c r="P182"/>
  <c i="11" r="R132"/>
  <c r="R140"/>
  <c r="R155"/>
  <c i="12" r="R137"/>
  <c r="R155"/>
  <c r="BK163"/>
  <c r="J163"/>
  <c r="J101"/>
  <c r="BK191"/>
  <c r="J191"/>
  <c r="J102"/>
  <c r="BK197"/>
  <c r="J197"/>
  <c r="J103"/>
  <c r="R202"/>
  <c r="R201"/>
  <c i="13" r="BK137"/>
  <c r="J137"/>
  <c r="J98"/>
  <c r="T152"/>
  <c r="P158"/>
  <c r="R163"/>
  <c r="R162"/>
  <c i="14" r="BK136"/>
  <c r="J136"/>
  <c r="J98"/>
  <c r="R136"/>
  <c r="T147"/>
  <c r="BK152"/>
  <c r="J152"/>
  <c r="J102"/>
  <c r="R152"/>
  <c i="2" r="P134"/>
  <c r="T137"/>
  <c r="R166"/>
  <c r="P191"/>
  <c r="P206"/>
  <c i="3" r="T135"/>
  <c r="T141"/>
  <c r="P170"/>
  <c r="R201"/>
  <c r="R211"/>
  <c r="R215"/>
  <c i="4" r="P133"/>
  <c r="P132"/>
  <c r="P131"/>
  <c i="1" r="AU97"/>
  <c i="4" r="R136"/>
  <c r="R152"/>
  <c r="R167"/>
  <c i="5" r="P141"/>
  <c r="P136"/>
  <c r="P135"/>
  <c r="P134"/>
  <c i="1" r="AU98"/>
  <c i="5" r="P153"/>
  <c r="BK160"/>
  <c r="J160"/>
  <c r="J101"/>
  <c r="T184"/>
  <c r="T206"/>
  <c r="T210"/>
  <c i="6" r="R134"/>
  <c r="R138"/>
  <c r="P144"/>
  <c r="R156"/>
  <c i="7" r="R138"/>
  <c r="R137"/>
  <c r="BK142"/>
  <c r="J142"/>
  <c r="J100"/>
  <c r="R154"/>
  <c r="R153"/>
  <c r="T165"/>
  <c r="P172"/>
  <c r="P175"/>
  <c i="8" r="BK143"/>
  <c r="J143"/>
  <c r="J98"/>
  <c r="BK180"/>
  <c r="J180"/>
  <c r="J99"/>
  <c r="P183"/>
  <c r="R186"/>
  <c r="P190"/>
  <c r="P208"/>
  <c r="P249"/>
  <c r="R260"/>
  <c r="R259"/>
  <c r="P269"/>
  <c r="P268"/>
  <c r="P275"/>
  <c r="P274"/>
  <c i="9" r="T141"/>
  <c r="T153"/>
  <c r="P162"/>
  <c r="P167"/>
  <c r="P175"/>
  <c r="P174"/>
  <c r="BK184"/>
  <c r="J184"/>
  <c r="J108"/>
  <c i="10" r="T139"/>
  <c r="P152"/>
  <c r="BK164"/>
  <c r="J164"/>
  <c r="J102"/>
  <c r="P167"/>
  <c r="R172"/>
  <c r="BK183"/>
  <c r="J183"/>
  <c r="J107"/>
  <c i="11" r="T132"/>
  <c r="T140"/>
  <c r="T155"/>
  <c i="12" r="T137"/>
  <c r="T155"/>
  <c r="R163"/>
  <c r="P191"/>
  <c r="R197"/>
  <c r="BK202"/>
  <c r="J202"/>
  <c r="J105"/>
  <c i="13" r="T137"/>
  <c r="R152"/>
  <c r="T158"/>
  <c r="T163"/>
  <c r="T162"/>
  <c i="14" r="T136"/>
  <c r="BK147"/>
  <c r="J147"/>
  <c r="J100"/>
  <c r="R147"/>
  <c r="P152"/>
  <c r="T152"/>
  <c i="2" r="R134"/>
  <c r="BK137"/>
  <c r="J137"/>
  <c r="J99"/>
  <c r="P166"/>
  <c r="R191"/>
  <c r="BK206"/>
  <c r="J206"/>
  <c r="J102"/>
  <c i="3" r="BK135"/>
  <c r="J135"/>
  <c r="J98"/>
  <c r="R141"/>
  <c r="R170"/>
  <c r="T201"/>
  <c r="T211"/>
  <c r="T215"/>
  <c i="4" r="R133"/>
  <c r="R132"/>
  <c r="R131"/>
  <c r="T136"/>
  <c r="T152"/>
  <c r="T167"/>
  <c i="5" r="BK141"/>
  <c r="J141"/>
  <c r="J99"/>
  <c r="BK153"/>
  <c r="J153"/>
  <c r="J100"/>
  <c r="R160"/>
  <c r="BK184"/>
  <c r="J184"/>
  <c r="J102"/>
  <c r="BK206"/>
  <c r="J206"/>
  <c r="J103"/>
  <c r="BK210"/>
  <c r="J210"/>
  <c r="J104"/>
  <c i="6" r="BK134"/>
  <c r="J134"/>
  <c r="J98"/>
  <c r="BK138"/>
  <c r="J138"/>
  <c r="J99"/>
  <c r="R144"/>
  <c r="T156"/>
  <c i="7" r="T138"/>
  <c r="T137"/>
  <c r="T142"/>
  <c r="T141"/>
  <c r="P154"/>
  <c r="P153"/>
  <c r="BK165"/>
  <c r="J165"/>
  <c r="J103"/>
  <c r="BK172"/>
  <c r="BK175"/>
  <c r="J175"/>
  <c r="J106"/>
  <c i="8" r="P143"/>
  <c r="P142"/>
  <c r="P141"/>
  <c i="1" r="AU101"/>
  <c i="8" r="P180"/>
  <c r="T183"/>
  <c r="T186"/>
  <c r="T190"/>
  <c r="R208"/>
  <c r="T249"/>
  <c r="BK260"/>
  <c r="J260"/>
  <c r="J106"/>
  <c r="T269"/>
  <c r="T268"/>
  <c r="T275"/>
  <c r="T274"/>
  <c i="9" r="BK141"/>
  <c r="J141"/>
  <c r="J98"/>
  <c r="BK153"/>
  <c r="J153"/>
  <c r="J99"/>
  <c r="R162"/>
  <c r="T167"/>
  <c r="BK175"/>
  <c r="J175"/>
  <c r="J105"/>
  <c r="P184"/>
  <c r="P183"/>
  <c i="10" r="P139"/>
  <c r="T152"/>
  <c r="T164"/>
  <c r="T167"/>
  <c r="P172"/>
  <c r="T183"/>
  <c r="T182"/>
  <c i="11" r="P132"/>
  <c r="P140"/>
  <c r="P155"/>
  <c i="12" r="BK137"/>
  <c r="J137"/>
  <c r="J98"/>
  <c r="BK155"/>
  <c r="J155"/>
  <c r="J99"/>
  <c r="P163"/>
  <c r="T191"/>
  <c r="T197"/>
  <c r="P202"/>
  <c r="P201"/>
  <c i="13" r="P137"/>
  <c r="P136"/>
  <c r="BK152"/>
  <c r="J152"/>
  <c r="J100"/>
  <c r="R158"/>
  <c r="P163"/>
  <c r="P162"/>
  <c i="14" r="P136"/>
  <c r="P135"/>
  <c r="P134"/>
  <c i="1" r="AU107"/>
  <c i="14" r="P147"/>
  <c i="8" r="BK272"/>
  <c r="J272"/>
  <c r="J109"/>
  <c i="9" r="BK165"/>
  <c r="J165"/>
  <c r="J102"/>
  <c i="10" r="BK160"/>
  <c r="J160"/>
  <c r="J100"/>
  <c r="BK170"/>
  <c r="J170"/>
  <c r="J104"/>
  <c i="13" r="BK150"/>
  <c r="J150"/>
  <c r="J99"/>
  <c i="5" r="BK136"/>
  <c r="J136"/>
  <c r="J98"/>
  <c i="10" r="BK162"/>
  <c r="J162"/>
  <c r="J101"/>
  <c i="14" r="BK157"/>
  <c r="J157"/>
  <c r="J104"/>
  <c i="6" r="BK154"/>
  <c r="J154"/>
  <c r="J101"/>
  <c i="9" r="BK160"/>
  <c r="J160"/>
  <c r="J100"/>
  <c r="BK181"/>
  <c r="J181"/>
  <c r="J106"/>
  <c r="BK187"/>
  <c r="J187"/>
  <c r="J109"/>
  <c i="12" r="BK161"/>
  <c r="J161"/>
  <c r="J100"/>
  <c i="13" r="BK156"/>
  <c r="J156"/>
  <c r="J101"/>
  <c r="BK170"/>
  <c r="J170"/>
  <c r="J105"/>
  <c i="14" r="BK145"/>
  <c r="J145"/>
  <c r="J99"/>
  <c r="BK150"/>
  <c r="J150"/>
  <c r="J101"/>
  <c r="J89"/>
  <c r="E124"/>
  <c r="F131"/>
  <c r="BE139"/>
  <c r="BE143"/>
  <c r="BE151"/>
  <c r="BE154"/>
  <c r="BE137"/>
  <c r="BE142"/>
  <c r="BE148"/>
  <c r="BE149"/>
  <c r="BE138"/>
  <c r="BE140"/>
  <c r="BE141"/>
  <c r="BE146"/>
  <c r="BE155"/>
  <c r="BE158"/>
  <c r="BE144"/>
  <c r="BE153"/>
  <c i="13" r="F92"/>
  <c r="BE140"/>
  <c r="BE147"/>
  <c r="BE168"/>
  <c r="E85"/>
  <c r="BE143"/>
  <c r="BE148"/>
  <c r="BE149"/>
  <c r="BE157"/>
  <c r="BE159"/>
  <c i="12" r="BK201"/>
  <c i="13" r="J89"/>
  <c r="BE141"/>
  <c r="BE144"/>
  <c r="BE146"/>
  <c r="BE153"/>
  <c r="BE154"/>
  <c r="BE155"/>
  <c r="BE160"/>
  <c r="BE161"/>
  <c r="BE164"/>
  <c r="BE165"/>
  <c r="BE167"/>
  <c r="BE171"/>
  <c r="BE138"/>
  <c r="BE139"/>
  <c r="BE142"/>
  <c r="BE145"/>
  <c r="BE151"/>
  <c r="BE166"/>
  <c r="BE169"/>
  <c i="11" r="J132"/>
  <c r="J98"/>
  <c i="12" r="E85"/>
  <c r="BE149"/>
  <c r="BE153"/>
  <c r="BE165"/>
  <c r="BE172"/>
  <c r="BE177"/>
  <c r="BE178"/>
  <c r="BE185"/>
  <c r="BE194"/>
  <c r="BE195"/>
  <c r="BE198"/>
  <c r="BE203"/>
  <c r="J129"/>
  <c r="F132"/>
  <c r="BE140"/>
  <c r="BE147"/>
  <c r="BE150"/>
  <c r="BE151"/>
  <c r="BE154"/>
  <c r="BE157"/>
  <c r="BE158"/>
  <c r="BE159"/>
  <c r="BE160"/>
  <c r="BE166"/>
  <c r="BE168"/>
  <c r="BE169"/>
  <c r="BE171"/>
  <c r="BE179"/>
  <c r="BE180"/>
  <c r="BE181"/>
  <c r="BE182"/>
  <c r="BE192"/>
  <c r="BE141"/>
  <c r="BE142"/>
  <c r="BE143"/>
  <c r="BE144"/>
  <c r="BE152"/>
  <c r="BE164"/>
  <c r="BE170"/>
  <c r="BE186"/>
  <c r="BE187"/>
  <c r="BE189"/>
  <c r="BE190"/>
  <c r="BE193"/>
  <c r="BE196"/>
  <c r="BE199"/>
  <c r="BE200"/>
  <c r="BE206"/>
  <c r="BE207"/>
  <c r="BE138"/>
  <c r="BE139"/>
  <c r="BE145"/>
  <c r="BE146"/>
  <c r="BE148"/>
  <c r="BE156"/>
  <c r="BE162"/>
  <c r="BE167"/>
  <c r="BE173"/>
  <c r="BE174"/>
  <c r="BE175"/>
  <c r="BE176"/>
  <c r="BE183"/>
  <c r="BE184"/>
  <c r="BE188"/>
  <c r="BE204"/>
  <c r="BE205"/>
  <c i="11" r="J124"/>
  <c r="F127"/>
  <c r="BE134"/>
  <c r="BE144"/>
  <c r="BE148"/>
  <c r="BE151"/>
  <c r="BE156"/>
  <c i="10" r="BK182"/>
  <c r="J182"/>
  <c r="J106"/>
  <c i="11" r="BE133"/>
  <c r="BE136"/>
  <c r="BE138"/>
  <c r="BE139"/>
  <c r="BE142"/>
  <c r="BE143"/>
  <c r="BE146"/>
  <c r="BE152"/>
  <c r="BE154"/>
  <c r="BE158"/>
  <c r="BE135"/>
  <c r="BE137"/>
  <c r="BE141"/>
  <c r="BE145"/>
  <c r="BE147"/>
  <c r="BE150"/>
  <c r="BE157"/>
  <c r="E85"/>
  <c r="BE149"/>
  <c r="BE153"/>
  <c i="10" r="J89"/>
  <c r="F92"/>
  <c r="BE148"/>
  <c r="BE149"/>
  <c r="BE155"/>
  <c r="BE157"/>
  <c r="BE159"/>
  <c r="BE171"/>
  <c r="BE173"/>
  <c r="BE174"/>
  <c r="BE176"/>
  <c r="BE188"/>
  <c r="BE190"/>
  <c r="E85"/>
  <c r="BE140"/>
  <c r="BE142"/>
  <c r="BE153"/>
  <c r="BE156"/>
  <c r="BE169"/>
  <c r="BE178"/>
  <c r="BE179"/>
  <c r="BE180"/>
  <c r="BE185"/>
  <c r="BE189"/>
  <c r="BE144"/>
  <c r="BE145"/>
  <c r="BE147"/>
  <c r="BE150"/>
  <c r="BE151"/>
  <c r="BE158"/>
  <c r="BE161"/>
  <c r="BE163"/>
  <c r="BE165"/>
  <c r="BE177"/>
  <c r="BE181"/>
  <c r="BE184"/>
  <c r="BE141"/>
  <c r="BE143"/>
  <c r="BE146"/>
  <c r="BE154"/>
  <c r="BE166"/>
  <c r="BE168"/>
  <c r="BE175"/>
  <c r="BE186"/>
  <c r="BE187"/>
  <c i="8" r="BK259"/>
  <c r="J259"/>
  <c r="J105"/>
  <c r="BK274"/>
  <c r="J274"/>
  <c r="J110"/>
  <c i="9" r="J89"/>
  <c r="BE151"/>
  <c r="BE154"/>
  <c r="BE159"/>
  <c r="BE163"/>
  <c r="BE168"/>
  <c r="BE170"/>
  <c r="BE171"/>
  <c r="BE178"/>
  <c r="BE180"/>
  <c r="BE182"/>
  <c r="BE188"/>
  <c r="E85"/>
  <c r="BE142"/>
  <c r="BE143"/>
  <c r="BE145"/>
  <c r="BE149"/>
  <c r="BE152"/>
  <c r="BE156"/>
  <c r="BE158"/>
  <c r="BE164"/>
  <c r="BE166"/>
  <c r="BE173"/>
  <c r="BE177"/>
  <c r="BE179"/>
  <c r="BE185"/>
  <c r="F92"/>
  <c r="BE144"/>
  <c r="BE146"/>
  <c r="BE147"/>
  <c r="BE148"/>
  <c r="BE150"/>
  <c r="BE155"/>
  <c r="BE157"/>
  <c r="BE161"/>
  <c r="BE169"/>
  <c r="BE172"/>
  <c r="BE176"/>
  <c r="BE186"/>
  <c i="7" r="J172"/>
  <c r="J105"/>
  <c i="8" r="J89"/>
  <c r="BE149"/>
  <c r="BE153"/>
  <c r="BE155"/>
  <c r="BE157"/>
  <c r="BE159"/>
  <c r="BE164"/>
  <c r="BE167"/>
  <c r="BE174"/>
  <c r="BE179"/>
  <c r="BE187"/>
  <c r="BE188"/>
  <c r="BE191"/>
  <c r="BE194"/>
  <c r="BE195"/>
  <c r="BE202"/>
  <c r="BE209"/>
  <c r="BE218"/>
  <c r="BE223"/>
  <c r="BE237"/>
  <c r="BE243"/>
  <c r="BE244"/>
  <c r="BE252"/>
  <c r="BE261"/>
  <c r="BE262"/>
  <c i="7" r="BK137"/>
  <c r="BK153"/>
  <c r="J153"/>
  <c r="J101"/>
  <c i="8" r="F92"/>
  <c r="BE150"/>
  <c r="BE152"/>
  <c r="BE154"/>
  <c r="BE160"/>
  <c r="BE161"/>
  <c r="BE171"/>
  <c r="BE172"/>
  <c r="BE176"/>
  <c r="BE185"/>
  <c r="BE200"/>
  <c r="BE201"/>
  <c r="BE203"/>
  <c r="BE206"/>
  <c r="BE207"/>
  <c r="BE213"/>
  <c r="BE214"/>
  <c r="BE217"/>
  <c r="BE225"/>
  <c r="BE229"/>
  <c r="BE230"/>
  <c r="BE232"/>
  <c r="BE235"/>
  <c r="BE236"/>
  <c r="BE240"/>
  <c r="BE241"/>
  <c r="BE242"/>
  <c r="BE245"/>
  <c r="BE246"/>
  <c r="BE251"/>
  <c r="BE255"/>
  <c r="BE257"/>
  <c r="BE263"/>
  <c r="BE277"/>
  <c r="E85"/>
  <c r="BE145"/>
  <c r="BE147"/>
  <c r="BE148"/>
  <c r="BE151"/>
  <c r="BE156"/>
  <c r="BE158"/>
  <c r="BE162"/>
  <c r="BE165"/>
  <c r="BE173"/>
  <c r="BE175"/>
  <c r="BE193"/>
  <c r="BE198"/>
  <c r="BE204"/>
  <c r="BE210"/>
  <c r="BE215"/>
  <c r="BE219"/>
  <c r="BE220"/>
  <c r="BE221"/>
  <c r="BE226"/>
  <c r="BE227"/>
  <c r="BE228"/>
  <c r="BE233"/>
  <c r="BE248"/>
  <c r="BE250"/>
  <c r="BE265"/>
  <c r="BE267"/>
  <c r="BE271"/>
  <c r="BE273"/>
  <c r="BE144"/>
  <c r="BE146"/>
  <c r="BE163"/>
  <c r="BE166"/>
  <c r="BE168"/>
  <c r="BE169"/>
  <c r="BE170"/>
  <c r="BE177"/>
  <c r="BE178"/>
  <c r="BE181"/>
  <c r="BE182"/>
  <c r="BE184"/>
  <c r="BE189"/>
  <c r="BE192"/>
  <c r="BE196"/>
  <c r="BE197"/>
  <c r="BE199"/>
  <c r="BE205"/>
  <c r="BE211"/>
  <c r="BE212"/>
  <c r="BE216"/>
  <c r="BE222"/>
  <c r="BE224"/>
  <c r="BE231"/>
  <c r="BE234"/>
  <c r="BE238"/>
  <c r="BE239"/>
  <c r="BE247"/>
  <c r="BE253"/>
  <c r="BE254"/>
  <c r="BE256"/>
  <c r="BE258"/>
  <c r="BE264"/>
  <c r="BE266"/>
  <c r="BE270"/>
  <c r="BE276"/>
  <c i="7" r="J89"/>
  <c r="BE148"/>
  <c r="BE149"/>
  <c r="BE156"/>
  <c r="BE169"/>
  <c r="BE173"/>
  <c r="E85"/>
  <c r="BE139"/>
  <c r="BE140"/>
  <c r="BE152"/>
  <c r="BE158"/>
  <c r="BE174"/>
  <c r="F92"/>
  <c r="BE143"/>
  <c r="BE144"/>
  <c r="BE151"/>
  <c r="BE155"/>
  <c r="BE157"/>
  <c r="BE159"/>
  <c r="BE161"/>
  <c r="BE166"/>
  <c r="BE170"/>
  <c r="BE145"/>
  <c r="BE146"/>
  <c r="BE147"/>
  <c r="BE150"/>
  <c r="BE160"/>
  <c r="BE162"/>
  <c r="BE163"/>
  <c r="BE164"/>
  <c r="BE167"/>
  <c r="BE168"/>
  <c r="BE176"/>
  <c r="BE177"/>
  <c i="6" r="E85"/>
  <c r="F92"/>
  <c r="BE146"/>
  <c r="BE159"/>
  <c i="5" r="BK135"/>
  <c r="BK134"/>
  <c r="J134"/>
  <c r="J96"/>
  <c r="J30"/>
  <c i="6" r="J89"/>
  <c r="BE136"/>
  <c r="BE139"/>
  <c r="BE140"/>
  <c r="BE143"/>
  <c r="BE145"/>
  <c r="BE148"/>
  <c r="BE155"/>
  <c r="BE157"/>
  <c r="BE161"/>
  <c r="BE135"/>
  <c r="BE142"/>
  <c r="BE137"/>
  <c r="BE141"/>
  <c r="BE147"/>
  <c r="BE149"/>
  <c r="BE150"/>
  <c r="BE151"/>
  <c r="BE152"/>
  <c r="BE153"/>
  <c r="BE158"/>
  <c r="BE160"/>
  <c i="5" r="F92"/>
  <c r="E124"/>
  <c r="BE142"/>
  <c r="BE145"/>
  <c r="BE146"/>
  <c r="BE148"/>
  <c r="BE156"/>
  <c r="BE159"/>
  <c r="BE162"/>
  <c r="BE166"/>
  <c r="BE167"/>
  <c r="BE169"/>
  <c r="BE175"/>
  <c r="BE176"/>
  <c r="BE178"/>
  <c r="BE181"/>
  <c r="BE185"/>
  <c r="BE186"/>
  <c r="BE187"/>
  <c r="BE188"/>
  <c r="BE193"/>
  <c r="BE195"/>
  <c r="BE137"/>
  <c r="BE140"/>
  <c r="BE144"/>
  <c r="BE151"/>
  <c r="BE154"/>
  <c r="BE155"/>
  <c r="BE161"/>
  <c r="BE168"/>
  <c r="BE174"/>
  <c r="BE177"/>
  <c r="BE182"/>
  <c r="BE183"/>
  <c r="BE191"/>
  <c r="BE194"/>
  <c r="BE196"/>
  <c r="BE200"/>
  <c r="BE202"/>
  <c r="BE204"/>
  <c r="BE207"/>
  <c r="BE211"/>
  <c r="BE213"/>
  <c r="J128"/>
  <c r="BE139"/>
  <c r="BE143"/>
  <c r="BE149"/>
  <c r="BE150"/>
  <c r="BE152"/>
  <c r="BE157"/>
  <c r="BE158"/>
  <c r="BE163"/>
  <c r="BE165"/>
  <c r="BE170"/>
  <c r="BE180"/>
  <c r="BE189"/>
  <c r="BE190"/>
  <c r="BE192"/>
  <c r="BE197"/>
  <c r="BE198"/>
  <c r="BE199"/>
  <c r="BE201"/>
  <c r="BE208"/>
  <c r="BE214"/>
  <c r="BE138"/>
  <c r="BE147"/>
  <c r="BE164"/>
  <c r="BE171"/>
  <c r="BE172"/>
  <c r="BE173"/>
  <c r="BE179"/>
  <c r="BE203"/>
  <c r="BE205"/>
  <c r="BE209"/>
  <c r="BE212"/>
  <c r="BE215"/>
  <c i="4" r="E85"/>
  <c r="BE137"/>
  <c r="BE139"/>
  <c r="BE143"/>
  <c r="BE151"/>
  <c r="BE154"/>
  <c r="BE159"/>
  <c r="BE172"/>
  <c r="J89"/>
  <c r="BE140"/>
  <c r="BE144"/>
  <c r="BE147"/>
  <c r="BE149"/>
  <c r="BE153"/>
  <c r="BE155"/>
  <c r="BE158"/>
  <c r="BE162"/>
  <c r="BE166"/>
  <c r="BE169"/>
  <c r="BE138"/>
  <c r="BE142"/>
  <c r="BE148"/>
  <c r="BE156"/>
  <c r="BE157"/>
  <c r="BE163"/>
  <c r="BE168"/>
  <c r="BE170"/>
  <c r="F92"/>
  <c r="BE134"/>
  <c r="BE135"/>
  <c r="BE141"/>
  <c r="BE145"/>
  <c r="BE146"/>
  <c r="BE150"/>
  <c r="BE160"/>
  <c r="BE161"/>
  <c r="BE164"/>
  <c r="BE165"/>
  <c r="BE171"/>
  <c i="3" r="BE169"/>
  <c r="BE172"/>
  <c r="BE176"/>
  <c r="BE178"/>
  <c r="BE179"/>
  <c r="BE185"/>
  <c r="BE196"/>
  <c r="BE197"/>
  <c r="BE199"/>
  <c r="BE208"/>
  <c r="J89"/>
  <c r="F130"/>
  <c r="BE136"/>
  <c r="BE145"/>
  <c r="BE149"/>
  <c r="BE151"/>
  <c r="BE152"/>
  <c r="BE154"/>
  <c r="BE158"/>
  <c r="BE161"/>
  <c r="BE163"/>
  <c r="BE165"/>
  <c r="BE166"/>
  <c r="BE168"/>
  <c r="BE174"/>
  <c r="BE177"/>
  <c r="BE181"/>
  <c r="BE182"/>
  <c r="BE183"/>
  <c r="BE184"/>
  <c r="BE192"/>
  <c r="E85"/>
  <c r="BE138"/>
  <c r="BE140"/>
  <c r="BE142"/>
  <c r="BE143"/>
  <c r="BE146"/>
  <c r="BE148"/>
  <c r="BE150"/>
  <c r="BE153"/>
  <c r="BE156"/>
  <c r="BE159"/>
  <c r="BE160"/>
  <c r="BE162"/>
  <c r="BE171"/>
  <c r="BE173"/>
  <c r="BE175"/>
  <c r="BE190"/>
  <c r="BE191"/>
  <c r="BE193"/>
  <c r="BE198"/>
  <c r="BE200"/>
  <c r="BE203"/>
  <c r="BE205"/>
  <c r="BE206"/>
  <c r="BE207"/>
  <c r="BE212"/>
  <c r="BE213"/>
  <c r="BE217"/>
  <c r="BE219"/>
  <c r="BE137"/>
  <c r="BE139"/>
  <c r="BE144"/>
  <c r="BE147"/>
  <c r="BE155"/>
  <c r="BE157"/>
  <c r="BE164"/>
  <c r="BE167"/>
  <c r="BE180"/>
  <c r="BE186"/>
  <c r="BE187"/>
  <c r="BE188"/>
  <c r="BE189"/>
  <c r="BE194"/>
  <c r="BE195"/>
  <c r="BE202"/>
  <c r="BE204"/>
  <c r="BE209"/>
  <c r="BE210"/>
  <c r="BE214"/>
  <c r="BE216"/>
  <c r="BE218"/>
  <c r="BE220"/>
  <c r="BE221"/>
  <c i="2" r="J126"/>
  <c r="F129"/>
  <c r="BE135"/>
  <c r="BE142"/>
  <c r="BE144"/>
  <c r="BE146"/>
  <c r="BE149"/>
  <c r="BE151"/>
  <c r="BE152"/>
  <c r="BE153"/>
  <c r="BE156"/>
  <c r="E122"/>
  <c r="BE136"/>
  <c r="BE138"/>
  <c r="BE139"/>
  <c r="BE141"/>
  <c r="BE145"/>
  <c r="BE148"/>
  <c r="BE154"/>
  <c r="BE159"/>
  <c r="BE161"/>
  <c r="BE165"/>
  <c r="BE167"/>
  <c r="BE170"/>
  <c r="BE175"/>
  <c r="BE178"/>
  <c r="BE180"/>
  <c r="BE181"/>
  <c r="BE184"/>
  <c r="BE186"/>
  <c r="BE194"/>
  <c r="BE198"/>
  <c r="BE202"/>
  <c r="BE205"/>
  <c r="BE208"/>
  <c r="BE211"/>
  <c r="BE140"/>
  <c r="BE143"/>
  <c r="BE147"/>
  <c r="BE150"/>
  <c r="BE155"/>
  <c r="BE157"/>
  <c r="BE158"/>
  <c r="BE160"/>
  <c r="BE163"/>
  <c r="BE168"/>
  <c r="BE172"/>
  <c r="BE174"/>
  <c r="BE177"/>
  <c r="BE182"/>
  <c r="BE185"/>
  <c r="BE189"/>
  <c r="BE192"/>
  <c r="BE196"/>
  <c r="BE203"/>
  <c r="BE209"/>
  <c r="BE210"/>
  <c r="BE213"/>
  <c r="BE162"/>
  <c r="BE164"/>
  <c r="BE169"/>
  <c r="BE171"/>
  <c r="BE173"/>
  <c r="BE176"/>
  <c r="BE179"/>
  <c r="BE183"/>
  <c r="BE187"/>
  <c r="BE188"/>
  <c r="BE190"/>
  <c r="BE193"/>
  <c r="BE195"/>
  <c r="BE197"/>
  <c r="BE199"/>
  <c r="BE200"/>
  <c r="BE201"/>
  <c r="BE204"/>
  <c r="BE207"/>
  <c r="BE212"/>
  <c r="F36"/>
  <c i="1" r="BA95"/>
  <c i="2" r="J36"/>
  <c i="1" r="AW95"/>
  <c i="3" r="F37"/>
  <c i="1" r="BB96"/>
  <c i="4" r="J36"/>
  <c i="1" r="AW97"/>
  <c i="5" r="F37"/>
  <c i="1" r="BB98"/>
  <c i="5" r="F39"/>
  <c i="1" r="BD98"/>
  <c i="7" r="F39"/>
  <c i="1" r="BD100"/>
  <c i="7" r="F36"/>
  <c i="1" r="BA100"/>
  <c i="8" r="F36"/>
  <c i="1" r="BA101"/>
  <c i="8" r="F39"/>
  <c i="1" r="BD101"/>
  <c i="10" r="F39"/>
  <c i="1" r="BD103"/>
  <c i="11" r="F39"/>
  <c i="1" r="BD104"/>
  <c i="12" r="F39"/>
  <c i="1" r="BD105"/>
  <c i="13" r="J36"/>
  <c i="1" r="AW106"/>
  <c i="14" r="F36"/>
  <c i="1" r="BA107"/>
  <c i="13" r="F37"/>
  <c i="1" r="BB106"/>
  <c i="2" r="F37"/>
  <c i="1" r="BB95"/>
  <c i="3" r="J36"/>
  <c i="1" r="AW96"/>
  <c i="4" r="F36"/>
  <c i="1" r="BA97"/>
  <c i="4" r="F38"/>
  <c i="1" r="BC97"/>
  <c i="5" r="J113"/>
  <c r="J107"/>
  <c r="J115"/>
  <c r="F38"/>
  <c i="1" r="BC98"/>
  <c i="6" r="F36"/>
  <c i="1" r="BA99"/>
  <c i="7" r="F37"/>
  <c i="1" r="BB100"/>
  <c i="8" r="J36"/>
  <c i="1" r="AW101"/>
  <c i="9" r="F38"/>
  <c i="1" r="BC102"/>
  <c i="9" r="F36"/>
  <c i="1" r="BA102"/>
  <c i="10" r="F37"/>
  <c i="1" r="BB103"/>
  <c i="11" r="F38"/>
  <c i="1" r="BC104"/>
  <c i="12" r="F38"/>
  <c i="1" r="BC105"/>
  <c i="14" r="F39"/>
  <c i="1" r="BD107"/>
  <c i="14" r="J36"/>
  <c i="1" r="AW107"/>
  <c i="13" r="F36"/>
  <c i="1" r="BA106"/>
  <c i="2" r="F38"/>
  <c i="1" r="BC95"/>
  <c i="3" r="F39"/>
  <c i="1" r="BD96"/>
  <c i="4" r="F39"/>
  <c i="1" r="BD97"/>
  <c i="4" r="F37"/>
  <c i="1" r="BB97"/>
  <c i="5" r="J36"/>
  <c i="1" r="AW98"/>
  <c i="6" r="F37"/>
  <c i="1" r="BB99"/>
  <c i="6" r="J36"/>
  <c i="1" r="AW99"/>
  <c i="7" r="F38"/>
  <c i="1" r="BC100"/>
  <c i="8" r="F38"/>
  <c i="1" r="BC101"/>
  <c i="9" r="F39"/>
  <c i="1" r="BD102"/>
  <c i="10" r="J36"/>
  <c i="1" r="AW103"/>
  <c i="10" r="F36"/>
  <c i="1" r="BA103"/>
  <c i="11" r="F37"/>
  <c i="1" r="BB104"/>
  <c i="11" r="J36"/>
  <c i="1" r="AW104"/>
  <c i="12" r="F37"/>
  <c i="1" r="BB105"/>
  <c i="13" r="F39"/>
  <c i="1" r="BD106"/>
  <c i="13" r="F38"/>
  <c i="1" r="BC106"/>
  <c i="2" r="F39"/>
  <c i="1" r="BD95"/>
  <c i="3" r="F36"/>
  <c i="1" r="BA96"/>
  <c i="3" r="F38"/>
  <c i="1" r="BC96"/>
  <c i="5" r="F36"/>
  <c i="1" r="BA98"/>
  <c i="6" r="F39"/>
  <c i="1" r="BD99"/>
  <c i="6" r="F38"/>
  <c i="1" r="BC99"/>
  <c i="7" r="J36"/>
  <c i="1" r="AW100"/>
  <c i="8" r="F37"/>
  <c i="1" r="BB101"/>
  <c i="9" r="F37"/>
  <c i="1" r="BB102"/>
  <c i="9" r="J36"/>
  <c i="1" r="AW102"/>
  <c i="10" r="F38"/>
  <c i="1" r="BC103"/>
  <c i="11" r="F36"/>
  <c i="1" r="BA104"/>
  <c i="12" r="J36"/>
  <c i="1" r="AW105"/>
  <c i="12" r="F36"/>
  <c i="1" r="BA105"/>
  <c i="14" r="F37"/>
  <c i="1" r="BB107"/>
  <c i="14" r="F38"/>
  <c i="1" r="BC107"/>
  <c i="11" l="1" r="P131"/>
  <c r="P130"/>
  <c i="1" r="AU104"/>
  <c i="7" r="BK171"/>
  <c r="J171"/>
  <c r="J104"/>
  <c i="9" r="T140"/>
  <c r="T139"/>
  <c i="7" r="P171"/>
  <c i="12" r="P136"/>
  <c r="P135"/>
  <c i="1" r="AU105"/>
  <c i="8" r="T142"/>
  <c r="T141"/>
  <c i="6" r="T133"/>
  <c r="T132"/>
  <c i="12" r="T136"/>
  <c r="T135"/>
  <c i="11" r="T131"/>
  <c r="T130"/>
  <c i="10" r="T138"/>
  <c r="T137"/>
  <c i="11" r="R131"/>
  <c r="R130"/>
  <c i="9" r="R140"/>
  <c r="R139"/>
  <c i="7" r="P136"/>
  <c i="1" r="AU100"/>
  <c i="10" r="P138"/>
  <c r="P137"/>
  <c i="1" r="AU103"/>
  <c i="2" r="R133"/>
  <c r="R132"/>
  <c i="14" r="T135"/>
  <c r="T134"/>
  <c i="8" r="R142"/>
  <c r="R141"/>
  <c i="14" r="R135"/>
  <c r="R134"/>
  <c i="12" r="R136"/>
  <c r="R135"/>
  <c i="10" r="R138"/>
  <c r="R137"/>
  <c i="6" r="P133"/>
  <c r="P132"/>
  <c i="1" r="AU99"/>
  <c i="13" r="R136"/>
  <c r="R135"/>
  <c i="11" r="BK131"/>
  <c r="BK130"/>
  <c r="J130"/>
  <c r="J96"/>
  <c r="J30"/>
  <c i="9" r="P140"/>
  <c r="P139"/>
  <c i="1" r="AU102"/>
  <c i="7" r="R171"/>
  <c r="R136"/>
  <c i="3" r="R134"/>
  <c r="R133"/>
  <c i="2" r="T133"/>
  <c r="T132"/>
  <c i="13" r="P135"/>
  <c i="1" r="AU106"/>
  <c i="13" r="T136"/>
  <c r="T135"/>
  <c i="6" r="R133"/>
  <c r="R132"/>
  <c i="3" r="T134"/>
  <c r="T133"/>
  <c i="2" r="P133"/>
  <c r="P132"/>
  <c i="1" r="AU95"/>
  <c i="7" r="T153"/>
  <c r="T136"/>
  <c i="4" r="T132"/>
  <c r="T131"/>
  <c i="3" r="P134"/>
  <c r="P133"/>
  <c i="1" r="AU96"/>
  <c i="6" r="BK133"/>
  <c r="J133"/>
  <c r="J97"/>
  <c i="3" r="BK134"/>
  <c r="J134"/>
  <c r="J97"/>
  <c i="4" r="BK132"/>
  <c r="J132"/>
  <c r="J97"/>
  <c i="7" r="BK141"/>
  <c r="J141"/>
  <c r="J99"/>
  <c i="9" r="BK140"/>
  <c r="J140"/>
  <c r="J97"/>
  <c r="BK174"/>
  <c r="J174"/>
  <c r="J104"/>
  <c i="13" r="BK162"/>
  <c r="J162"/>
  <c r="J103"/>
  <c i="14" r="BK156"/>
  <c r="J156"/>
  <c r="J103"/>
  <c i="10" r="BK138"/>
  <c r="J138"/>
  <c r="J97"/>
  <c i="13" r="BK136"/>
  <c r="J136"/>
  <c r="J97"/>
  <c i="2" r="BK133"/>
  <c r="J133"/>
  <c r="J97"/>
  <c i="8" r="BK142"/>
  <c r="J142"/>
  <c r="J97"/>
  <c r="BK268"/>
  <c r="J268"/>
  <c r="J107"/>
  <c i="9" r="BK183"/>
  <c r="J183"/>
  <c r="J107"/>
  <c i="12" r="BK136"/>
  <c r="J136"/>
  <c r="J97"/>
  <c i="14" r="BK135"/>
  <c r="BK134"/>
  <c r="J134"/>
  <c r="J96"/>
  <c r="J30"/>
  <c i="12" r="J201"/>
  <c r="J104"/>
  <c i="10" r="BK137"/>
  <c r="J137"/>
  <c r="J96"/>
  <c r="J30"/>
  <c i="8" r="BK141"/>
  <c r="J141"/>
  <c r="J96"/>
  <c r="J30"/>
  <c i="7" r="J137"/>
  <c r="J97"/>
  <c i="5" r="J135"/>
  <c r="J97"/>
  <c r="J31"/>
  <c r="BE113"/>
  <c i="11" r="J109"/>
  <c r="BE109"/>
  <c r="F35"/>
  <c i="1" r="AZ104"/>
  <c i="8" r="J120"/>
  <c r="BE120"/>
  <c r="F35"/>
  <c i="1" r="AZ101"/>
  <c r="BA94"/>
  <c r="W33"/>
  <c i="5" r="J35"/>
  <c i="1" r="AV98"/>
  <c r="AT98"/>
  <c r="BD94"/>
  <c r="W36"/>
  <c i="14" r="J113"/>
  <c r="J107"/>
  <c r="J115"/>
  <c i="5" r="J32"/>
  <c i="1" r="AG98"/>
  <c r="BB94"/>
  <c r="W34"/>
  <c i="10" r="J116"/>
  <c r="J110"/>
  <c r="J118"/>
  <c i="1" r="BC94"/>
  <c r="W35"/>
  <c i="14" l="1" r="BE113"/>
  <c r="J31"/>
  <c i="3" r="BK133"/>
  <c r="J133"/>
  <c r="J96"/>
  <c r="J30"/>
  <c i="13" r="BK135"/>
  <c r="J135"/>
  <c r="J96"/>
  <c r="J30"/>
  <c i="4" r="BK131"/>
  <c r="J131"/>
  <c r="J96"/>
  <c r="J30"/>
  <c i="9" r="BK139"/>
  <c r="J139"/>
  <c r="J96"/>
  <c r="J30"/>
  <c i="7" r="BK136"/>
  <c r="J136"/>
  <c r="J96"/>
  <c r="J30"/>
  <c i="14" r="J135"/>
  <c r="J97"/>
  <c i="2" r="BK132"/>
  <c r="J132"/>
  <c r="J96"/>
  <c r="J30"/>
  <c i="11" r="J131"/>
  <c r="J97"/>
  <c i="6" r="BK132"/>
  <c r="J132"/>
  <c r="J96"/>
  <c r="J30"/>
  <c i="12" r="BK135"/>
  <c r="J135"/>
  <c r="J96"/>
  <c r="J30"/>
  <c i="10" r="J31"/>
  <c r="BE116"/>
  <c i="5" r="J41"/>
  <c i="1" r="AN98"/>
  <c r="AU94"/>
  <c i="14" r="J32"/>
  <c i="1" r="AG107"/>
  <c i="4" r="J110"/>
  <c r="BE110"/>
  <c r="J35"/>
  <c i="1" r="AV97"/>
  <c r="AT97"/>
  <c i="2" r="J111"/>
  <c r="BE111"/>
  <c r="J35"/>
  <c i="1" r="AV95"/>
  <c r="AT95"/>
  <c i="8" r="J114"/>
  <c r="J122"/>
  <c i="10" r="F35"/>
  <c i="1" r="AZ103"/>
  <c i="11" r="J35"/>
  <c i="1" r="AV104"/>
  <c r="AT104"/>
  <c i="3" r="J112"/>
  <c r="J106"/>
  <c r="J114"/>
  <c i="7" r="J115"/>
  <c r="J109"/>
  <c r="J117"/>
  <c i="12" r="J114"/>
  <c r="J108"/>
  <c r="J31"/>
  <c r="J32"/>
  <c i="1" r="AG105"/>
  <c i="8" r="J35"/>
  <c i="1" r="AV101"/>
  <c r="AT101"/>
  <c r="AW94"/>
  <c r="AK33"/>
  <c r="AX94"/>
  <c r="AY94"/>
  <c i="14" r="F35"/>
  <c i="1" r="AZ107"/>
  <c i="11" r="J103"/>
  <c r="J31"/>
  <c r="J32"/>
  <c i="1" r="AG104"/>
  <c r="AN104"/>
  <c i="13" r="J114"/>
  <c r="J108"/>
  <c r="J31"/>
  <c r="J32"/>
  <c i="1" r="AG106"/>
  <c i="9" r="J118"/>
  <c r="BE118"/>
  <c r="F35"/>
  <c i="1" r="AZ102"/>
  <c i="6" r="J111"/>
  <c r="BE111"/>
  <c r="J35"/>
  <c i="1" r="AV99"/>
  <c r="AT99"/>
  <c i="10" r="J32"/>
  <c i="1" r="AG103"/>
  <c i="10" r="J35"/>
  <c i="1" r="AV103"/>
  <c r="AT103"/>
  <c i="5" r="F35"/>
  <c i="1" r="AZ98"/>
  <c i="14" r="J35"/>
  <c i="1" r="AV107"/>
  <c r="AT107"/>
  <c i="11" l="1" r="J41"/>
  <c i="3" r="J31"/>
  <c i="7" r="J31"/>
  <c r="BE115"/>
  <c i="12" r="BE114"/>
  <c i="13" r="BE114"/>
  <c i="3" r="BE112"/>
  <c i="14" r="J41"/>
  <c i="10" r="J41"/>
  <c i="8" r="J31"/>
  <c i="1" r="AN103"/>
  <c r="AN107"/>
  <c i="7" r="F35"/>
  <c i="1" r="AZ100"/>
  <c i="9" r="J35"/>
  <c i="1" r="AV102"/>
  <c r="AT102"/>
  <c i="6" r="F35"/>
  <c i="1" r="AZ99"/>
  <c i="8" r="J32"/>
  <c i="1" r="AG101"/>
  <c r="AN101"/>
  <c i="11" r="J111"/>
  <c i="9" r="J112"/>
  <c r="J120"/>
  <c i="7" r="J32"/>
  <c i="1" r="AG100"/>
  <c i="12" r="J116"/>
  <c r="J35"/>
  <c i="1" r="AV105"/>
  <c r="AT105"/>
  <c i="3" r="F35"/>
  <c i="1" r="AZ96"/>
  <c i="4" r="J104"/>
  <c r="J112"/>
  <c i="13" r="J116"/>
  <c i="2" r="J105"/>
  <c r="J113"/>
  <c i="13" r="J35"/>
  <c i="1" r="AV106"/>
  <c r="AT106"/>
  <c i="4" r="F35"/>
  <c i="1" r="AZ97"/>
  <c i="2" r="F35"/>
  <c i="1" r="AZ95"/>
  <c i="6" r="J105"/>
  <c r="J113"/>
  <c i="3" r="J32"/>
  <c i="1" r="AG96"/>
  <c i="4" l="1" r="J31"/>
  <c i="9" r="J31"/>
  <c i="6" r="J31"/>
  <c i="13" r="J41"/>
  <c i="12" r="J41"/>
  <c i="2" r="J31"/>
  <c i="8" r="J41"/>
  <c i="1" r="AN105"/>
  <c r="AN106"/>
  <c i="4" r="J32"/>
  <c i="1" r="AG97"/>
  <c r="AN97"/>
  <c i="7" r="J35"/>
  <c i="1" r="AV100"/>
  <c r="AT100"/>
  <c i="13" r="F35"/>
  <c i="1" r="AZ106"/>
  <c i="12" r="F35"/>
  <c i="1" r="AZ105"/>
  <c i="2" r="J32"/>
  <c i="1" r="AG95"/>
  <c r="AN95"/>
  <c i="3" r="J35"/>
  <c i="1" r="AV96"/>
  <c r="AT96"/>
  <c i="6" r="J32"/>
  <c i="1" r="AG99"/>
  <c r="AN99"/>
  <c i="9" r="J32"/>
  <c i="1" r="AG102"/>
  <c r="AN102"/>
  <c i="4" l="1" r="J41"/>
  <c i="2" r="J41"/>
  <c i="7" r="J41"/>
  <c i="6" r="J41"/>
  <c i="3" r="J41"/>
  <c i="9" r="J41"/>
  <c i="1" r="AN100"/>
  <c r="AN96"/>
  <c r="AG94"/>
  <c r="AK26"/>
  <c r="AZ94"/>
  <c r="AV94"/>
  <c r="AT94"/>
  <c l="1" r="AN94"/>
  <c r="AG110"/>
  <c r="AG113"/>
  <c r="CD113"/>
  <c r="AG111"/>
  <c r="AG112"/>
  <c l="1" r="CD112"/>
  <c r="CD110"/>
  <c r="CD111"/>
  <c r="AG109"/>
  <c r="AK27"/>
  <c r="AK29"/>
  <c r="AV112"/>
  <c r="BY112"/>
  <c r="AV113"/>
  <c r="BY113"/>
  <c r="W32"/>
  <c r="AV111"/>
  <c r="BY111"/>
  <c r="AV110"/>
  <c r="BY110"/>
  <c l="1" r="AK32"/>
  <c r="AN113"/>
  <c r="AG115"/>
  <c r="AN110"/>
  <c r="AN111"/>
  <c r="AN112"/>
  <c l="1" r="AK38"/>
  <c r="AN109"/>
  <c r="AN11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<sst xmlns="http://schemas.openxmlformats.org/spreadsheetml/2006/main">
  <si>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</si>
  <si>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</si>
  <si>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</si>
  <si>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</si>
  <si>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</si>
  <si>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{d7c45d38-a425-4ff0-b530-c24860854abe}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</si>
  <si>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</si>
  <si>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</si>
  <si>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</si>
  <si>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</si>
  <si>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</si>
  <si>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</si>
  <si>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</si>
  <si>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</si>
  <si>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43-2503-001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</si>
  <si>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</si>
  <si>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</si>
  <si>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Infrastruktura pro elektromobilitu III - lokalita Valchařská</t>
  </si>
  <si>
    <t>KSO:</t>
  </si>
  <si>
    <t>CC-CZ:</t>
  </si>
  <si>
    <t>Místo:</t>
  </si>
  <si>
    <t>Ostrava</t>
  </si>
  <si>
    <t>Datum:</t>
  </si>
  <si>
    <t>18.1.2022</t>
  </si>
  <si>
    <t>Zadavatel:</t>
  </si>
  <si>
    <t>IČ:</t>
  </si>
  <si>
    <t>61974757</t>
  </si>
  <si>
    <t>Dopravní podnik Ostrava, a.s.</t>
  </si>
  <si>
    <t>DIČ:</t>
  </si>
  <si>
    <t>CZ 61974757</t>
  </si>
  <si>
    <t>Uchazeč:</t>
  </si>
  <si>
    <t>Vyplň údaj</t>
  </si>
  <si>
    <t>Projektant:</t>
  </si>
  <si>
    <t>28628250</t>
  </si>
  <si>
    <t>ENPRO Energo, s.r.o.</t>
  </si>
  <si>
    <t>CZ 28628250</t>
  </si>
  <si>
    <t>Zpracovatel:</t>
  </si>
  <si>
    <t>62301110</t>
  </si>
  <si>
    <t>PEZ - Projekce energetických zařízení, s.r.o.</t>
  </si>
  <si>
    <t>CZ 62301110</t>
  </si>
  <si>
    <t>True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</si>
  <si>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</si>
  <si>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</si>
  <si>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</si>
  <si>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</si>
  <si>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</si>
  <si>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</si>
  <si>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</si>
  <si>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</si>
  <si>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</si>
  <si>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</si>
  <si>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</si>
  <si>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</si>
  <si>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</si>
  <si>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</si>
  <si>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</si>
  <si>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</si>
  <si>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</si>
  <si>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</si>
  <si>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</si>
  <si>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</si>
  <si>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</si>
  <si>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</si>
  <si>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</si>
  <si>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</si>
  <si>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</si>
  <si>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</si>
  <si>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</si>
  <si>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</si>
  <si>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</si>
  <si>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</si>
  <si>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</si>
  <si>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</si>
  <si>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</si>
  <si>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</si>
  <si>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</si>
  <si>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</si>
  <si>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</si>
  <si>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</si>
  <si>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</si>
  <si>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</si>
  <si>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</si>
  <si>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</si>
  <si>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</si>
  <si>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</si>
  <si>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</si>
  <si>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</si>
  <si>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</si>
  <si>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</si>
  <si>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PS01.1</t>
  </si>
  <si>
    <t>Trafostanice - Rozvodna 22kV</t>
  </si>
  <si>
    <t>PRO</t>
  </si>
  <si>
    <t>1</t>
  </si>
  <si>
    <t>{3df35fd6-23e3-4114-8fa7-c395499e2c3e}</t>
  </si>
  <si>
    <t>2</t>
  </si>
  <si>
    <t>PS01.3</t>
  </si>
  <si>
    <t>Trafostanice - Vlastní spotřeba</t>
  </si>
  <si>
    <t>{10bdcbe8-8dff-4fcc-8ce9-b845ee09adf9}</t>
  </si>
  <si>
    <t>PS01.4</t>
  </si>
  <si>
    <t>Trafostanice - Měření spotřeby</t>
  </si>
  <si>
    <t>{48dec28a-5d8f-4c01-98e7-4d3519b7d72a}</t>
  </si>
  <si>
    <t>PS03.2</t>
  </si>
  <si>
    <t>RTU a MaR - ES AISYS</t>
  </si>
  <si>
    <t>{a072be42-af24-4430-8a94-7c5a362fdfd5}</t>
  </si>
  <si>
    <t>PS04.1</t>
  </si>
  <si>
    <t>Kamerový systém - rozšíření</t>
  </si>
  <si>
    <t>{23f3bc64-08f9-4bc1-961a-16e21e599a50}</t>
  </si>
  <si>
    <t>PS05</t>
  </si>
  <si>
    <t>Přípojka IT</t>
  </si>
  <si>
    <t>STA</t>
  </si>
  <si>
    <t>{fe333f1b-605c-47e0-a472-d3462b9e9181}</t>
  </si>
  <si>
    <t>SO01</t>
  </si>
  <si>
    <t>Stavební část</t>
  </si>
  <si>
    <t>{2627a497-1bd5-4593-8cb3-ef0294894761}</t>
  </si>
  <si>
    <t>SO03</t>
  </si>
  <si>
    <t>Trafostanice</t>
  </si>
  <si>
    <t>{8106c540-8090-4701-86ba-57be45d00085}</t>
  </si>
  <si>
    <t>SO04</t>
  </si>
  <si>
    <t>Sociální zázemí řidičů MHD</t>
  </si>
  <si>
    <t>{540b8842-764b-409e-8d21-b2658bf1407f}</t>
  </si>
  <si>
    <t>SO04.1</t>
  </si>
  <si>
    <t>Sociální zázemí řidičů MHD - Přípojka vodovodu</t>
  </si>
  <si>
    <t>{4a89b5f4-50a6-47fc-938e-4bbd97289b16}</t>
  </si>
  <si>
    <t>SO04.2</t>
  </si>
  <si>
    <t>Sociální zázemí řidičů MHD - Přípojka kanalizace</t>
  </si>
  <si>
    <t>{a8413a6a-c387-4a81-a3c0-15eaced3f795}</t>
  </si>
  <si>
    <t>SO04.3</t>
  </si>
  <si>
    <t>Sociální zázemí řidičů MHD - Přípojka elektro</t>
  </si>
  <si>
    <t>{08b488bd-78a7-435a-8c80-b2d94b35c978}</t>
  </si>
  <si>
    <t>SO05</t>
  </si>
  <si>
    <t>{ad1e8e55-c8ca-4707-a57f-b7166a9c9f80}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</si>
  <si>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</si>
  <si>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</si>
  <si>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</si>
  <si>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</si>
  <si>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</si>
  <si>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</si>
  <si>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</si>
  <si>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</si>
  <si>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</si>
  <si>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KRYCÍ LIST SOUPISU PRACÍ</t>
  </si>
  <si>
    <t>Objekt:</t>
  </si>
  <si>
    <t>PS01.1 - Trafostanice - Rozvodna 22kV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</si>
  <si>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</si>
  <si>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</si>
  <si>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</si>
  <si>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</si>
  <si>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</si>
  <si>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</si>
  <si>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PSV - Práce a dodávky technologického zhotovitele</t>
  </si>
  <si>
    <t xml:space="preserve">    DOD - Dodávky</t>
  </si>
  <si>
    <t xml:space="preserve">    M - Montážní materiál</t>
  </si>
  <si>
    <t xml:space="preserve">    741 - Elektroinstalace - silnoproud</t>
  </si>
  <si>
    <t xml:space="preserve">    21-M - Elektromontáže</t>
  </si>
  <si>
    <t xml:space="preserve">    OST - Ostatní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</si>
  <si>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</si>
  <si>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</si>
  <si>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</si>
  <si>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</si>
  <si>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</si>
  <si>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</si>
  <si>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</si>
  <si>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</si>
  <si>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</si>
  <si>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</si>
  <si>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</si>
  <si>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</si>
  <si>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</si>
  <si>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</si>
  <si>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</si>
  <si>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</si>
  <si>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</si>
  <si>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</si>
  <si>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</si>
  <si>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</si>
  <si>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</si>
  <si>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</si>
  <si>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</si>
  <si>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technologického zhotovitele</t>
  </si>
  <si>
    <t>3</t>
  </si>
  <si>
    <t>ROZPOCET</t>
  </si>
  <si>
    <t>DOD</t>
  </si>
  <si>
    <t>Dodávky</t>
  </si>
  <si>
    <t>M</t>
  </si>
  <si>
    <t>DOD001</t>
  </si>
  <si>
    <t>Rozvaděč 22kV vč. pom. přístrojů a příslušenství (dle technické specifikace TS1)</t>
  </si>
  <si>
    <t>ks</t>
  </si>
  <si>
    <t>-366425583</t>
  </si>
  <si>
    <t>95</t>
  </si>
  <si>
    <t>K</t>
  </si>
  <si>
    <t>DOP</t>
  </si>
  <si>
    <t>Doprava</t>
  </si>
  <si>
    <t>%</t>
  </si>
  <si>
    <t>64</t>
  </si>
  <si>
    <t>988533976</t>
  </si>
  <si>
    <t>Montážní materiál</t>
  </si>
  <si>
    <t>74</t>
  </si>
  <si>
    <t>34116065</t>
  </si>
  <si>
    <t>kabel energetický stíněný s ochranou proti podélnému šíření vody pod pláštěm jádro Al izolace XLPE plášť PE+PVC 12,7/22kV (22-AXEKVCEY) 1x240/25mm2</t>
  </si>
  <si>
    <t>m</t>
  </si>
  <si>
    <t>-1991945111</t>
  </si>
  <si>
    <t>75</t>
  </si>
  <si>
    <t>1478623</t>
  </si>
  <si>
    <t>T-KONEKTOR RSTI-5854</t>
  </si>
  <si>
    <t>set</t>
  </si>
  <si>
    <t>442748788</t>
  </si>
  <si>
    <t>76</t>
  </si>
  <si>
    <t>1220271</t>
  </si>
  <si>
    <t>KONCOVKA POLT-24D/1XI</t>
  </si>
  <si>
    <t>-2024454333</t>
  </si>
  <si>
    <t>77</t>
  </si>
  <si>
    <t>1235182</t>
  </si>
  <si>
    <t>KABELOVE OKO 240x12 KU-V</t>
  </si>
  <si>
    <t>kus</t>
  </si>
  <si>
    <t>-1673163902</t>
  </si>
  <si>
    <t>2000001250</t>
  </si>
  <si>
    <t>JYTY-O 14x1</t>
  </si>
  <si>
    <t>-1971261970</t>
  </si>
  <si>
    <t>2000001253</t>
  </si>
  <si>
    <t>JYTY-J 7x1</t>
  </si>
  <si>
    <t>1198598821</t>
  </si>
  <si>
    <t>5</t>
  </si>
  <si>
    <t>1382058</t>
  </si>
  <si>
    <t>KABEL CYKFY-O 4X2,5</t>
  </si>
  <si>
    <t>-1259478902</t>
  </si>
  <si>
    <t>79</t>
  </si>
  <si>
    <t>1257534</t>
  </si>
  <si>
    <t>KABEL CYKY-O 2x2,5</t>
  </si>
  <si>
    <t>-2075768535</t>
  </si>
  <si>
    <t>7</t>
  </si>
  <si>
    <t>1257397007</t>
  </si>
  <si>
    <t>KABEL CYKY-J 5x1,5</t>
  </si>
  <si>
    <t>1912071612</t>
  </si>
  <si>
    <t>78</t>
  </si>
  <si>
    <t>1257419005</t>
  </si>
  <si>
    <t>KABEL CYKY-O 2x1,5</t>
  </si>
  <si>
    <t>-1836619773</t>
  </si>
  <si>
    <t>8</t>
  </si>
  <si>
    <t>10.049.467</t>
  </si>
  <si>
    <t>H07V-K 35 zž (CYA)</t>
  </si>
  <si>
    <t>-886483062</t>
  </si>
  <si>
    <t>9</t>
  </si>
  <si>
    <t>1228591</t>
  </si>
  <si>
    <t>KABELOVE OKO 35x12 KU-V</t>
  </si>
  <si>
    <t>881993470</t>
  </si>
  <si>
    <t>10</t>
  </si>
  <si>
    <t>10.049.324</t>
  </si>
  <si>
    <t>H07V-K 1,5 černý (CYA)</t>
  </si>
  <si>
    <t>1585098993</t>
  </si>
  <si>
    <t>11</t>
  </si>
  <si>
    <t>10.048.242</t>
  </si>
  <si>
    <t>H07V-K 2,5 černý (CYA)</t>
  </si>
  <si>
    <t>-1975066229</t>
  </si>
  <si>
    <t>12</t>
  </si>
  <si>
    <t>10.049.529</t>
  </si>
  <si>
    <t>H07V-K 2,5 sv.modrý (CYA)</t>
  </si>
  <si>
    <t>227372489</t>
  </si>
  <si>
    <t>13</t>
  </si>
  <si>
    <t>10.049.596</t>
  </si>
  <si>
    <t>H07V-K 2,5 zž (CYA)</t>
  </si>
  <si>
    <t>1551852766</t>
  </si>
  <si>
    <t>87</t>
  </si>
  <si>
    <t>1739356</t>
  </si>
  <si>
    <t>DRZAK KABELU 3x 28-39MM</t>
  </si>
  <si>
    <t>-1341065549</t>
  </si>
  <si>
    <t>14</t>
  </si>
  <si>
    <t>1207541</t>
  </si>
  <si>
    <t>PRICHYTKA SONAP 6375/14-28</t>
  </si>
  <si>
    <t>-1150132326</t>
  </si>
  <si>
    <t>1188575</t>
  </si>
  <si>
    <t>PRICHYTKA SONAP 6375/11-18</t>
  </si>
  <si>
    <t>-295131167</t>
  </si>
  <si>
    <t>16</t>
  </si>
  <si>
    <t>1340531</t>
  </si>
  <si>
    <t>KABELOVY STITEK</t>
  </si>
  <si>
    <t>-1317710644</t>
  </si>
  <si>
    <t>17</t>
  </si>
  <si>
    <t>10.074.580</t>
  </si>
  <si>
    <t>Páska 30x4 FeZn pozink</t>
  </si>
  <si>
    <t>kg</t>
  </si>
  <si>
    <t>1617671207</t>
  </si>
  <si>
    <t>26</t>
  </si>
  <si>
    <t>1214477</t>
  </si>
  <si>
    <t>SVORKA SR 2b</t>
  </si>
  <si>
    <t>1717110474</t>
  </si>
  <si>
    <t>18</t>
  </si>
  <si>
    <t>1214495</t>
  </si>
  <si>
    <t>ZEMNICI TYC ZT 1,5 T</t>
  </si>
  <si>
    <t>-23535858</t>
  </si>
  <si>
    <t>20</t>
  </si>
  <si>
    <t>1010101404</t>
  </si>
  <si>
    <t>Asfaltový pás IPA (role/10 m2)</t>
  </si>
  <si>
    <t>m2</t>
  </si>
  <si>
    <t>-1251118024</t>
  </si>
  <si>
    <t>22</t>
  </si>
  <si>
    <t>2210101700</t>
  </si>
  <si>
    <t>Lak asfaltový</t>
  </si>
  <si>
    <t>-1810771180</t>
  </si>
  <si>
    <t>23</t>
  </si>
  <si>
    <t>3610049712</t>
  </si>
  <si>
    <t>Barva akryl zelená tm. 0,6 l</t>
  </si>
  <si>
    <t>litr</t>
  </si>
  <si>
    <t>-1352441074</t>
  </si>
  <si>
    <t>24</t>
  </si>
  <si>
    <t>3610049716</t>
  </si>
  <si>
    <t>Barva akryl žlutá ch. 0,6 l</t>
  </si>
  <si>
    <t>1142363342</t>
  </si>
  <si>
    <t>96</t>
  </si>
  <si>
    <t>PMAT</t>
  </si>
  <si>
    <t>Podružný materiál</t>
  </si>
  <si>
    <t>471500744</t>
  </si>
  <si>
    <t>741</t>
  </si>
  <si>
    <t>Elektroinstalace - silnoproud</t>
  </si>
  <si>
    <t>34</t>
  </si>
  <si>
    <t>741120203</t>
  </si>
  <si>
    <t>Montáž vodič Cu izolovaný plný a laněný s PVC pláštěm žíla 25-35 mm2 volně (např. CY, CHAH-V)</t>
  </si>
  <si>
    <t>1908346506</t>
  </si>
  <si>
    <t>35</t>
  </si>
  <si>
    <t>741120401</t>
  </si>
  <si>
    <t>Montáž vodič Cu izolovaný drátovací plný a laněný žíla 0,35-6 mm2 v rozváděči (např. CY)</t>
  </si>
  <si>
    <t>-1513791078</t>
  </si>
  <si>
    <t>85</t>
  </si>
  <si>
    <t>741122201</t>
  </si>
  <si>
    <t>Montáž kabel Cu plný kulatý žíla 2x1,5 až 6 mm2 uložený volně (např. CYKY)</t>
  </si>
  <si>
    <t>639921099</t>
  </si>
  <si>
    <t>33</t>
  </si>
  <si>
    <t>741122231</t>
  </si>
  <si>
    <t>Montáž kabel Cu plný kulatý žíla 5x1,5 až 2,5 mm2 uložený volně (např. CYKY)</t>
  </si>
  <si>
    <t>-1075391708</t>
  </si>
  <si>
    <t>31</t>
  </si>
  <si>
    <t>741122421</t>
  </si>
  <si>
    <t>Montáž kabel Cu plný kulatý pancéřovaný žíla 4x1,5 až 2,5 mm2 uložený volně (např. CYKYDY)</t>
  </si>
  <si>
    <t>-351782477</t>
  </si>
  <si>
    <t>28</t>
  </si>
  <si>
    <t>741124703</t>
  </si>
  <si>
    <t>Montáž kabel Cu stíněný ovládací žíly 2 až 19x1 mm2 uložený volně (např. JYTY)</t>
  </si>
  <si>
    <t>1542976005</t>
  </si>
  <si>
    <t>45</t>
  </si>
  <si>
    <t>741128002</t>
  </si>
  <si>
    <t>Ostatní práce při montáži vodičů a kabelů - označení dalším štítkem</t>
  </si>
  <si>
    <t>1069328846</t>
  </si>
  <si>
    <t>29</t>
  </si>
  <si>
    <t>741128021</t>
  </si>
  <si>
    <t>Příplatek k montáži kabelů za zatažení vodiče a kabelu do 0,75 kg</t>
  </si>
  <si>
    <t>-1986647</t>
  </si>
  <si>
    <t>42</t>
  </si>
  <si>
    <t>741130021</t>
  </si>
  <si>
    <t>Ukončení vodič izolovaný do 2,5 mm2 na svorkovnici</t>
  </si>
  <si>
    <t>-1141035907</t>
  </si>
  <si>
    <t>43</t>
  </si>
  <si>
    <t>741130001</t>
  </si>
  <si>
    <t>Ukončení vodič izolovaný do 2,5 mm2 v rozváděči nebo na přístroji</t>
  </si>
  <si>
    <t>-218505853</t>
  </si>
  <si>
    <t>41</t>
  </si>
  <si>
    <t>741130062</t>
  </si>
  <si>
    <t>Ukončení vodič izolovaný do 35 mm2 nastřelení kabelového oka</t>
  </si>
  <si>
    <t>194759195</t>
  </si>
  <si>
    <t>86</t>
  </si>
  <si>
    <t>741132101</t>
  </si>
  <si>
    <t>Ukončení kabelů 2x1,5 až 4 mm2 smršťovací záklopkou nebo páskem bez letování</t>
  </si>
  <si>
    <t>-1890003636</t>
  </si>
  <si>
    <t>39</t>
  </si>
  <si>
    <t>741132005</t>
  </si>
  <si>
    <t>Ukončení kabelů 7x1,5 mm2 smršťovací záklopkou nebo páskou s letováním</t>
  </si>
  <si>
    <t>-1413664993</t>
  </si>
  <si>
    <t>40</t>
  </si>
  <si>
    <t>741132011</t>
  </si>
  <si>
    <t>Ukončení kabelů 14x1,5 mm2 smršťovací záklopkou nebo páskou s letováním</t>
  </si>
  <si>
    <t>649893188</t>
  </si>
  <si>
    <t>37</t>
  </si>
  <si>
    <t>741132128</t>
  </si>
  <si>
    <t>Ukončení kabelů 4x1,5 až 4 mm2 smršťovací záklopkou nebo páskem bez letování</t>
  </si>
  <si>
    <t>-641792142</t>
  </si>
  <si>
    <t>38</t>
  </si>
  <si>
    <t>741132145</t>
  </si>
  <si>
    <t>Ukončení kabelů 5x1,5 až 4 mm2 smršťovací záklopkou nebo páskem bez letování</t>
  </si>
  <si>
    <t>591500887</t>
  </si>
  <si>
    <t>48</t>
  </si>
  <si>
    <t>741410021</t>
  </si>
  <si>
    <t>Montáž vodič uzemňovací pásek průřezu do 120 mm2 v městské zástavbě v zemi</t>
  </si>
  <si>
    <t>1917684075</t>
  </si>
  <si>
    <t>49</t>
  </si>
  <si>
    <t>741440031</t>
  </si>
  <si>
    <t>Montáž tyč zemnicí dl do 2 m</t>
  </si>
  <si>
    <t>624459809</t>
  </si>
  <si>
    <t>56</t>
  </si>
  <si>
    <t>741810001</t>
  </si>
  <si>
    <t>Celková prohlídka elektrického rozvodu a zařízení do 100 000,- Kč</t>
  </si>
  <si>
    <t>2134717791</t>
  </si>
  <si>
    <t>55</t>
  </si>
  <si>
    <t>741820011</t>
  </si>
  <si>
    <t>Měření zemnící síť dl pásku do 100 m</t>
  </si>
  <si>
    <t>-38552402</t>
  </si>
  <si>
    <t>46</t>
  </si>
  <si>
    <t>741410001</t>
  </si>
  <si>
    <t>Montáž vodič uzemňovací pásek D do 120 mm2 na povrchu</t>
  </si>
  <si>
    <t>1329654892</t>
  </si>
  <si>
    <t>47</t>
  </si>
  <si>
    <t>741420022</t>
  </si>
  <si>
    <t>Montáž svorka hromosvodná se 3 a více šrouby</t>
  </si>
  <si>
    <t>1322071414</t>
  </si>
  <si>
    <t>54</t>
  </si>
  <si>
    <t>741420911</t>
  </si>
  <si>
    <t>Nátěry svodových vodičů včetně podpěr a svorek hromosvodů</t>
  </si>
  <si>
    <t>680872744</t>
  </si>
  <si>
    <t>98</t>
  </si>
  <si>
    <t>PPV</t>
  </si>
  <si>
    <t>Podíl přidružených výkonů</t>
  </si>
  <si>
    <t>-1698617029</t>
  </si>
  <si>
    <t>21-M</t>
  </si>
  <si>
    <t>Elektromontáže</t>
  </si>
  <si>
    <t>80</t>
  </si>
  <si>
    <t>210021051</t>
  </si>
  <si>
    <t>Montáž příchytek dřevěných nebo plastových do 4 otvorů</t>
  </si>
  <si>
    <t>624075315</t>
  </si>
  <si>
    <t>81</t>
  </si>
  <si>
    <t>210101029</t>
  </si>
  <si>
    <t>Ukončení kabelů celoplastových koncovkou do 22 kV venkovní Raychem</t>
  </si>
  <si>
    <t>1370372149</t>
  </si>
  <si>
    <t>53</t>
  </si>
  <si>
    <t>210220030</t>
  </si>
  <si>
    <t>Ochrana uzemňovacího vedení vodičů FeZn pomocí asfaltové lepenky a laku</t>
  </si>
  <si>
    <t>302624142</t>
  </si>
  <si>
    <t>52</t>
  </si>
  <si>
    <t>210220375</t>
  </si>
  <si>
    <t>Montáž ochranných prvků hromosvodného vedení - pouzdra pro průchod stěnou</t>
  </si>
  <si>
    <t>-1934630133</t>
  </si>
  <si>
    <t>50</t>
  </si>
  <si>
    <t>210220401</t>
  </si>
  <si>
    <t>Montáž doplňků hromosvodného vedení - štítků k označení svodů</t>
  </si>
  <si>
    <t>-1915546874</t>
  </si>
  <si>
    <t>51</t>
  </si>
  <si>
    <t>210220431</t>
  </si>
  <si>
    <t>Montáž doplňků hromosvodného vedení - tvarování prvků</t>
  </si>
  <si>
    <t>-1699339293</t>
  </si>
  <si>
    <t>44</t>
  </si>
  <si>
    <t>210021055</t>
  </si>
  <si>
    <t>Montáž příchytek kovových průměru do 40 mm</t>
  </si>
  <si>
    <t>1558988156</t>
  </si>
  <si>
    <t>27</t>
  </si>
  <si>
    <t>210190403</t>
  </si>
  <si>
    <t>Montáž rozvaděčů vn vnitřních Irodel 22 kV bez zapojení vodičů</t>
  </si>
  <si>
    <t>583793489</t>
  </si>
  <si>
    <t>59</t>
  </si>
  <si>
    <t>210280121</t>
  </si>
  <si>
    <t>Kontrola rozváděčů vn typ Irodel, RIO bez nastavení ochrany</t>
  </si>
  <si>
    <t>-958225101</t>
  </si>
  <si>
    <t>60</t>
  </si>
  <si>
    <t>210280142</t>
  </si>
  <si>
    <t>Napěťová zkouška rozvodny včetně spínacích prvků přes 6 do 22 kV</t>
  </si>
  <si>
    <t>-1556998758</t>
  </si>
  <si>
    <t>82</t>
  </si>
  <si>
    <t>210280391</t>
  </si>
  <si>
    <t>Zkoušky kabelů silových do 35 kV zvýšeným napětím</t>
  </si>
  <si>
    <t>2139969248</t>
  </si>
  <si>
    <t>83</t>
  </si>
  <si>
    <t>210931013</t>
  </si>
  <si>
    <t>Montáž kabelů Al stíněných plných nebo laněných s XLPE izolací nebo bezhalogenových do 35 kV žíla 1x70 mm2 uložených volně (např. AXEKCE)</t>
  </si>
  <si>
    <t>-107191927</t>
  </si>
  <si>
    <t>84</t>
  </si>
  <si>
    <t>210950111</t>
  </si>
  <si>
    <t>Svazkování jednožilových kabelů vn</t>
  </si>
  <si>
    <t>-991709335</t>
  </si>
  <si>
    <t>97</t>
  </si>
  <si>
    <t>-2066054259</t>
  </si>
  <si>
    <t>OST</t>
  </si>
  <si>
    <t>Ostatní</t>
  </si>
  <si>
    <t>88</t>
  </si>
  <si>
    <t>DOP.1</t>
  </si>
  <si>
    <t>Dokončovací práce</t>
  </si>
  <si>
    <t>hod</t>
  </si>
  <si>
    <t>262144</t>
  </si>
  <si>
    <t>977869494</t>
  </si>
  <si>
    <t>89</t>
  </si>
  <si>
    <t>FZK</t>
  </si>
  <si>
    <t>Funkční zkoušky a uvedení do provozu</t>
  </si>
  <si>
    <t>1412854965</t>
  </si>
  <si>
    <t>90</t>
  </si>
  <si>
    <t>REV</t>
  </si>
  <si>
    <t>Revize</t>
  </si>
  <si>
    <t>1285572925</t>
  </si>
  <si>
    <t>91</t>
  </si>
  <si>
    <t>SZK</t>
  </si>
  <si>
    <t>Spolupráce při zprovoznění signalizace a měření ES AISYS</t>
  </si>
  <si>
    <t>1464566028</t>
  </si>
  <si>
    <t>93</t>
  </si>
  <si>
    <t>SZS</t>
  </si>
  <si>
    <t>Spolupráce se Siemens při zprovoznění vývodů</t>
  </si>
  <si>
    <t>449836195</t>
  </si>
  <si>
    <t>94</t>
  </si>
  <si>
    <t>UPC</t>
  </si>
  <si>
    <t>Konfigurace a nastavení nadproudové ochrany přívodu dle podkladů ČEZ Distribuce</t>
  </si>
  <si>
    <t>1273656629</t>
  </si>
  <si>
    <t>92</t>
  </si>
  <si>
    <t>UPR</t>
  </si>
  <si>
    <t>Spolupráce s ČEZ Distribuce při zprovoznění přívodu</t>
  </si>
  <si>
    <t>-1550184429</t>
  </si>
  <si>
    <t>PS01.3 - Trafostanice - Vlastní spotřeba</t>
  </si>
  <si>
    <t xml:space="preserve">    MAT - Montážní materiál</t>
  </si>
  <si>
    <t xml:space="preserve">    46-M - Zemní práce při extr.mont.pracích</t>
  </si>
  <si>
    <t>OST - Ostatní</t>
  </si>
  <si>
    <t>DOD002</t>
  </si>
  <si>
    <t>Transformátor s litou izolací 22/0,4kV, 100kVA (dle technické specifikace TS1)</t>
  </si>
  <si>
    <t>1820219397</t>
  </si>
  <si>
    <t>DOD003</t>
  </si>
  <si>
    <t>Skříňový rozvaděč 0,4kV, 160A, 10/14kA vč. výzbroje (dle technické specifikace TS2)</t>
  </si>
  <si>
    <t>229525042</t>
  </si>
  <si>
    <t>DOD004</t>
  </si>
  <si>
    <t>Nástěnná rozvodnice 2x12mod vč. výzbroje (dle technické specifikace TS3)</t>
  </si>
  <si>
    <t>899984</t>
  </si>
  <si>
    <t>DOD005</t>
  </si>
  <si>
    <t>Monitoring teplot 4 kanály s výstupem RS485 - Modbus RTU (dle technické specifikace TS3)</t>
  </si>
  <si>
    <t>-1056734009</t>
  </si>
  <si>
    <t>131</t>
  </si>
  <si>
    <t>606902293</t>
  </si>
  <si>
    <t>MAT</t>
  </si>
  <si>
    <t>61</t>
  </si>
  <si>
    <t>34116060</t>
  </si>
  <si>
    <t>kabel energetický stíněný s ochranou proti podélnému šíření vody pod pláštěm jádro Al izolace XLPE plášť PE+PVC 12,7/22kV (22-AXEKVCEY) 1x70/16mm2</t>
  </si>
  <si>
    <t>-1826780613</t>
  </si>
  <si>
    <t>65</t>
  </si>
  <si>
    <t>1381191</t>
  </si>
  <si>
    <t>ADAPTER RSTI-5851</t>
  </si>
  <si>
    <t>sad</t>
  </si>
  <si>
    <t>1013858955</t>
  </si>
  <si>
    <t>67</t>
  </si>
  <si>
    <t>1220919</t>
  </si>
  <si>
    <t>KONCOVKA POLT-24C/1XI</t>
  </si>
  <si>
    <t>-2104603762</t>
  </si>
  <si>
    <t>68</t>
  </si>
  <si>
    <t>1150427</t>
  </si>
  <si>
    <t>KABELOVE OKO 70x12 KU-V</t>
  </si>
  <si>
    <t>1063148102</t>
  </si>
  <si>
    <t>99</t>
  </si>
  <si>
    <t>1257443001</t>
  </si>
  <si>
    <t>KABEL CYKY-J 3x120+70</t>
  </si>
  <si>
    <t>1031375718</t>
  </si>
  <si>
    <t>100</t>
  </si>
  <si>
    <t>1177113</t>
  </si>
  <si>
    <t>KABELOVE OKO 120x12 KU-F</t>
  </si>
  <si>
    <t>146026818</t>
  </si>
  <si>
    <t>101</t>
  </si>
  <si>
    <t>1257426004</t>
  </si>
  <si>
    <t>KABEL CYKY-J 4x16</t>
  </si>
  <si>
    <t>1430184451</t>
  </si>
  <si>
    <t>-581882527</t>
  </si>
  <si>
    <t>-1063932732</t>
  </si>
  <si>
    <t>72</t>
  </si>
  <si>
    <t>KABEL CYKY-O 2X2,5</t>
  </si>
  <si>
    <t>-1092420787</t>
  </si>
  <si>
    <t>73</t>
  </si>
  <si>
    <t>1257395007</t>
  </si>
  <si>
    <t>KABEL CYKY-O 3x1,5</t>
  </si>
  <si>
    <t>1014885042</t>
  </si>
  <si>
    <t>10.048.250</t>
  </si>
  <si>
    <t>H07V-K 70 zž (CYA)</t>
  </si>
  <si>
    <t>-1702223808</t>
  </si>
  <si>
    <t>-1508207677</t>
  </si>
  <si>
    <t>-1310222728</t>
  </si>
  <si>
    <t>-215904280</t>
  </si>
  <si>
    <t>1029338936</t>
  </si>
  <si>
    <t>1721609026</t>
  </si>
  <si>
    <t>1801925690</t>
  </si>
  <si>
    <t>109</t>
  </si>
  <si>
    <t>10.475.567</t>
  </si>
  <si>
    <t>Nástěnný a závěsný výložník 150mm pro žlab 50mm poz.</t>
  </si>
  <si>
    <t>-1535181971</t>
  </si>
  <si>
    <t>110</t>
  </si>
  <si>
    <t>10.968.389</t>
  </si>
  <si>
    <t>Žlab MARS NKZIN 100x250x0,70 S poz.,2m</t>
  </si>
  <si>
    <t>557138239</t>
  </si>
  <si>
    <t>111</t>
  </si>
  <si>
    <t>10.152.449</t>
  </si>
  <si>
    <t>Víko žlabu MARS V 250,2m</t>
  </si>
  <si>
    <t>268988692</t>
  </si>
  <si>
    <t>34575491</t>
  </si>
  <si>
    <t>Žlab kabelový drátěný pozinkovaný 2m/ks 50X50</t>
  </si>
  <si>
    <t>1040918294</t>
  </si>
  <si>
    <t>-1451657460</t>
  </si>
  <si>
    <t>1207542</t>
  </si>
  <si>
    <t>PRICHYTKA SONAP 6375/29-40</t>
  </si>
  <si>
    <t>-789397085</t>
  </si>
  <si>
    <t>-288086304</t>
  </si>
  <si>
    <t>-452352796</t>
  </si>
  <si>
    <t>-315571743</t>
  </si>
  <si>
    <t>132</t>
  </si>
  <si>
    <t>474702687</t>
  </si>
  <si>
    <t>2060575373</t>
  </si>
  <si>
    <t>741120205</t>
  </si>
  <si>
    <t>Montáž vodič Cu izolovaný plný a laněný s PVC pláštěm žíla 50-70 mm2 volně (např. CY, CHAH-V)</t>
  </si>
  <si>
    <t>494771211</t>
  </si>
  <si>
    <t>6</t>
  </si>
  <si>
    <t>235477094</t>
  </si>
  <si>
    <t>1857020704</t>
  </si>
  <si>
    <t>741122211</t>
  </si>
  <si>
    <t>Montáž kabel Cu plný kulatý žíla 3x1,5 až 6 mm2 uložený volně (např. CYKY)</t>
  </si>
  <si>
    <t>436891118</t>
  </si>
  <si>
    <t>103</t>
  </si>
  <si>
    <t>741122223</t>
  </si>
  <si>
    <t>Montáž kabel Cu plný kulatý žíla 4x16 až 25 mm2 uložený volně (např. CYKY)</t>
  </si>
  <si>
    <t>359098266</t>
  </si>
  <si>
    <t>102</t>
  </si>
  <si>
    <t>741122227</t>
  </si>
  <si>
    <t>Montáž kabel Cu plný kulatý žíla 3x120+50 až 150+70 mm2 uložený volně (např. CYKY)</t>
  </si>
  <si>
    <t>1021743138</t>
  </si>
  <si>
    <t>-552794608</t>
  </si>
  <si>
    <t>1104774391</t>
  </si>
  <si>
    <t>908276865</t>
  </si>
  <si>
    <t>741128023</t>
  </si>
  <si>
    <t>Příplatek k montáži kabelů za zatažení vodiče a kabelu do 4,00 kg</t>
  </si>
  <si>
    <t>1731720912</t>
  </si>
  <si>
    <t>-1865877452</t>
  </si>
  <si>
    <t>-146566714</t>
  </si>
  <si>
    <t>1734592490</t>
  </si>
  <si>
    <t>108</t>
  </si>
  <si>
    <t>741130064</t>
  </si>
  <si>
    <t>Ukončení vodič izolovaný do 70 mm2 nastřelení kabelového oka</t>
  </si>
  <si>
    <t>601620708</t>
  </si>
  <si>
    <t>-96950219</t>
  </si>
  <si>
    <t>-699911568</t>
  </si>
  <si>
    <t>-578342167</t>
  </si>
  <si>
    <t>19</t>
  </si>
  <si>
    <t>741132103</t>
  </si>
  <si>
    <t>Ukončení kabelů 3x1,5 až 4 mm2 smršťovací záklopkou nebo páskem bez letování</t>
  </si>
  <si>
    <t>-1517636211</t>
  </si>
  <si>
    <t>104</t>
  </si>
  <si>
    <t>741132124</t>
  </si>
  <si>
    <t>Ukončení kabelů 3x120+50 mm2 smršťovací záklopkou nebo páskem bez letování</t>
  </si>
  <si>
    <t>20377747</t>
  </si>
  <si>
    <t>105</t>
  </si>
  <si>
    <t>741132133</t>
  </si>
  <si>
    <t>Ukončení kabelů 4x16 mm2 smršťovací záklopkou nebo páskem bez letování</t>
  </si>
  <si>
    <t>495291062</t>
  </si>
  <si>
    <t>112</t>
  </si>
  <si>
    <t>741910101</t>
  </si>
  <si>
    <t>Montáž výložník typový nástěnný svařovaný se stojinou a 1 rameno</t>
  </si>
  <si>
    <t>-1137808442</t>
  </si>
  <si>
    <t>113</t>
  </si>
  <si>
    <t>741910411</t>
  </si>
  <si>
    <t>Montáž žlab kovový šířky do 50 mm bez víka</t>
  </si>
  <si>
    <t>-363703435</t>
  </si>
  <si>
    <t>114</t>
  </si>
  <si>
    <t>741910414</t>
  </si>
  <si>
    <t>Montáž žlab kovový šířky do 250 mm bez víka</t>
  </si>
  <si>
    <t>788700495</t>
  </si>
  <si>
    <t>115</t>
  </si>
  <si>
    <t>741910421</t>
  </si>
  <si>
    <t>Montáž žlab kovový - uzavření víkem</t>
  </si>
  <si>
    <t>-1009518053</t>
  </si>
  <si>
    <t>1014949048</t>
  </si>
  <si>
    <t>120</t>
  </si>
  <si>
    <t>741811012</t>
  </si>
  <si>
    <t>Kontrola rozvaděč nn silový hmotnosti přes 200 do 300 kg</t>
  </si>
  <si>
    <t>2134246245</t>
  </si>
  <si>
    <t>107</t>
  </si>
  <si>
    <t>741812011</t>
  </si>
  <si>
    <t>Zkouška izolační kabelu do 1 kV počtu a průřezu žil do 4x25 mm2</t>
  </si>
  <si>
    <t>-1635186990</t>
  </si>
  <si>
    <t>106</t>
  </si>
  <si>
    <t>741812014</t>
  </si>
  <si>
    <t>Zkouška izolační kabelu do 1 kV do 4x120 až 150 mm2</t>
  </si>
  <si>
    <t>492856024</t>
  </si>
  <si>
    <t>135</t>
  </si>
  <si>
    <t>-123507907</t>
  </si>
  <si>
    <t>-783479150</t>
  </si>
  <si>
    <t>-434383732</t>
  </si>
  <si>
    <t>-854448362</t>
  </si>
  <si>
    <t>210171152</t>
  </si>
  <si>
    <t>Montáž transformátorů třífázových vn/nn vzduchových instalace přístrojů do 100 kVA bez zapojení vodičů</t>
  </si>
  <si>
    <t>828129334</t>
  </si>
  <si>
    <t>-1593564404</t>
  </si>
  <si>
    <t>210280532</t>
  </si>
  <si>
    <t>Uvedení do provozu transformátoru suchého otevřeného 22/0,4 kV</t>
  </si>
  <si>
    <t>-1377775345</t>
  </si>
  <si>
    <t>-1099556077</t>
  </si>
  <si>
    <t>-231970199</t>
  </si>
  <si>
    <t>134</t>
  </si>
  <si>
    <t>-322965276</t>
  </si>
  <si>
    <t>46-M</t>
  </si>
  <si>
    <t>Zemní práce při extr.mont.pracích</t>
  </si>
  <si>
    <t>129</t>
  </si>
  <si>
    <t>460905121</t>
  </si>
  <si>
    <t xml:space="preserve">Montáž kompaktního plastového pilíře pro rozvod nn samostatého š přes 38 do 55 cm (např. SS300, SR322,  ER122, RVO)</t>
  </si>
  <si>
    <t>-1515358660</t>
  </si>
  <si>
    <t>130</t>
  </si>
  <si>
    <t>D460905121</t>
  </si>
  <si>
    <t xml:space="preserve">Demontáž pro opětovnou montáž kompaktního plastového pilíře pro rozvod nn samostatého š přes 38 do 55 cm (např. SS300, SR322,  ER122, RVO)</t>
  </si>
  <si>
    <t>-1495754825</t>
  </si>
  <si>
    <t>133</t>
  </si>
  <si>
    <t>-1505171111</t>
  </si>
  <si>
    <t>121</t>
  </si>
  <si>
    <t>-736148010</t>
  </si>
  <si>
    <t>122</t>
  </si>
  <si>
    <t>-1686352966</t>
  </si>
  <si>
    <t>123</t>
  </si>
  <si>
    <t>-1306849383</t>
  </si>
  <si>
    <t>124</t>
  </si>
  <si>
    <t>Spolupráce s AISE při zprovoznění signalizace a měření ES AISYS</t>
  </si>
  <si>
    <t>519259814</t>
  </si>
  <si>
    <t>126</t>
  </si>
  <si>
    <t>Nastavení a odzkoušení záskokového automatu</t>
  </si>
  <si>
    <t>477041808</t>
  </si>
  <si>
    <t>127</t>
  </si>
  <si>
    <t>Spolupráce s ČEZ Distribuce při přepojení stávající přípojky NN v HDS</t>
  </si>
  <si>
    <t>1964994578</t>
  </si>
  <si>
    <t>PS01.4 - Trafostanice - Měření spotřeby</t>
  </si>
  <si>
    <t>M - Práce a dodávky technologického zhotovitele</t>
  </si>
  <si>
    <t>1139466</t>
  </si>
  <si>
    <t>Elektroměr ZFD 410CT44 (neoceňovat - dodávka ČEZd)</t>
  </si>
  <si>
    <t>-165291714</t>
  </si>
  <si>
    <t>1255803</t>
  </si>
  <si>
    <t>GALVANICKY ODDELOVAC GOU-6 INTERFACE (neoceňovat - součástí skříně USM v rámci dodávky trafostanice v SO03)</t>
  </si>
  <si>
    <t>-1730820481</t>
  </si>
  <si>
    <t>1257420007</t>
  </si>
  <si>
    <t>KABEL CYKY-J 3x2,5</t>
  </si>
  <si>
    <t>621679946</t>
  </si>
  <si>
    <t>-1192166171</t>
  </si>
  <si>
    <t>-1844143478</t>
  </si>
  <si>
    <t>-436044314</t>
  </si>
  <si>
    <t>-390200557</t>
  </si>
  <si>
    <t>-316365538</t>
  </si>
  <si>
    <t>10.049.200</t>
  </si>
  <si>
    <t>H07V-K 1,5 hnědý (CYA)</t>
  </si>
  <si>
    <t>-75022382</t>
  </si>
  <si>
    <t>10.048.236</t>
  </si>
  <si>
    <t>H07V-K 1,5 šedý (CYA)</t>
  </si>
  <si>
    <t>-541452080</t>
  </si>
  <si>
    <t>10.048.915</t>
  </si>
  <si>
    <t>H07V-K 2,5 hnědý (CYA)</t>
  </si>
  <si>
    <t>-1542723223</t>
  </si>
  <si>
    <t>10.048.237</t>
  </si>
  <si>
    <t>H07V-K 2,5 šedý (CYA)</t>
  </si>
  <si>
    <t>-305657240</t>
  </si>
  <si>
    <t>-1792536600</t>
  </si>
  <si>
    <t>272346899</t>
  </si>
  <si>
    <t>573623431</t>
  </si>
  <si>
    <t>-787601166</t>
  </si>
  <si>
    <t>447833705</t>
  </si>
  <si>
    <t>-1120718167</t>
  </si>
  <si>
    <t>1161577505</t>
  </si>
  <si>
    <t>479792166</t>
  </si>
  <si>
    <t>-263450824</t>
  </si>
  <si>
    <t>4</t>
  </si>
  <si>
    <t>400239985</t>
  </si>
  <si>
    <t>1335178383</t>
  </si>
  <si>
    <t>1906617574</t>
  </si>
  <si>
    <t>1693737299</t>
  </si>
  <si>
    <t>-58203254</t>
  </si>
  <si>
    <t>-54378257</t>
  </si>
  <si>
    <t>30</t>
  </si>
  <si>
    <t>741331008</t>
  </si>
  <si>
    <t>Montáž přístroje s měřícím ústrojím bez zapojení vodičů</t>
  </si>
  <si>
    <t>-650565871</t>
  </si>
  <si>
    <t>741331032</t>
  </si>
  <si>
    <t>Montáž elektroměru třífázového bez zapojení vodičů</t>
  </si>
  <si>
    <t>-1769559238</t>
  </si>
  <si>
    <t>1596866173</t>
  </si>
  <si>
    <t>-1660278900</t>
  </si>
  <si>
    <t>-416202844</t>
  </si>
  <si>
    <t>294738065</t>
  </si>
  <si>
    <t>-1041339242</t>
  </si>
  <si>
    <t>Spolupráce s AISE při zprovoznění měření ES AISYS</t>
  </si>
  <si>
    <t>222265799</t>
  </si>
  <si>
    <t>Spolupráce s ČEZ Měření při zprovoznění předávacího měření VN</t>
  </si>
  <si>
    <t>-2093982316</t>
  </si>
  <si>
    <t>PS03.2 - RTU a MaR - ES AISYS</t>
  </si>
  <si>
    <t>M - Dodávky a práce technologického zhotovitele</t>
  </si>
  <si>
    <t xml:space="preserve">      ROZ1 - Skříň AXR02 (trafostanice)</t>
  </si>
  <si>
    <t xml:space="preserve">      ROZ - Skříň AXR01 (sociální zázemí řidičů MHD)</t>
  </si>
  <si>
    <t xml:space="preserve">    742 - Elektroinstalace - slaboproud</t>
  </si>
  <si>
    <t>Dodávky a práce technologického zhotovitele</t>
  </si>
  <si>
    <t>AIS001</t>
  </si>
  <si>
    <t>Vizualizace dat AISYS, parametrizace přenosu, odzkoušení a zprovoznění komunikace s RTU AISYS v trafostanici (dle technické specifikace TS1)</t>
  </si>
  <si>
    <t>kpl</t>
  </si>
  <si>
    <t>1640233906</t>
  </si>
  <si>
    <t>AIS002</t>
  </si>
  <si>
    <t>Vizualizace dat AISYS, parametrizace přenosu, odzkoušení a zprovoznění komunikace s RTU AISYS v objektu soc. zázemí řidičů MHD (dle technické specifikace TS1)</t>
  </si>
  <si>
    <t>1812831876</t>
  </si>
  <si>
    <t>AIS003</t>
  </si>
  <si>
    <t>Vizualizace dat AISYS, parametrizace přenosu, odzkoušení a zprovoznění komunikace s multimetrem VN (dle technické specifikace TS1)</t>
  </si>
  <si>
    <t>-385641154</t>
  </si>
  <si>
    <t>AIS004</t>
  </si>
  <si>
    <t>Vizualizace dat AISYS, parametrizace přenosu, odzkoušení a zprovoznění komunikace s multimetrem VLSP (dle technické specifikace TS1)</t>
  </si>
  <si>
    <t>1553771748</t>
  </si>
  <si>
    <t>ROZ1</t>
  </si>
  <si>
    <t>Skříň AXR02 (trafostanice)</t>
  </si>
  <si>
    <t>SIE001</t>
  </si>
  <si>
    <t>Skříňový rozvaděč s pevným 19" rámem v horní části vč. výzbroje (dle technické specifikace TS3)</t>
  </si>
  <si>
    <t>911676387</t>
  </si>
  <si>
    <t>ELV001</t>
  </si>
  <si>
    <t>Řídicí jednotka (dle technické specifikace TS2)</t>
  </si>
  <si>
    <t>-2024686940</t>
  </si>
  <si>
    <t>ELV099</t>
  </si>
  <si>
    <t>I/O karta binárních vstupů (dle technické specifikace TS2)</t>
  </si>
  <si>
    <t>-1674953755</t>
  </si>
  <si>
    <t>ELV098</t>
  </si>
  <si>
    <t>I/O karta binárních výstupů (dle technické specifikace TS2)</t>
  </si>
  <si>
    <t>694824918</t>
  </si>
  <si>
    <t>ELV097</t>
  </si>
  <si>
    <t>I/O karta analogových vstupů (dle technické specifikace TS2)</t>
  </si>
  <si>
    <t>678331901</t>
  </si>
  <si>
    <t>ELV005</t>
  </si>
  <si>
    <t>I/O komunikační karta (dle technické specifikace TS2)</t>
  </si>
  <si>
    <t>1790004800</t>
  </si>
  <si>
    <t>BKE001</t>
  </si>
  <si>
    <t>Napájecí zdroj 230VAC/24VDC, 20A, 550W (dle technické specifikace TS2)</t>
  </si>
  <si>
    <t>-1644843991</t>
  </si>
  <si>
    <t>PAN001</t>
  </si>
  <si>
    <t xml:space="preserve">Akumulátor pro Akubaterie Pb 12VDC, 24Ah  (dle technické specifikace TS2)</t>
  </si>
  <si>
    <t>-378579943</t>
  </si>
  <si>
    <t>AIS999</t>
  </si>
  <si>
    <t>Parametrizace, odzkoušení a zprovoznění RTU AISYS včetně komunikací RS485</t>
  </si>
  <si>
    <t>-2106488732</t>
  </si>
  <si>
    <t>AIS996</t>
  </si>
  <si>
    <t>Propojovací datové kabely RJ45</t>
  </si>
  <si>
    <t>-1954539387</t>
  </si>
  <si>
    <t>488697541</t>
  </si>
  <si>
    <t>ROZ</t>
  </si>
  <si>
    <t>Skříň AXR01 (sociální zázemí řidičů MHD)</t>
  </si>
  <si>
    <t>TRI001</t>
  </si>
  <si>
    <t>Nástěnná rozvodnice s perforovanými dveřmi vč. výzbroje (dle technické specifikace TS5)</t>
  </si>
  <si>
    <t>-529737536</t>
  </si>
  <si>
    <t>136</t>
  </si>
  <si>
    <t>AMI001</t>
  </si>
  <si>
    <t>Řídicí jednotka 8BI,8BO,8AI,4AO (dle technické specifikace TS4)</t>
  </si>
  <si>
    <t>1657219021</t>
  </si>
  <si>
    <t>PHO001</t>
  </si>
  <si>
    <t xml:space="preserve">Napájecí zdroj 230VAC/24VDC, 25W  (dle technické specifikace TS4)</t>
  </si>
  <si>
    <t>19530273</t>
  </si>
  <si>
    <t>AIS997</t>
  </si>
  <si>
    <t>-1385531416</t>
  </si>
  <si>
    <t>AIS998</t>
  </si>
  <si>
    <t>Parametrizace, odzkoušení a zprovoznění RTU AISYS</t>
  </si>
  <si>
    <t>1772526438</t>
  </si>
  <si>
    <t>1359632937</t>
  </si>
  <si>
    <t>COM011</t>
  </si>
  <si>
    <t xml:space="preserve">Snímač teploty a vlhkosti s výpočtem teploty rosného bodu a výstupem RS485 (Modbus RTU) IP65/IP40 s kabelem délky 1m (-30 až +105°C, 0 až 100% RV)  </t>
  </si>
  <si>
    <t>1433614552</t>
  </si>
  <si>
    <t>116</t>
  </si>
  <si>
    <t>COM012</t>
  </si>
  <si>
    <t>Snímač teploty Pt1000/3850</t>
  </si>
  <si>
    <t>-207666043</t>
  </si>
  <si>
    <t>1257421005</t>
  </si>
  <si>
    <t>KABEL CYKY-J 3x4</t>
  </si>
  <si>
    <t>613673044</t>
  </si>
  <si>
    <t>1257646</t>
  </si>
  <si>
    <t>KABEL JYTY-O 14X1</t>
  </si>
  <si>
    <t>561514203</t>
  </si>
  <si>
    <t>1257379008</t>
  </si>
  <si>
    <t>KABEL JYTY-O 7x1</t>
  </si>
  <si>
    <t>1131432863</t>
  </si>
  <si>
    <t>1182812</t>
  </si>
  <si>
    <t>KABEL J-Y(ST)Y 2X2X0,8 SEDY</t>
  </si>
  <si>
    <t>-40279417</t>
  </si>
  <si>
    <t>34121273.1</t>
  </si>
  <si>
    <t>kabel datový venkovní se stíněnými páry Al fólií jádro Cu plné (STP) kategorie 6a</t>
  </si>
  <si>
    <t>256</t>
  </si>
  <si>
    <t>-2092633100</t>
  </si>
  <si>
    <t>137</t>
  </si>
  <si>
    <t>34121273</t>
  </si>
  <si>
    <t>kabel datový se stíněnými páry Al fólií jádro Cu plné (STP) kategorie 6a</t>
  </si>
  <si>
    <t>854666840</t>
  </si>
  <si>
    <t>25</t>
  </si>
  <si>
    <t>35671247</t>
  </si>
  <si>
    <t xml:space="preserve">Keystone modul 1xRJ45 Cat.6A </t>
  </si>
  <si>
    <t>1487959260</t>
  </si>
  <si>
    <t>138</t>
  </si>
  <si>
    <t>35671247.2</t>
  </si>
  <si>
    <t>Zásuvka na DIN lištu cat.6A HD 1xRJ45 pro keystone HN-DIN-C6AHD</t>
  </si>
  <si>
    <t>2077326719</t>
  </si>
  <si>
    <t>139</t>
  </si>
  <si>
    <t>ADI.0051395.URS</t>
  </si>
  <si>
    <t>Patch kabel CAT6A STP LSZH 1m šedý</t>
  </si>
  <si>
    <t>2098720653</t>
  </si>
  <si>
    <t>140</t>
  </si>
  <si>
    <t>ADI.0051396.URS</t>
  </si>
  <si>
    <t>Patch kabel CAT6A STP LSZH 2m šedý</t>
  </si>
  <si>
    <t>974420596</t>
  </si>
  <si>
    <t>141</t>
  </si>
  <si>
    <t>34571219</t>
  </si>
  <si>
    <t>kanál elektroinstalační hranatý PVC 100x60mm</t>
  </si>
  <si>
    <t>-175465936</t>
  </si>
  <si>
    <t>35442119</t>
  </si>
  <si>
    <t>Kabelový štítek</t>
  </si>
  <si>
    <t>1194655806</t>
  </si>
  <si>
    <t>50005560</t>
  </si>
  <si>
    <t>GPH KABELOVE OKO 35x12 KU-V</t>
  </si>
  <si>
    <t>-1527865817</t>
  </si>
  <si>
    <t>1564183239</t>
  </si>
  <si>
    <t>1965621961</t>
  </si>
  <si>
    <t>705627110</t>
  </si>
  <si>
    <t>1201203476</t>
  </si>
  <si>
    <t>-1242846184</t>
  </si>
  <si>
    <t>1384064094</t>
  </si>
  <si>
    <t>1706947610</t>
  </si>
  <si>
    <t>142</t>
  </si>
  <si>
    <t>741110512</t>
  </si>
  <si>
    <t>Montáž lišta a kanálek vkládací šířky přes 60 do 120 mm s víčkem</t>
  </si>
  <si>
    <t>-44113360</t>
  </si>
  <si>
    <t>-2049387123</t>
  </si>
  <si>
    <t>-418282339</t>
  </si>
  <si>
    <t>197623772</t>
  </si>
  <si>
    <t>128</t>
  </si>
  <si>
    <t>741124701</t>
  </si>
  <si>
    <t>Montáž kabel Cu stíněný ovládací žíly 2 až 19x0,8 mm2 uložený volně (např. JYTY)</t>
  </si>
  <si>
    <t>-475117829</t>
  </si>
  <si>
    <t>125</t>
  </si>
  <si>
    <t>783734985</t>
  </si>
  <si>
    <t>972942422</t>
  </si>
  <si>
    <t>768088169</t>
  </si>
  <si>
    <t>-580331009</t>
  </si>
  <si>
    <t>1834746936</t>
  </si>
  <si>
    <t>1129924862</t>
  </si>
  <si>
    <t>-1073640557</t>
  </si>
  <si>
    <t>1531214751</t>
  </si>
  <si>
    <t>741132151</t>
  </si>
  <si>
    <t>Ukončení kabelů 7x1,5 až 4 mm2 smršťovací záklopkou nebo páskem bez letování</t>
  </si>
  <si>
    <t>-129151930</t>
  </si>
  <si>
    <t>741132155</t>
  </si>
  <si>
    <t>Ukončení kabelů 14x1,5 až 2,5 mm2 smršťovací záklopkou nebo páskem bez letování</t>
  </si>
  <si>
    <t>1761799824</t>
  </si>
  <si>
    <t>741210002</t>
  </si>
  <si>
    <t>Montáž rozvodnice oceloplechová nebo plastová běžná do 50 kg</t>
  </si>
  <si>
    <t>-191831218</t>
  </si>
  <si>
    <t>741210202</t>
  </si>
  <si>
    <t>Montáž rozváděč skříňový nebo panelový dělitelný pole do 300 kg</t>
  </si>
  <si>
    <t>1638633718</t>
  </si>
  <si>
    <t>220880410</t>
  </si>
  <si>
    <t>Montáž tepelného čidla včetně připojení</t>
  </si>
  <si>
    <t>-1072858559</t>
  </si>
  <si>
    <t>-1130033612</t>
  </si>
  <si>
    <t>741811001</t>
  </si>
  <si>
    <t>Kontrola rozvaděč nn manipulační, ovládací nebo reléový</t>
  </si>
  <si>
    <t>-2005264543</t>
  </si>
  <si>
    <t>-511001146</t>
  </si>
  <si>
    <t>742</t>
  </si>
  <si>
    <t>Elektroinstalace - slaboproud</t>
  </si>
  <si>
    <t>742121001</t>
  </si>
  <si>
    <t>Montáž kabelů sdělovacích pro vnitřní rozvody - strukturovaná kabeláž</t>
  </si>
  <si>
    <t>874397541</t>
  </si>
  <si>
    <t>742122001</t>
  </si>
  <si>
    <t>Montáž kabelové spojky nebo koncovky pro slaboproud - strukturovaná kabeláž</t>
  </si>
  <si>
    <t>-2115587971</t>
  </si>
  <si>
    <t>742330101</t>
  </si>
  <si>
    <t>Měření metalického segmentu s vyhotovením protokolu</t>
  </si>
  <si>
    <t>-459784490</t>
  </si>
  <si>
    <t>143</t>
  </si>
  <si>
    <t>-1901415014</t>
  </si>
  <si>
    <t>144</t>
  </si>
  <si>
    <t>1990049333</t>
  </si>
  <si>
    <t>145</t>
  </si>
  <si>
    <t>1686460263</t>
  </si>
  <si>
    <t>147</t>
  </si>
  <si>
    <t>Spolupráce se stavebním zhotovitelem na připojení slaboproudé kabeláže v objektu trafostanice</t>
  </si>
  <si>
    <t>1839020096</t>
  </si>
  <si>
    <t>146</t>
  </si>
  <si>
    <t>Spolupráce se stavebním zhotovitelem na připojení slaboproudé kabeláže v objektu sociálního zázemí řidičů MHD</t>
  </si>
  <si>
    <t>-865106786</t>
  </si>
  <si>
    <t>PS04.1 - Kamerový systém - rozšíření</t>
  </si>
  <si>
    <t xml:space="preserve">    D - Dodávky</t>
  </si>
  <si>
    <t xml:space="preserve">    VRN9 - Ostatní náklady</t>
  </si>
  <si>
    <t>Pol1.1</t>
  </si>
  <si>
    <t>Vnitřní Dome IP kamera v místnosti rozvodny NN trafostanice, TD/N, 2MP, fixní objektiv f=2.8 mm, WDR, IR 20 m, IP66, IK10</t>
  </si>
  <si>
    <t>-668645509</t>
  </si>
  <si>
    <t>Pol3.1</t>
  </si>
  <si>
    <t>Venkovní Bullet IP kamera pro záběr na trafostanici (přední strana), TD/N, 2MP, motorický varifokální objektiv f=3.2~10mm, WDR , IR 30m, IP66, IK10</t>
  </si>
  <si>
    <t>-1763510698</t>
  </si>
  <si>
    <t>Pol5.1</t>
  </si>
  <si>
    <t>Montážní box pro bullet kamery</t>
  </si>
  <si>
    <t>1519145587</t>
  </si>
  <si>
    <t>99924061</t>
  </si>
  <si>
    <t>555748729</t>
  </si>
  <si>
    <t>ADI.0051297.URS</t>
  </si>
  <si>
    <t>Patch panel modulární 24 pozic osazený porty RJ45 Cat.6A s vyvazovací lištou</t>
  </si>
  <si>
    <t>839613916</t>
  </si>
  <si>
    <t>Konektor RJ45 krimpovací pro rozvody ethernetu</t>
  </si>
  <si>
    <t>503842855</t>
  </si>
  <si>
    <t>1414325285</t>
  </si>
  <si>
    <t>Montáž kabelů sdělovacích pro vnitřní rozvody do 15 žil</t>
  </si>
  <si>
    <t>-927151573</t>
  </si>
  <si>
    <t>Montáž kabelové spojky nebo koncovky pro slaboproud do 15 žil</t>
  </si>
  <si>
    <t>-1469017814</t>
  </si>
  <si>
    <t>742230003</t>
  </si>
  <si>
    <t>Montáž venkovní kamery</t>
  </si>
  <si>
    <t>-1269894373</t>
  </si>
  <si>
    <t>742230004</t>
  </si>
  <si>
    <t>Montáž vnitřní kamery</t>
  </si>
  <si>
    <t>-558263838</t>
  </si>
  <si>
    <t>742230005</t>
  </si>
  <si>
    <t>Montáž venkovního kamerového krytu</t>
  </si>
  <si>
    <t>-1487136657</t>
  </si>
  <si>
    <t>742230007</t>
  </si>
  <si>
    <t>Montáž konzoly pro kryt nebo kameru</t>
  </si>
  <si>
    <t>1857885250</t>
  </si>
  <si>
    <t>742230102</t>
  </si>
  <si>
    <t>Instalace a nastavení SW pro sledování kamer</t>
  </si>
  <si>
    <t>549847139</t>
  </si>
  <si>
    <t>32</t>
  </si>
  <si>
    <t>742230103</t>
  </si>
  <si>
    <t>Nastavení záběru podle přání uživatele</t>
  </si>
  <si>
    <t>-1217009434</t>
  </si>
  <si>
    <t>-1745849476</t>
  </si>
  <si>
    <t>372737992</t>
  </si>
  <si>
    <t>VRN9</t>
  </si>
  <si>
    <t>Pol13</t>
  </si>
  <si>
    <t>Stavební přípomocné práce</t>
  </si>
  <si>
    <t>kpl.</t>
  </si>
  <si>
    <t>369202679</t>
  </si>
  <si>
    <t>Pol14</t>
  </si>
  <si>
    <t>Oživení a nastavení zařízení instalovaného zařízení v lokalitě Valchařská ve spolupráci se Siemens</t>
  </si>
  <si>
    <t>-1095539937</t>
  </si>
  <si>
    <t>Pol15</t>
  </si>
  <si>
    <t>Uvedení do provozu a spolupráce na dispečinku Vítkovická</t>
  </si>
  <si>
    <t>695836863</t>
  </si>
  <si>
    <t>PMAT1</t>
  </si>
  <si>
    <t>1241604883</t>
  </si>
  <si>
    <t>Pol18</t>
  </si>
  <si>
    <t>-1573554718</t>
  </si>
  <si>
    <t>PS05 - Přípojka IT</t>
  </si>
  <si>
    <t>HSV - Práce a dodávky HSV</t>
  </si>
  <si>
    <t xml:space="preserve">    3 - Svislé a kompletní konstrukce</t>
  </si>
  <si>
    <t>PSV - Práce a dodávky PSV</t>
  </si>
  <si>
    <t>M - Práce a dodávky M</t>
  </si>
  <si>
    <t xml:space="preserve">    22-M - Montáže technologických zařízení pro dopravní stavby</t>
  </si>
  <si>
    <t>VRN - Vedlejší rozpočtové náklady</t>
  </si>
  <si>
    <t xml:space="preserve">    VRN1 - Průzkumné, geodetické a projektové práce</t>
  </si>
  <si>
    <t xml:space="preserve">    VRN4 - Inženýrská činnost</t>
  </si>
  <si>
    <t>HSV</t>
  </si>
  <si>
    <t>Práce a dodávky HSV</t>
  </si>
  <si>
    <t>Svislé a kompletní konstrukce</t>
  </si>
  <si>
    <t>311101211</t>
  </si>
  <si>
    <t xml:space="preserve"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</t>
  </si>
  <si>
    <t>34571075</t>
  </si>
  <si>
    <t>trubka elektroinstalační ohebná z PVC (EN) 2340</t>
  </si>
  <si>
    <t>Práce a dodávky PSV</t>
  </si>
  <si>
    <t>742110003</t>
  </si>
  <si>
    <t>Montáž trubek elektroinstalačních plastových ohebných uložených volně na příchytky</t>
  </si>
  <si>
    <t>742330026</t>
  </si>
  <si>
    <t>Montáž strukturované kabeláže příslušenství a ostatní práce k rozvaděčům panelu pro 24 x optický konektor včetně vany</t>
  </si>
  <si>
    <t>35436293c</t>
  </si>
  <si>
    <t>19" optická vana, 12x SC (simplex)/ LC (duplex), černá, včetně 12xspojky LC/LC a 12x pigtailů LC</t>
  </si>
  <si>
    <t>742330001</t>
  </si>
  <si>
    <t>Montáž strukturované kabeláže rozvaděče nástěnného</t>
  </si>
  <si>
    <t>35718100a</t>
  </si>
  <si>
    <t>Datový rozvaděč nástěnný jednodílný v provedení 18U a rozměrech 600x595, včetně ventilační jendotky 2xventilátor, vyvazovacího panelu, ukládací policí nosnost 40 kg, rozvodného panelu 8x230V s vypínačem, patch panel cat5e 24 portů</t>
  </si>
  <si>
    <t>741910413</t>
  </si>
  <si>
    <t>Montáž žlabů bez stojiny a výložníků kovových s podpěrkami a příslušenstvím bez víka, šířky do 125 mm</t>
  </si>
  <si>
    <t>34575493a</t>
  </si>
  <si>
    <t>Žlab kabelový neděrovaný 100X125_IX (nerez)</t>
  </si>
  <si>
    <t>36</t>
  </si>
  <si>
    <t>741751009a</t>
  </si>
  <si>
    <t>Montáž UPS do racku, nastavení a zprovoznění</t>
  </si>
  <si>
    <t>34641041a</t>
  </si>
  <si>
    <t>UPS 1000VA, včetně síťové karty, specifikace v TZ</t>
  </si>
  <si>
    <t>Práce a dodávky M</t>
  </si>
  <si>
    <t>210051021</t>
  </si>
  <si>
    <t>Montáž výstroje pro vedení samonosného dielektrického optického kabelu (SDOK) na sloup kotevní, vystrojený objímkou ve výšce betonový nebo dřevěný</t>
  </si>
  <si>
    <t>210051021a</t>
  </si>
  <si>
    <t>Montáž koncové konzole pro vedení SDOK na fasádu ve výšce</t>
  </si>
  <si>
    <t>63126089a</t>
  </si>
  <si>
    <t>Koncová konzole/ držák koncového závěsu, včetně napínáku, úvazku a kotvy</t>
  </si>
  <si>
    <t>210051021b</t>
  </si>
  <si>
    <t>Montáž výstroje pro vedení samonosného dielektrického optického kabelu (SDOK) na sloup průběžný, vystrojený hákem a závěsem, ve výšce betonový nebo dřevěný</t>
  </si>
  <si>
    <t>63126089b</t>
  </si>
  <si>
    <t>Průběžná konzole, včetně háku a spirálového závěsu</t>
  </si>
  <si>
    <t>210051111</t>
  </si>
  <si>
    <t>Montáž vodičů samonosného dielektrického optického kabelu (SDOK) tažením</t>
  </si>
  <si>
    <t>34121276d</t>
  </si>
  <si>
    <t>Kabel optický samonosný SDOK, 12 vláken SM 9/125, G.652D</t>
  </si>
  <si>
    <t>22231-0903.1</t>
  </si>
  <si>
    <t>Ukončení optického kabelu (svár pigtailu+montáž)</t>
  </si>
  <si>
    <t>22231-0991.1</t>
  </si>
  <si>
    <t>Vyhotovení protokolu o měření optických kabelů</t>
  </si>
  <si>
    <t>210280002</t>
  </si>
  <si>
    <t>Zkoušky a prohlídky elektrických rozvodů a zařízení celková prohlídka, zkoušení, měření a vyhotovení revizní zprávy pro objem montážních prací přes 100 do 500 tisíc Kč</t>
  </si>
  <si>
    <t>22-M</t>
  </si>
  <si>
    <t>Montáže technologických zařízení pro dopravní stavby</t>
  </si>
  <si>
    <t>34571157</t>
  </si>
  <si>
    <t>trubka elektroinstalační ohebná z PH, D 35,9/42,2mm</t>
  </si>
  <si>
    <t>210290913</t>
  </si>
  <si>
    <t>Montáž trubek odbočky pro trubku ze stávajících skříní průměr odbočky do 48 mm</t>
  </si>
  <si>
    <t>63126090</t>
  </si>
  <si>
    <t>Kříž kabelové rezervy 470mm, výška 85mm, pozinkovaný, včetně víka</t>
  </si>
  <si>
    <t>210051063</t>
  </si>
  <si>
    <t>Montáž držáku kabelové rezervy OK montované zároveň s vystrojením sloupu betonového ve výšce</t>
  </si>
  <si>
    <t>220182522</t>
  </si>
  <si>
    <t>Měření útlumu optického kabelu na dopravních stavbách na třech vlnových délkách při montáži (po položení) s 12 vlákny</t>
  </si>
  <si>
    <t>Vedlejší rozpočtové náklady</t>
  </si>
  <si>
    <t>VRN1</t>
  </si>
  <si>
    <t>Průzkumné, geodetické a projektové práce</t>
  </si>
  <si>
    <t>010001000</t>
  </si>
  <si>
    <t>013254000</t>
  </si>
  <si>
    <t>Dokumentace skutečného provedení stavby</t>
  </si>
  <si>
    <t>58</t>
  </si>
  <si>
    <t>VRN4</t>
  </si>
  <si>
    <t>Inženýrská činnost</t>
  </si>
  <si>
    <t>041903000.1</t>
  </si>
  <si>
    <t>Technický dozor DPO</t>
  </si>
  <si>
    <t>045303000</t>
  </si>
  <si>
    <t>Koordinační činnost</t>
  </si>
  <si>
    <t>kplt</t>
  </si>
  <si>
    <t>62</t>
  </si>
  <si>
    <t>SO01 - Stavební část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</si>
  <si>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</si>
  <si>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</si>
  <si>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</si>
  <si>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</si>
  <si>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</si>
  <si>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</si>
  <si>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767 - Konstrukce zámečnické</t>
  </si>
  <si>
    <t>Zemní práce</t>
  </si>
  <si>
    <t>111151102</t>
  </si>
  <si>
    <t>Odstranění travin z celkové plochy do 500 m2 strojně</t>
  </si>
  <si>
    <t>112101101</t>
  </si>
  <si>
    <t>Odstranění stromů listnatých průměru kmene přes 100 do 300 mm</t>
  </si>
  <si>
    <t>112251101</t>
  </si>
  <si>
    <t>Odstranění pařezů D přes 100 do 300 mm</t>
  </si>
  <si>
    <t>113105113</t>
  </si>
  <si>
    <t>Rozebrání dlažeb z lomového kamene kladených na MC vyspárované MC</t>
  </si>
  <si>
    <t>113107311</t>
  </si>
  <si>
    <t>Odstranění podkladu z kameniva těženého tl do 100 mm strojně pl do 50 m2</t>
  </si>
  <si>
    <t>113107330</t>
  </si>
  <si>
    <t>Odstranění podkladu z betonu prostého tl do 100 mm strojně pl do 50 m2</t>
  </si>
  <si>
    <t>113107342</t>
  </si>
  <si>
    <t>Odstranění podkladu živičného tl přes 50 do 100 mm strojně pl do 50 m2</t>
  </si>
  <si>
    <t>113202111</t>
  </si>
  <si>
    <t>Vytrhání obrub krajníků obrubníků stojatých</t>
  </si>
  <si>
    <t>119001422</t>
  </si>
  <si>
    <t>Dočasné zajištění kabelů a kabelových tratí z 6 volně ložených kabelů</t>
  </si>
  <si>
    <t>121151113</t>
  </si>
  <si>
    <t>Sejmutí ornice plochy do 500 m2 tl vrstvy do 200 mm strojně</t>
  </si>
  <si>
    <t>131213101</t>
  </si>
  <si>
    <t>Hloubení jam v soudržných horninách třídy těžitelnosti I skupiny 3 ručně</t>
  </si>
  <si>
    <t>m3</t>
  </si>
  <si>
    <t>131251202</t>
  </si>
  <si>
    <t>Hloubení jam zapažených v hornině třídy těžitelnosti I skupiny 3 objem do 50 m3 strojně</t>
  </si>
  <si>
    <t>132212111</t>
  </si>
  <si>
    <t>Hloubení rýh š do 800 mm v soudržných horninách třídy těžitelnosti I skupiny 3 ručně</t>
  </si>
  <si>
    <t>132251251</t>
  </si>
  <si>
    <t>Hloubení rýh nezapažených š do 2000 mm v hornině třídy těžitelnosti I skupiny 3 objem do 20 m3 strojně</t>
  </si>
  <si>
    <t>162751117</t>
  </si>
  <si>
    <t>Vodorovné přemístění přes 9 000 do 10000 m výkopku/sypaniny z horniny třídy těžitelnosti I skupiny 1 až 3</t>
  </si>
  <si>
    <t>162751119</t>
  </si>
  <si>
    <t>Příplatek k vodorovnému přemístění výkopku/sypaniny z horniny třídy těžitelnosti I skupiny 1 až 3 ZKD 1000 m přes 10000 m</t>
  </si>
  <si>
    <t>167151101</t>
  </si>
  <si>
    <t>Nakládání výkopku z hornin třídy těžitelnosti I skupiny 1 až 3 do 100 m3</t>
  </si>
  <si>
    <t>171152501</t>
  </si>
  <si>
    <t>Zhutnění podloží z hornin soudržných nebo nesoudržných pod násypy</t>
  </si>
  <si>
    <t>171201R00</t>
  </si>
  <si>
    <t>Poplatek za uložení zeminy a kamení na mezideponii po dobu 1 měsíce</t>
  </si>
  <si>
    <t>174111101</t>
  </si>
  <si>
    <t>Zásyp jam, šachet rýh nebo kolem objektů sypaninou se zhutněním ručně</t>
  </si>
  <si>
    <t>174111109</t>
  </si>
  <si>
    <t>Příplatek k zásypu za ruční prohození sypaniny sítem</t>
  </si>
  <si>
    <t>174151101</t>
  </si>
  <si>
    <t>Zásyp jam, šachet rýh nebo kolem objektů sypaninou se zhutněním</t>
  </si>
  <si>
    <t>181351103</t>
  </si>
  <si>
    <t>Rozprostření ornice tl vrstvy do 200 mm pl přes 100 do 500 m2 v rovině nebo ve svahu do 1:5 strojně</t>
  </si>
  <si>
    <t>181411131</t>
  </si>
  <si>
    <t>Založení parkového trávníku výsevem pl do 1000 m2 v rovině a ve svahu do 1:5</t>
  </si>
  <si>
    <t>00572100</t>
  </si>
  <si>
    <t>osivo jetelotráva intenzivní víceletá</t>
  </si>
  <si>
    <t>183104513</t>
  </si>
  <si>
    <t>Kopání jamek pro výsadbu sazenic D 500 mm hl 600 mm v půdě nezabuřeněné zemina 3</t>
  </si>
  <si>
    <t>184004723</t>
  </si>
  <si>
    <t>Sazenice keřů bez balu v přes 600 mm do jamky D 500 mm hl 500 mm</t>
  </si>
  <si>
    <t>02660348</t>
  </si>
  <si>
    <t>zerav západní /Thuja occidentalis/ 100-150cm</t>
  </si>
  <si>
    <t>184201112</t>
  </si>
  <si>
    <t>Výsadba stromu bez balu do jamky v kmene přes 1,8 do 2,5 m v rovině a svahu do 1:5</t>
  </si>
  <si>
    <t>02650469</t>
  </si>
  <si>
    <t>dub červenýí /Quercus rubra/ 150-200cm</t>
  </si>
  <si>
    <t>184215112</t>
  </si>
  <si>
    <t>Ukotvení kmene dřevin jedním kůlem D do 0,1 m dl přes 1 do 2 m</t>
  </si>
  <si>
    <t>60591253</t>
  </si>
  <si>
    <t>kůl vyvazovací dřevěný impregnovaný D 8cm dl 2m</t>
  </si>
  <si>
    <t>184808314</t>
  </si>
  <si>
    <t>Hnojení rychle rostoucích dřevin strojenými hnojivy</t>
  </si>
  <si>
    <t>66</t>
  </si>
  <si>
    <t>25191155</t>
  </si>
  <si>
    <t>hnojivo průmyslové</t>
  </si>
  <si>
    <t>184818111</t>
  </si>
  <si>
    <t>Vyvětvení a tvarový ořez dřevin v do 3 m s odnesením odpadu do 200 m a spálením</t>
  </si>
  <si>
    <t>70</t>
  </si>
  <si>
    <t>184818239</t>
  </si>
  <si>
    <t>Ochrana kmene průměru přes 1100 mm průměru kmene při výšce bednění do 2 m</t>
  </si>
  <si>
    <t>Zakládání</t>
  </si>
  <si>
    <t>273322611</t>
  </si>
  <si>
    <t>Základové desky ze ŽB se zvýšenými nároky na prostředí tř. C 30/37</t>
  </si>
  <si>
    <t>273362021</t>
  </si>
  <si>
    <t>Výztuž základových desek svařovanými sítěmi Kari</t>
  </si>
  <si>
    <t>t</t>
  </si>
  <si>
    <t>381181R01</t>
  </si>
  <si>
    <t>Odpojení univerzálních mobilních buněk samostatně stojících od stávajících sítí</t>
  </si>
  <si>
    <t>381181R02</t>
  </si>
  <si>
    <t>Demontáž univerzálních mobilních buněk samostatně stojících</t>
  </si>
  <si>
    <t>Vodorovné konstrukce</t>
  </si>
  <si>
    <t>451317777</t>
  </si>
  <si>
    <t>Podklad nebo lože pod dlažbu vodorovný nebo do sklonu 1:5 z betonu prostého tl přes 50 do 100 mm</t>
  </si>
  <si>
    <t>451319777</t>
  </si>
  <si>
    <t>Příplatek ZKD 10 mm tl u podkladu nebo lože pod dlažbu z betonu</t>
  </si>
  <si>
    <t>451573111</t>
  </si>
  <si>
    <t>Lože pod potrubí otevřený výkop ze štěrkopísku</t>
  </si>
  <si>
    <t>Komunikace pozemní</t>
  </si>
  <si>
    <t>564221112</t>
  </si>
  <si>
    <t>Podklad nebo podsyp ze štěrkopísku ŠP tl 90 mm</t>
  </si>
  <si>
    <t>564231111</t>
  </si>
  <si>
    <t>Podklad nebo podsyp ze štěrkopísku ŠP tl 100 mm</t>
  </si>
  <si>
    <t>564261112</t>
  </si>
  <si>
    <t>Podklad nebo podsyp ze štěrkopísku ŠP tl 210 mm</t>
  </si>
  <si>
    <t>564271114</t>
  </si>
  <si>
    <t>Podklad nebo podsyp ze štěrkopísku ŠP tl 280 mm</t>
  </si>
  <si>
    <t>564281111</t>
  </si>
  <si>
    <t>Podklad nebo podsyp ze štěrkopísku ŠP tl 300 mm</t>
  </si>
  <si>
    <t>564831112</t>
  </si>
  <si>
    <t>Podklad ze štěrkodrtě ŠD tl 110 mm</t>
  </si>
  <si>
    <t>564861111</t>
  </si>
  <si>
    <t>Podklad ze štěrkodrtě ŠD tl 200 mm</t>
  </si>
  <si>
    <t>564871114</t>
  </si>
  <si>
    <t>Podklad ze štěrkodrtě ŠD tl. 280 mm</t>
  </si>
  <si>
    <t>564871116</t>
  </si>
  <si>
    <t>Podklad ze štěrkodrtě ŠD tl. 300 mm</t>
  </si>
  <si>
    <t>573231109</t>
  </si>
  <si>
    <t>Postřik živičný spojovací ze silniční emulze v množství 0,60 kg/m2</t>
  </si>
  <si>
    <t>576156311</t>
  </si>
  <si>
    <t>Asfaltový koberec otevřený AKO 16 (AKOH) tl 60 mm š do 3 m z nemodifikovaného asfaltu</t>
  </si>
  <si>
    <t>591241111</t>
  </si>
  <si>
    <t>Kladení dlažby z kostek drobných z kamene na MC tl 50 mm</t>
  </si>
  <si>
    <t>593531112</t>
  </si>
  <si>
    <t>Kladení dlažby z plastových vegetačních tvárnic pro pěší se zámkem tl do 30 mm pl přes 50 do 100 m2</t>
  </si>
  <si>
    <t>57</t>
  </si>
  <si>
    <t>56245145</t>
  </si>
  <si>
    <t>dlažba zatravňovací recyklovaný PE nosnost 350t/m2 330x330x50mm</t>
  </si>
  <si>
    <t>596212210</t>
  </si>
  <si>
    <t>Kladení zámkové dlažby pozemních komunikací tl 80 mm skupiny A pl do 50 m2</t>
  </si>
  <si>
    <t>59245090</t>
  </si>
  <si>
    <t>dlažba zámková profilová 230x140x80mm přírodní</t>
  </si>
  <si>
    <t>118</t>
  </si>
  <si>
    <t>59245226</t>
  </si>
  <si>
    <t>dlažba tvar obdélník betonová pro nevidomé 200x100x80mm barevná</t>
  </si>
  <si>
    <t>Ostatní konstrukce a práce, bourání</t>
  </si>
  <si>
    <t>913111111</t>
  </si>
  <si>
    <t>Montáž a demontáž plastového podstavce dočasné dopravní značky</t>
  </si>
  <si>
    <t>913111112</t>
  </si>
  <si>
    <t>Montáž a demontáž sloupku délky do 2 m dočasné dopravní značky</t>
  </si>
  <si>
    <t>63</t>
  </si>
  <si>
    <t>913111115</t>
  </si>
  <si>
    <t>Montáž a demontáž dočasné dopravní značky samostatné základní</t>
  </si>
  <si>
    <t>913111211</t>
  </si>
  <si>
    <t>Příplatek k dočasnému podstavci plastovému za první a ZKD den použití</t>
  </si>
  <si>
    <t>913111212</t>
  </si>
  <si>
    <t>Příplatek k dočasnému sloupku délky do 2 m za první a ZKD den použití</t>
  </si>
  <si>
    <t>913111215</t>
  </si>
  <si>
    <t>Příplatek k dočasné dopravní značce samostatné základní za první a ZKD den použití</t>
  </si>
  <si>
    <t>913321111</t>
  </si>
  <si>
    <t>Montáž a demontáž dočasné dopravní směrové desky základní</t>
  </si>
  <si>
    <t>913321115</t>
  </si>
  <si>
    <t>Montáž a demontáž dočasné soupravy směrových desek s výstražným světlem 3 desky</t>
  </si>
  <si>
    <t>69</t>
  </si>
  <si>
    <t>913321211</t>
  </si>
  <si>
    <t>Příplatek k dočasné směrové desce základní za první a ZKD den použití</t>
  </si>
  <si>
    <t>913321215</t>
  </si>
  <si>
    <t>Příplatek k dočasné soupravě směrových desek s výstražným světlem 3 desky za 1. a ZKD den použití</t>
  </si>
  <si>
    <t>71</t>
  </si>
  <si>
    <t>913331115</t>
  </si>
  <si>
    <t>Montáž a demontáž dočasného dopravní signální svítilny včetně akumulátoru</t>
  </si>
  <si>
    <t>913331215</t>
  </si>
  <si>
    <t>Příplatek k dočasné signální svítilně EKO včetně akumulátoru za první a ZKD den použití</t>
  </si>
  <si>
    <t>913911112</t>
  </si>
  <si>
    <t>Montáž a demontáž akumulátoru dočasného dopravního značení olověného 12 V/55 Ah</t>
  </si>
  <si>
    <t>913911122</t>
  </si>
  <si>
    <t>Montáž a demontáž dočasného zásobníku ocelového na akumulátor a řídící jednotku</t>
  </si>
  <si>
    <t>148</t>
  </si>
  <si>
    <t>913911212</t>
  </si>
  <si>
    <t>Příplatek k dočasnému akumulátor 12V/55 Ah za první a ZKD den použití</t>
  </si>
  <si>
    <t>150</t>
  </si>
  <si>
    <t>913911222</t>
  </si>
  <si>
    <t>Příplatek k dočasnému ocelovému zásobníku na akumulátor za první a ZKD den použití</t>
  </si>
  <si>
    <t>152</t>
  </si>
  <si>
    <t>914111111</t>
  </si>
  <si>
    <t>Montáž svislé dopravní značky do velikosti 1 m2 objímkami na sloupek nebo konzolu</t>
  </si>
  <si>
    <t>154</t>
  </si>
  <si>
    <t>40445625</t>
  </si>
  <si>
    <t>informativní značky provozní IP8, IP9, IP11-IP13 500x700mm</t>
  </si>
  <si>
    <t>156</t>
  </si>
  <si>
    <t>40445615</t>
  </si>
  <si>
    <t>značky upravující přednost P6 700mm</t>
  </si>
  <si>
    <t>158</t>
  </si>
  <si>
    <t>40445620</t>
  </si>
  <si>
    <t>zákazové, příkazové dopravní značky B1-B34, C1-15 700mm</t>
  </si>
  <si>
    <t>160</t>
  </si>
  <si>
    <t>40445650</t>
  </si>
  <si>
    <t>dodatkové tabulky E7, E12, E13 500x300mm</t>
  </si>
  <si>
    <t>162</t>
  </si>
  <si>
    <t>40445647</t>
  </si>
  <si>
    <t>dodatkové tabulky E1, E2a,b , E6, E9, E10 E12c, E17 500x500mm</t>
  </si>
  <si>
    <t>164</t>
  </si>
  <si>
    <t>914511111</t>
  </si>
  <si>
    <t>Montáž sloupku dopravních značek délky do 3,5 m s betonovým základem</t>
  </si>
  <si>
    <t>166</t>
  </si>
  <si>
    <t>40445225</t>
  </si>
  <si>
    <t>sloupek pro dopravní značku Zn D 60mm v 3,5m</t>
  </si>
  <si>
    <t>168</t>
  </si>
  <si>
    <t>914511112</t>
  </si>
  <si>
    <t>Montáž sloupku dopravních značek délky do 3,5 m s betonovým základem a patkou</t>
  </si>
  <si>
    <t>170</t>
  </si>
  <si>
    <t>172</t>
  </si>
  <si>
    <t>915111111</t>
  </si>
  <si>
    <t>Vodorovné dopravní značení dělící čáry souvislé š 125 mm základní bílá barva</t>
  </si>
  <si>
    <t>174</t>
  </si>
  <si>
    <t>915351111</t>
  </si>
  <si>
    <t>Předformátované vodorovné dopravní značení číslice nebo písmeno délky do 1 m</t>
  </si>
  <si>
    <t>176</t>
  </si>
  <si>
    <t>916131112</t>
  </si>
  <si>
    <t>Osazení silničního obrubníku betonového ležatého bez boční opěry do lože z betonu prostého</t>
  </si>
  <si>
    <t>178</t>
  </si>
  <si>
    <t>59217030</t>
  </si>
  <si>
    <t>obrubník betonový silniční přechodový 1000x150x150-250mm</t>
  </si>
  <si>
    <t>180</t>
  </si>
  <si>
    <t>59217029</t>
  </si>
  <si>
    <t>obrubník betonový silniční nájezdový 1000x150x150mm</t>
  </si>
  <si>
    <t>182</t>
  </si>
  <si>
    <t>916131212</t>
  </si>
  <si>
    <t>Osazení silničního obrubníku betonového stojatého bez boční opěry do lože z betonu prostého</t>
  </si>
  <si>
    <t>184</t>
  </si>
  <si>
    <t>59217031</t>
  </si>
  <si>
    <t>obrubník betonový silniční 1000x150x250mm</t>
  </si>
  <si>
    <t>186</t>
  </si>
  <si>
    <t>916231212</t>
  </si>
  <si>
    <t>Osazení chodníkového obrubníku betonového stojatého bez boční opěry do lože z betonu prostého</t>
  </si>
  <si>
    <t>188</t>
  </si>
  <si>
    <t>59217017</t>
  </si>
  <si>
    <t>obrubník betonový chodníkový 1000x100x250mm</t>
  </si>
  <si>
    <t>190</t>
  </si>
  <si>
    <t>919121233</t>
  </si>
  <si>
    <t>Těsnění spár zálivkou za studena pro komůrky š 20 mm hl 40 mm bez těsnicího profilu</t>
  </si>
  <si>
    <t>192</t>
  </si>
  <si>
    <t>919726122</t>
  </si>
  <si>
    <t>Geotextilie pro ochranu, separaci a filtraci netkaná měrná hm přes 200 do 300 g/m2</t>
  </si>
  <si>
    <t>194</t>
  </si>
  <si>
    <t>919735112</t>
  </si>
  <si>
    <t>Řezání stávajícího živičného krytu hl přes 50 do 100 mm</t>
  </si>
  <si>
    <t>196</t>
  </si>
  <si>
    <t>919735122</t>
  </si>
  <si>
    <t>Řezání stávajícího betonového krytu hl přes 50 do 100 mm</t>
  </si>
  <si>
    <t>198</t>
  </si>
  <si>
    <t>979071122</t>
  </si>
  <si>
    <t>Očištění dlažebních kostek drobných s původním spárováním živičnou směsí nebo MC</t>
  </si>
  <si>
    <t>200</t>
  </si>
  <si>
    <t>997</t>
  </si>
  <si>
    <t>Přesun sutě</t>
  </si>
  <si>
    <t>997013501</t>
  </si>
  <si>
    <t>Odvoz suti a vybouraných hmot na skládku nebo meziskládku do 1 km se složením</t>
  </si>
  <si>
    <t>202</t>
  </si>
  <si>
    <t>997013509</t>
  </si>
  <si>
    <t>Příplatek k odvozu suti a vybouraných hmot na skládku ZKD 1 km přes 1 km</t>
  </si>
  <si>
    <t>204</t>
  </si>
  <si>
    <t>997013631</t>
  </si>
  <si>
    <t>Poplatek za uložení na skládce (skládkovné) stavebního odpadu směsného kód odpadu 17 09 04</t>
  </si>
  <si>
    <t>206</t>
  </si>
  <si>
    <t>997013655</t>
  </si>
  <si>
    <t>Poplatek za uložení na skládce (skládkovné) zeminy a kamení kód odpadu 17 05 04</t>
  </si>
  <si>
    <t>208</t>
  </si>
  <si>
    <t>997013847</t>
  </si>
  <si>
    <t>Poplatek za uložení na skládce (skládkovné) odpadu asfaltového s dehtem kód odpadu 17 03 01</t>
  </si>
  <si>
    <t>210</t>
  </si>
  <si>
    <t>997211521</t>
  </si>
  <si>
    <t>Vodorovná doprava vybouraných hmot po suchu na vzdálenost do 1 km</t>
  </si>
  <si>
    <t>212</t>
  </si>
  <si>
    <t>997211529</t>
  </si>
  <si>
    <t>Příplatek ZKD 1 km u vodorovné dopravy vybouraných hmot</t>
  </si>
  <si>
    <t>214</t>
  </si>
  <si>
    <t>997211612</t>
  </si>
  <si>
    <t>Nakládání vybouraných hmot na dopravní prostředky pro vodorovnou dopravu</t>
  </si>
  <si>
    <t>216</t>
  </si>
  <si>
    <t>997221611</t>
  </si>
  <si>
    <t>Nakládání suti na dopravní prostředky pro vodorovnou dopravu</t>
  </si>
  <si>
    <t>218</t>
  </si>
  <si>
    <t>767</t>
  </si>
  <si>
    <t>Konstrukce zámečnické</t>
  </si>
  <si>
    <t>767995114</t>
  </si>
  <si>
    <t>Montáž atypických zámečnických konstrukcí hm přes 20 do 50 kg</t>
  </si>
  <si>
    <t>220</t>
  </si>
  <si>
    <t>7679951R00</t>
  </si>
  <si>
    <t>Výroba atypických zámečnických konstrukcí hm přes 20 do 50 kg včetně povrchové úpravy galvanizovaným zinkováním 25 mikronů</t>
  </si>
  <si>
    <t>222</t>
  </si>
  <si>
    <t>136210744L</t>
  </si>
  <si>
    <t>Plech lístkový válcovaný za tepla, EN 10363 // rozměr 10x1000x2000</t>
  </si>
  <si>
    <t>224</t>
  </si>
  <si>
    <t>13010812</t>
  </si>
  <si>
    <t>ocel profilová jakost S235JR (11 375) průřez U (UPN) 65</t>
  </si>
  <si>
    <t>226</t>
  </si>
  <si>
    <t>998767201</t>
  </si>
  <si>
    <t>Přesun hmot procentní pro zámečnické konstrukce v objektech v do 6 m</t>
  </si>
  <si>
    <t>228</t>
  </si>
  <si>
    <t>998767294</t>
  </si>
  <si>
    <t>Příplatek k přesunu hmot procentní 767 za zvětšený přesun do 1000 m</t>
  </si>
  <si>
    <t>230</t>
  </si>
  <si>
    <t>998767299</t>
  </si>
  <si>
    <t>Příplatek k přesunu hmot procentní 767 za zvětšený přesun ZKD 1000 m přes 1000 m</t>
  </si>
  <si>
    <t>232</t>
  </si>
  <si>
    <t>117</t>
  </si>
  <si>
    <t>220182022</t>
  </si>
  <si>
    <t>Uložení HDPE trubky pro optický kabel do výkopu bez zřízení lože a bez krytí</t>
  </si>
  <si>
    <t>234</t>
  </si>
  <si>
    <t>87448843</t>
  </si>
  <si>
    <t>Černá plastová kabelová chránička - délka 80 cm, šířka 17 cm a výška 15,5 cm</t>
  </si>
  <si>
    <t>236</t>
  </si>
  <si>
    <t>119</t>
  </si>
  <si>
    <t>460671113</t>
  </si>
  <si>
    <t>Výstražná fólie pro krytí kabelů šířky 34 cm</t>
  </si>
  <si>
    <t>238</t>
  </si>
  <si>
    <t>012103000</t>
  </si>
  <si>
    <t>Geodetické práce před výstavbou</t>
  </si>
  <si>
    <t>soub</t>
  </si>
  <si>
    <t>240</t>
  </si>
  <si>
    <t>012203000</t>
  </si>
  <si>
    <t>Geodetické práce při provádění stavby</t>
  </si>
  <si>
    <t>242</t>
  </si>
  <si>
    <t>SO03 - Trafostanice</t>
  </si>
  <si>
    <t xml:space="preserve">    6 - Úpravy povrchů, podlahy a osazování výplní</t>
  </si>
  <si>
    <t xml:space="preserve">    8 - Trubní vedení</t>
  </si>
  <si>
    <t xml:space="preserve">    998 - Přesun hmot</t>
  </si>
  <si>
    <t xml:space="preserve">    711 - Izolace proti vodě, vlhkosti a plynům</t>
  </si>
  <si>
    <t xml:space="preserve">    727 - Zdravotechnika - požární ochrana</t>
  </si>
  <si>
    <t>HZS - Hodinové zúčtovací sazby</t>
  </si>
  <si>
    <t>131251102</t>
  </si>
  <si>
    <t>Hloubení jam nezapažených v hornině třídy těžitelnosti I skupiny 3 objem do 50 m3 strojně</t>
  </si>
  <si>
    <t>174111R00</t>
  </si>
  <si>
    <t>Měření únosnosti podloží</t>
  </si>
  <si>
    <t>271572211</t>
  </si>
  <si>
    <t>Podsyp pod základové konstrukce se zhutněním z netříděného štěrkopísku</t>
  </si>
  <si>
    <t>273313611</t>
  </si>
  <si>
    <t>Základové desky z betonu tř. C 16/20</t>
  </si>
  <si>
    <t>273322511</t>
  </si>
  <si>
    <t>Základové desky ze ŽB se zvýšenými nároky na prostředí tř. C 25/30</t>
  </si>
  <si>
    <t>273351121</t>
  </si>
  <si>
    <t>Zřízení bednění základových desek</t>
  </si>
  <si>
    <t>273351122</t>
  </si>
  <si>
    <t>Odstranění bednění základových desek</t>
  </si>
  <si>
    <t>Úpravy povrchů, podlahy a osazování výplní</t>
  </si>
  <si>
    <t>632451032</t>
  </si>
  <si>
    <t>Vyrovnávací potěr tl přes 20 do 30 mm z MC 15 provedený v ploše</t>
  </si>
  <si>
    <t>Trubní vedení</t>
  </si>
  <si>
    <t>871228111</t>
  </si>
  <si>
    <t>Kladení drenážního potrubí z tvrdého PVC průměru přes 90 do 150 mm</t>
  </si>
  <si>
    <t>28611295</t>
  </si>
  <si>
    <t>trubka drenážní flexibilní neperforovaná PVC-U SN 4 DN 160 pro meliorace, dočasné nebo odlehčovací drenáže</t>
  </si>
  <si>
    <t>998</t>
  </si>
  <si>
    <t>Přesun hmot</t>
  </si>
  <si>
    <t>998012021</t>
  </si>
  <si>
    <t>Přesun hmot pro budovy monolitické v do 6 m</t>
  </si>
  <si>
    <t>998012038</t>
  </si>
  <si>
    <t>Příplatek k přesunu hmot pro budovy monolitické za zvětšený přesun do 5000 m</t>
  </si>
  <si>
    <t>998012039</t>
  </si>
  <si>
    <t>Příplatek k přesunu hmot pro budovy monolitické za zvětšený přesun ZKD 5000 m</t>
  </si>
  <si>
    <t>998276101</t>
  </si>
  <si>
    <t>Přesun hmot pro trubní vedení z trub z plastických hmot otevřený výkop</t>
  </si>
  <si>
    <t>998276128</t>
  </si>
  <si>
    <t>Příplatek k přesunu hmot pro trubní vedení z trub z plastických hmot za zvětšený přesun přes 3000 do 5000 m</t>
  </si>
  <si>
    <t>998276129</t>
  </si>
  <si>
    <t>Příplatek k přesunu hmot pro trubní vedení z trub z plastických hmot za zvětšený přesun ZKD 5000 m</t>
  </si>
  <si>
    <t>711</t>
  </si>
  <si>
    <t>Izolace proti vodě, vlhkosti a plynům</t>
  </si>
  <si>
    <t>711161273</t>
  </si>
  <si>
    <t>Provedení izolace proti zemní vlhkosti svislé z nopové fólie</t>
  </si>
  <si>
    <t>28323022</t>
  </si>
  <si>
    <t>fólie profilovaná (nopová) drenážní HDPE s výškou nopů 8mm – nopy hvězdicového tvaru</t>
  </si>
  <si>
    <t>998711201</t>
  </si>
  <si>
    <t>Přesun hmot procentní pro izolace proti vodě, vlhkosti a plynům v objektech v do 6 m</t>
  </si>
  <si>
    <t>998711294</t>
  </si>
  <si>
    <t>Příplatek k přesunu hmot procentní 711 za zvětšený přesun do 1000 m</t>
  </si>
  <si>
    <t>998711299</t>
  </si>
  <si>
    <t>Příplatek k přesunu hmot procentní 711 za zvětšený přesun ZKD 1000 m přes 1000 m</t>
  </si>
  <si>
    <t>727</t>
  </si>
  <si>
    <t>Zdravotechnika - požární ochrana</t>
  </si>
  <si>
    <t>727112008</t>
  </si>
  <si>
    <t>Trubní ucpávka ocelového potrubí s hořlavou izolací DN 150 stěnou tl 100 mm požární odolnost EI 60</t>
  </si>
  <si>
    <t>210190614</t>
  </si>
  <si>
    <t>Montáž blokových trafostanic vn venkovních provedení 22 kV - 250 kVA bez zapojení vodičů</t>
  </si>
  <si>
    <t>210TR23</t>
  </si>
  <si>
    <t xml:space="preserve">Trafostanice, rozvodna  - kompletizovaná dodávka</t>
  </si>
  <si>
    <t>HZS</t>
  </si>
  <si>
    <t>Hodinové zúčtovací sazby</t>
  </si>
  <si>
    <t>HZS4212</t>
  </si>
  <si>
    <t>Hodinová zúčtovací sazba revizní technik specialista</t>
  </si>
  <si>
    <t>SO04 - Sociální zázemí řidičů MHD</t>
  </si>
  <si>
    <t>175111201</t>
  </si>
  <si>
    <t>Obsypání objektu nad přilehlým původním terénem sypaninou bez prohození, uloženou do 3 m ručně</t>
  </si>
  <si>
    <t>58343810</t>
  </si>
  <si>
    <t>kamenivo drcené hrubé frakce 4/8</t>
  </si>
  <si>
    <t>274313511</t>
  </si>
  <si>
    <t>Základové pásy z betonu tř. C 12/15</t>
  </si>
  <si>
    <t>274322611</t>
  </si>
  <si>
    <t>Základové pasy ze ŽB se zvýšenými nároky na prostředí tř. C 30/37</t>
  </si>
  <si>
    <t>274351121</t>
  </si>
  <si>
    <t>Zřízení bednění základových pasů rovného</t>
  </si>
  <si>
    <t>274351122</t>
  </si>
  <si>
    <t>Odstranění bednění základových pasů rovného</t>
  </si>
  <si>
    <t>274361821</t>
  </si>
  <si>
    <t>Výztuž základových pasů betonářskou ocelí 10 505 (R)</t>
  </si>
  <si>
    <t>279113154</t>
  </si>
  <si>
    <t>Základová zeď tl přes 250 do 300 mm z tvárnic ztraceného bednění včetně výplně z betonu tř. C 25/30</t>
  </si>
  <si>
    <t>279361821</t>
  </si>
  <si>
    <t>Výztuž základových zdí nosných betonářskou ocelí 10 505</t>
  </si>
  <si>
    <t>342143R00</t>
  </si>
  <si>
    <t>Dodávka a montáž kompletizovaných dílců</t>
  </si>
  <si>
    <t>451579877</t>
  </si>
  <si>
    <t>Příplatek ZKD 10 mm tl u podkladu nebo lože pod dlažbu ze štěrkopísku</t>
  </si>
  <si>
    <t>596811120</t>
  </si>
  <si>
    <t>Kladení betonové dlažby komunikací pro pěší do lože z kameniva velikosti do 0,09 m2 pl do 50 m2</t>
  </si>
  <si>
    <t>59248005</t>
  </si>
  <si>
    <t>dlažba plošná betonová chodníková 300x300x50mm přírodní</t>
  </si>
  <si>
    <t>998223011</t>
  </si>
  <si>
    <t>Přesun hmot pro pozemní komunikace s krytem dlážděným</t>
  </si>
  <si>
    <t>998223094</t>
  </si>
  <si>
    <t>Příplatek k přesunu hmot pro pozemní komunikace s krytem dlážděným za zvětšený přesun do 5000 m</t>
  </si>
  <si>
    <t>998223095</t>
  </si>
  <si>
    <t>Příplatek k přesunu hmot pro pozemní komunikace s krytem dlážděným za zvětšený přesun ZKD 5000 m</t>
  </si>
  <si>
    <t>210744L</t>
  </si>
  <si>
    <t>767995R14</t>
  </si>
  <si>
    <t>Výroba atypických zámečnických konstrukcí hm přes 20 do 50 kg včetně galvan zinkování 0,25 mm</t>
  </si>
  <si>
    <t>SO04.1 - Sociální zázemí řidičů MHD - Přípojka vodovodu</t>
  </si>
  <si>
    <t>132254101</t>
  </si>
  <si>
    <t>Hloubení rýh zapažených š do 800 mm v hornině třídy těžitelnosti I skupiny 3 objem do 20 m3 strojně</t>
  </si>
  <si>
    <t>175151101</t>
  </si>
  <si>
    <t>Obsypání potrubí strojně sypaninou bez prohození, uloženou do 3 m</t>
  </si>
  <si>
    <t>871161141</t>
  </si>
  <si>
    <t>Montáž potrubí z PE100 SDR 11 otevřený výkop svařovaných na tupo D 32 x 3,0 mm</t>
  </si>
  <si>
    <t>28613524</t>
  </si>
  <si>
    <t>potrubí třívrstvé PE100 RC SDR11 32x3,0 dl 12m</t>
  </si>
  <si>
    <t>871238111</t>
  </si>
  <si>
    <t>Kladení drenážního potrubí z tvrdého PVC průměru přes 150 do 200 mm</t>
  </si>
  <si>
    <t>28611293</t>
  </si>
  <si>
    <t>trubka drenážní flexibilní neperforovaná PVC-U SN 4 DN 100 pro meliorace, dočasné nebo odlehčovací drenáže</t>
  </si>
  <si>
    <t>877161101</t>
  </si>
  <si>
    <t>Montáž elektrospojek na vodovodním potrubí z PE trub d 32</t>
  </si>
  <si>
    <t>28615969</t>
  </si>
  <si>
    <t>elektrospojka SDR11 PE 100 PN16 D 32mm</t>
  </si>
  <si>
    <t>28615020</t>
  </si>
  <si>
    <t>elektrozáslepka SDR11 PE 100 PN16 D 32mm</t>
  </si>
  <si>
    <t>877161110</t>
  </si>
  <si>
    <t>Montáž elektrokolen 45° na vodovodním potrubí z PE trub d 32</t>
  </si>
  <si>
    <t>28615010</t>
  </si>
  <si>
    <t>elektrokoleno 45° PE 100 PN16 D 32mm</t>
  </si>
  <si>
    <t>877161112</t>
  </si>
  <si>
    <t>Montáž elektrokolen 90° na vodovodním potrubí z PE trub d 32</t>
  </si>
  <si>
    <t>28653052</t>
  </si>
  <si>
    <t>elektrokoleno 90° PE 100 D 32mm</t>
  </si>
  <si>
    <t>879171111</t>
  </si>
  <si>
    <t>Montáž vodovodní přípojky na potrubí DN 32</t>
  </si>
  <si>
    <t>899721111</t>
  </si>
  <si>
    <t>Signalizační vodič DN do 150 mm na potrubí</t>
  </si>
  <si>
    <t>899722113</t>
  </si>
  <si>
    <t>Krytí potrubí z plastů výstražnou fólií z PVC 34cm</t>
  </si>
  <si>
    <t>SO04.2 - Sociální zázemí řidičů MHD - Přípojka kanalizace</t>
  </si>
  <si>
    <t xml:space="preserve">    721 - Zdravotechnika - vnitřní kanalizace</t>
  </si>
  <si>
    <t>131251201</t>
  </si>
  <si>
    <t>Hloubení jam zapažených v hornině třídy těžitelnosti I skupiny 3 objem do 20 m3 strojně</t>
  </si>
  <si>
    <t>132254102</t>
  </si>
  <si>
    <t>Hloubení rýh zapažených š do 800 mm v hornině třídy těžitelnosti I skupiny 3 objem do 50 m3 strojně</t>
  </si>
  <si>
    <t>151811131</t>
  </si>
  <si>
    <t>Osazení pažicího boxu hl výkopu do 4 m š do 1,2 m</t>
  </si>
  <si>
    <t>151811132</t>
  </si>
  <si>
    <t>Osazení pažicího boxu hl výkopu do 4 m š přes 1,2 do 2,5 m</t>
  </si>
  <si>
    <t>151811231</t>
  </si>
  <si>
    <t>Odstranění pažicího boxu hl výkopu do 4 m š do 1,2 m</t>
  </si>
  <si>
    <t>151811232</t>
  </si>
  <si>
    <t>Odstranění pažicího boxu hl výkopu do 4 m š přes 1,2 do 2,5 m</t>
  </si>
  <si>
    <t>162251102</t>
  </si>
  <si>
    <t>Vodorovné přemístění přes 20 do 50 m výkopku/sypaniny z horniny třídy těžitelnosti I skupiny 1 až 3</t>
  </si>
  <si>
    <t>174251101</t>
  </si>
  <si>
    <t>Zásyp jam, šachet rýh nebo kolem objektů sypaninou bez zhutnění</t>
  </si>
  <si>
    <t>58343930</t>
  </si>
  <si>
    <t>kamenivo drcené hrubé frakce 16/32</t>
  </si>
  <si>
    <t>213141111</t>
  </si>
  <si>
    <t>Zřízení vrstvy z geotextilie v rovině nebo ve sklonu do 1:5 š do 3 m</t>
  </si>
  <si>
    <t>213141131</t>
  </si>
  <si>
    <t>Zřízení vrstvy z geotextilie ve sklonu přes 1:2 do 1:1 š do 3 m</t>
  </si>
  <si>
    <t>69311060</t>
  </si>
  <si>
    <t>geotextilie netkaná separační, ochranná, filtrační, drenážní PP 200g/m2</t>
  </si>
  <si>
    <t>271532213</t>
  </si>
  <si>
    <t>Podsyp pod základové konstrukce se zhutněním z hrubého kameniva frakce 8 až 16 mm</t>
  </si>
  <si>
    <t>271542211</t>
  </si>
  <si>
    <t>Podsyp pod základové konstrukce se zhutněním z netříděné štěrkodrtě</t>
  </si>
  <si>
    <t>451572111</t>
  </si>
  <si>
    <t>Lože pod potrubí otevřený výkop z kameniva drobného těženého</t>
  </si>
  <si>
    <t>28611296</t>
  </si>
  <si>
    <t>trubka drenážní flexibilní neperforovaná PVC-U SN 4 DN 200 pro meliorace, dočasné nebo odlehčovací drenáže</t>
  </si>
  <si>
    <t>871265231</t>
  </si>
  <si>
    <t>Kanalizační potrubí z tvrdého PVC jednovrstvé tuhost třídy SN10 DN 110</t>
  </si>
  <si>
    <t>871315231</t>
  </si>
  <si>
    <t>Kanalizační potrubí z tvrdého PVC jednovrstvé tuhost třídy SN10 DN 160</t>
  </si>
  <si>
    <t>871351811</t>
  </si>
  <si>
    <t>Bourání stávajícího potrubí z polyetylenu D přes 140 do 225 mm</t>
  </si>
  <si>
    <t>871355241</t>
  </si>
  <si>
    <t>Kanalizační potrubí z tvrdého PVC vícevrstvé tuhost třídy SN12 DN 200</t>
  </si>
  <si>
    <t>877260310</t>
  </si>
  <si>
    <t>Montáž kolen na kanalizačním potrubí z PP trub hladkých plnostěnných DN 100</t>
  </si>
  <si>
    <t>28617170</t>
  </si>
  <si>
    <t>koleno kanalizační PP SN16 30° DN 100</t>
  </si>
  <si>
    <t>28617180</t>
  </si>
  <si>
    <t>koleno kanalizační PP SN16 45° DN 100</t>
  </si>
  <si>
    <t>877310430</t>
  </si>
  <si>
    <t>Montáž spojek na kanalizačním potrubí z PP trub korugovaných DN 150</t>
  </si>
  <si>
    <t>28614781</t>
  </si>
  <si>
    <t>zátka kanalizace plastové PP 160mm</t>
  </si>
  <si>
    <t>877350430</t>
  </si>
  <si>
    <t>Montáž spojek na kanalizačním potrubí z PP trub korugovaných DN 200</t>
  </si>
  <si>
    <t>28661856</t>
  </si>
  <si>
    <t>vrták pro spojku navrtávací D 200mm</t>
  </si>
  <si>
    <t>28661846</t>
  </si>
  <si>
    <t>spojka navrtávané kanalizace DN 200 do korugovaného potrubí</t>
  </si>
  <si>
    <t>890811811</t>
  </si>
  <si>
    <t>Bourání šachet z plastu ručně obestavěného prostoru do 1,5 m3</t>
  </si>
  <si>
    <t>892351111</t>
  </si>
  <si>
    <t>Tlaková zkouška vodou potrubí DN 150 nebo 200</t>
  </si>
  <si>
    <t>892372111</t>
  </si>
  <si>
    <t>Zabezpečení konců potrubí DN do 300 při tlakových zkouškách vodou</t>
  </si>
  <si>
    <t>894411311</t>
  </si>
  <si>
    <t>Osazení betonových nebo železobetonových dílců pro šachty skruží rovných</t>
  </si>
  <si>
    <t>59224050</t>
  </si>
  <si>
    <t>skruž pro kanalizační šachty se zabudovanými stupadly 100x25x12cm</t>
  </si>
  <si>
    <t>59224051</t>
  </si>
  <si>
    <t>skruž pro kanalizační šachty se zabudovanými stupadly 100x50x12cm</t>
  </si>
  <si>
    <t>894412411</t>
  </si>
  <si>
    <t>Osazení betonových nebo železobetonových dílců pro šachty skruží přechodových</t>
  </si>
  <si>
    <t>59224167</t>
  </si>
  <si>
    <t>skruž betonová přechodová 62,5/100x60x12cm, stupadla poplastovaná</t>
  </si>
  <si>
    <t>894414111</t>
  </si>
  <si>
    <t>Osazení betonových nebo železobetonových dílců pro šachty skruží základových (dno)</t>
  </si>
  <si>
    <t>59224063</t>
  </si>
  <si>
    <t>dno betonové šachtové kulaté DN 1000x1000, 100x115x15cm</t>
  </si>
  <si>
    <t>899104113</t>
  </si>
  <si>
    <t>Osazení poklopů litinových nebo ocelových bez rámů přes 150 kg</t>
  </si>
  <si>
    <t>28661935</t>
  </si>
  <si>
    <t xml:space="preserve">poklop šachtový litinový  DN 600 pro třídu zatížení D400</t>
  </si>
  <si>
    <t>997013813</t>
  </si>
  <si>
    <t>Poplatek za uložení na skládce (skládkovné) stavebního odpadu z plastických hmot kód odpadu 17 02 03</t>
  </si>
  <si>
    <t>721</t>
  </si>
  <si>
    <t>Zdravotechnika - vnitřní kanalizace</t>
  </si>
  <si>
    <t>721249116</t>
  </si>
  <si>
    <t>Montáž lapače střešních splavenin z PP DN 125 ostatní typ</t>
  </si>
  <si>
    <t>56231163</t>
  </si>
  <si>
    <t>lapač střešních splavenin se zápachovou klapkou a lapacím košem DN 125/110</t>
  </si>
  <si>
    <t>998721201</t>
  </si>
  <si>
    <t>Přesun hmot procentní pro vnitřní kanalizace v objektech v do 6 m</t>
  </si>
  <si>
    <t>998721294</t>
  </si>
  <si>
    <t>Příplatek k přesunu hmot procentní 721 za zvětšený přesun do 1000 m</t>
  </si>
  <si>
    <t>998721299</t>
  </si>
  <si>
    <t>Příplatek k přesunu hmot procentní 721 za zvětšený přesun ZKD 1000 m přes 1000 m</t>
  </si>
  <si>
    <t>SO04.3 - Sociální zázemí řidičů MHD - Přípojka elektro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</si>
  <si>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</si>
  <si>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</si>
  <si>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</si>
  <si>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</si>
  <si>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162751137</t>
  </si>
  <si>
    <t>Vodorovné přemístění přes 9 000 do 10000 m výkopku/sypaniny z horniny třídy těžitelnosti II skupiny 4 a 5</t>
  </si>
  <si>
    <t>162751139</t>
  </si>
  <si>
    <t>Příplatek k vodorovnému přemístění výkopku/sypaniny z horniny třídy těžitelnosti II skupiny 4 a 5 ZKD 1000 m přes 10000 m</t>
  </si>
  <si>
    <t>175111209</t>
  </si>
  <si>
    <t>Příplatek k obsypání objektu za ruční prohození sypaniny, uložené do 3 m</t>
  </si>
  <si>
    <t>741122144</t>
  </si>
  <si>
    <t>Montáž kabel Cu plný kulatý žíla 5x10 mm2 zatažený v trubkách (např. CYKY)</t>
  </si>
  <si>
    <t>34113034</t>
  </si>
  <si>
    <t>kabel instalační jádro Cu plné izolace PVC plášť PVC 450/750V (CYKY) 5x10mm2</t>
  </si>
  <si>
    <t>741130005</t>
  </si>
  <si>
    <t>Ukončení vodič izolovaný do 10 mm2 v rozváděči nebo na přístroji</t>
  </si>
  <si>
    <t>998741201</t>
  </si>
  <si>
    <t>Přesun hmot procentní pro silnoproud v objektech v do 6 m</t>
  </si>
  <si>
    <t>998741294</t>
  </si>
  <si>
    <t>Příplatek k přesunu hmot procentní 741 za zvětšený přesun do 1000 m</t>
  </si>
  <si>
    <t>998741299</t>
  </si>
  <si>
    <t>Příplatek k přesunu hmot procentní 741 za zvětšený přesun ZKD 1000 m přes 1000 m</t>
  </si>
  <si>
    <t>SO05 - Přípojka IT</t>
  </si>
  <si>
    <t>28619310</t>
  </si>
  <si>
    <t>trubka kanalizační PE-HD D 40mm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</si>
</sst>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4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29" fillId="0" borderId="0" xfId="0" applyNumberFormat="1" applyFont="1" applyAlignment="1" applyProtection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32" fillId="0" borderId="23" xfId="0" applyFont="1" applyBorder="1" applyAlignment="1" applyProtection="1">
      <alignment horizontal="center" vertical="center"/>
    </xf>
    <xf numFmtId="49" fontId="32" fillId="0" borderId="23" xfId="0" applyNumberFormat="1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left" vertical="center" wrapText="1"/>
    </xf>
    <xf numFmtId="0" fontId="32" fillId="0" borderId="23" xfId="0" applyFont="1" applyBorder="1" applyAlignment="1" applyProtection="1">
      <alignment horizontal="center" vertical="center" wrapText="1"/>
    </xf>
    <xf numFmtId="167" fontId="32" fillId="0" borderId="23" xfId="0" applyNumberFormat="1" applyFont="1" applyBorder="1" applyAlignment="1" applyProtection="1">
      <alignment vertical="center"/>
    </xf>
    <xf numFmtId="4" fontId="32" fillId="2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</xf>
    <xf numFmtId="0" fontId="33" fillId="0" borderId="23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7" fontId="20" fillId="0" borderId="23" xfId="0" applyNumberFormat="1" applyFont="1" applyBorder="1" applyAlignment="1" applyProtection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851563" style="1" customWidth="1"/>
    <col min="2" max="2" width="1.710938" style="1" customWidth="1"/>
    <col min="3" max="3" width="4.421875" style="1" customWidth="1"/>
    <col min="4" max="4" width="2.851563" style="1" customWidth="1"/>
    <col min="5" max="5" width="2.851563" style="1" customWidth="1"/>
    <col min="6" max="6" width="2.851563" style="1" customWidth="1"/>
    <col min="7" max="7" width="2.851563" style="1" customWidth="1"/>
    <col min="8" max="8" width="2.851563" style="1" customWidth="1"/>
    <col min="9" max="9" width="2.851563" style="1" customWidth="1"/>
    <col min="10" max="10" width="2.851563" style="1" customWidth="1"/>
    <col min="11" max="11" width="2.851563" style="1" customWidth="1"/>
    <col min="12" max="12" width="2.851563" style="1" customWidth="1"/>
    <col min="13" max="13" width="2.851563" style="1" customWidth="1"/>
    <col min="14" max="14" width="2.851563" style="1" customWidth="1"/>
    <col min="15" max="15" width="2.851563" style="1" customWidth="1"/>
    <col min="16" max="16" width="2.851563" style="1" customWidth="1"/>
    <col min="17" max="17" width="2.851563" style="1" customWidth="1"/>
    <col min="18" max="18" width="2.851563" style="1" customWidth="1"/>
    <col min="19" max="19" width="2.851563" style="1" customWidth="1"/>
    <col min="20" max="20" width="2.851563" style="1" customWidth="1"/>
    <col min="21" max="21" width="2.851563" style="1" customWidth="1"/>
    <col min="22" max="22" width="2.851563" style="1" customWidth="1"/>
    <col min="23" max="23" width="2.851563" style="1" customWidth="1"/>
    <col min="24" max="24" width="2.851563" style="1" customWidth="1"/>
    <col min="25" max="25" width="2.851563" style="1" customWidth="1"/>
    <col min="26" max="26" width="2.851563" style="1" customWidth="1"/>
    <col min="27" max="27" width="2.851563" style="1" customWidth="1"/>
    <col min="28" max="28" width="2.851563" style="1" customWidth="1"/>
    <col min="29" max="29" width="2.851563" style="1" customWidth="1"/>
    <col min="30" max="30" width="2.851563" style="1" customWidth="1"/>
    <col min="31" max="31" width="2.851563" style="1" customWidth="1"/>
    <col min="32" max="32" width="2.851563" style="1" customWidth="1"/>
    <col min="33" max="33" width="2.851563" style="1" customWidth="1"/>
    <col min="34" max="34" width="3.574219" style="1" customWidth="1"/>
    <col min="35" max="35" width="42.28125" style="1" customWidth="1"/>
    <col min="36" max="36" width="2.574219" style="1" customWidth="1"/>
    <col min="37" max="37" width="2.574219" style="1" customWidth="1"/>
    <col min="38" max="38" width="8.851563" style="1" customWidth="1"/>
    <col min="39" max="39" width="3.574219" style="1" customWidth="1"/>
    <col min="40" max="40" width="14.28125" style="1" customWidth="1"/>
    <col min="41" max="41" width="8.003906" style="1" customWidth="1"/>
    <col min="42" max="42" width="4.421875" style="1" customWidth="1"/>
    <col min="43" max="43" width="16.71094" style="1" hidden="1" customWidth="1"/>
    <col min="44" max="44" width="14.57422" style="1" customWidth="1"/>
    <col min="45" max="45" width="27.71094" style="1" hidden="1" customWidth="1"/>
    <col min="46" max="46" width="27.71094" style="1" hidden="1" customWidth="1"/>
    <col min="47" max="47" width="27.71094" style="1" hidden="1" customWidth="1"/>
    <col min="48" max="48" width="23.14063" style="1" hidden="1" customWidth="1"/>
    <col min="49" max="49" width="23.14063" style="1" hidden="1" customWidth="1"/>
    <col min="50" max="50" width="26.71094" style="1" hidden="1" customWidth="1"/>
    <col min="51" max="51" width="26.71094" style="1" hidden="1" customWidth="1"/>
    <col min="52" max="52" width="23.14063" style="1" hidden="1" customWidth="1"/>
    <col min="53" max="53" width="20.57422" style="1" hidden="1" customWidth="1"/>
    <col min="54" max="54" width="26.71094" style="1" hidden="1" customWidth="1"/>
    <col min="55" max="55" width="23.14063" style="1" hidden="1" customWidth="1"/>
    <col min="56" max="56" width="20.57422" style="1" hidden="1" customWidth="1"/>
    <col min="57" max="57" width="71.14063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33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34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35</v>
      </c>
      <c r="AO17" s="19"/>
      <c r="AP17" s="19"/>
      <c r="AQ17" s="19"/>
      <c r="AR17" s="17"/>
      <c r="BE17" s="28"/>
      <c r="BS17" s="14" t="s">
        <v>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37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38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39</v>
      </c>
      <c r="AO20" s="19"/>
      <c r="AP20" s="19"/>
      <c r="AQ20" s="19"/>
      <c r="AR20" s="17"/>
      <c r="BE20" s="28"/>
      <c r="BS20" s="14" t="s">
        <v>40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41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4.4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1" customFormat="1" ht="14.4" customHeight="1">
      <c r="B26" s="18"/>
      <c r="C26" s="19"/>
      <c r="D26" s="35" t="s">
        <v>42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36">
        <f>ROUND(AG94,2)</f>
        <v>0</v>
      </c>
      <c r="AL26" s="19"/>
      <c r="AM26" s="19"/>
      <c r="AN26" s="19"/>
      <c r="AO26" s="19"/>
      <c r="AP26" s="19"/>
      <c r="AQ26" s="19"/>
      <c r="AR26" s="17"/>
      <c r="BE26" s="28"/>
    </row>
    <row r="27" s="1" customFormat="1" ht="14.4" customHeight="1">
      <c r="B27" s="18"/>
      <c r="C27" s="19"/>
      <c r="D27" s="35" t="s">
        <v>43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36">
        <f>ROUND(AG109, 2)</f>
        <v>0</v>
      </c>
      <c r="AL27" s="36"/>
      <c r="AM27" s="36"/>
      <c r="AN27" s="36"/>
      <c r="AO27" s="36"/>
      <c r="AP27" s="19"/>
      <c r="AQ27" s="19"/>
      <c r="AR27" s="17"/>
      <c r="BE27" s="28"/>
    </row>
    <row r="28" s="2" customFormat="1" ht="6.96" customHeigh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0"/>
      <c r="BE28" s="28"/>
    </row>
    <row r="29" s="2" customFormat="1" ht="25.92" customHeight="1">
      <c r="A29" s="37"/>
      <c r="B29" s="38"/>
      <c r="C29" s="39"/>
      <c r="D29" s="41" t="s">
        <v>44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ROUND(AK26 + AK27, 2)</f>
        <v>0</v>
      </c>
      <c r="AL29" s="42"/>
      <c r="AM29" s="42"/>
      <c r="AN29" s="42"/>
      <c r="AO29" s="42"/>
      <c r="AP29" s="39"/>
      <c r="AQ29" s="39"/>
      <c r="AR29" s="40"/>
      <c r="BE29" s="28"/>
    </row>
    <row r="30" s="2" customFormat="1" ht="6.96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0"/>
      <c r="BE30" s="28"/>
    </row>
    <row r="31" s="2" customFormat="1">
      <c r="A31" s="37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44" t="s">
        <v>45</v>
      </c>
      <c r="M31" s="44"/>
      <c r="N31" s="44"/>
      <c r="O31" s="44"/>
      <c r="P31" s="44"/>
      <c r="Q31" s="39"/>
      <c r="R31" s="39"/>
      <c r="S31" s="39"/>
      <c r="T31" s="39"/>
      <c r="U31" s="39"/>
      <c r="V31" s="39"/>
      <c r="W31" s="44" t="s">
        <v>46</v>
      </c>
      <c r="X31" s="44"/>
      <c r="Y31" s="44"/>
      <c r="Z31" s="44"/>
      <c r="AA31" s="44"/>
      <c r="AB31" s="44"/>
      <c r="AC31" s="44"/>
      <c r="AD31" s="44"/>
      <c r="AE31" s="44"/>
      <c r="AF31" s="39"/>
      <c r="AG31" s="39"/>
      <c r="AH31" s="39"/>
      <c r="AI31" s="39"/>
      <c r="AJ31" s="39"/>
      <c r="AK31" s="44" t="s">
        <v>47</v>
      </c>
      <c r="AL31" s="44"/>
      <c r="AM31" s="44"/>
      <c r="AN31" s="44"/>
      <c r="AO31" s="44"/>
      <c r="AP31" s="39"/>
      <c r="AQ31" s="39"/>
      <c r="AR31" s="40"/>
      <c r="BE31" s="28"/>
    </row>
    <row r="32" s="3" customFormat="1" ht="14.4" customHeight="1">
      <c r="A32" s="3"/>
      <c r="B32" s="45"/>
      <c r="C32" s="46"/>
      <c r="D32" s="29" t="s">
        <v>48</v>
      </c>
      <c r="E32" s="46"/>
      <c r="F32" s="29" t="s">
        <v>49</v>
      </c>
      <c r="G32" s="46"/>
      <c r="H32" s="46"/>
      <c r="I32" s="46"/>
      <c r="J32" s="46"/>
      <c r="K32" s="46"/>
      <c r="L32" s="47">
        <v>0.20999999999999999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ROUND(AZ94 + SUM(CD109:CD113),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f>ROUND(AV94 + SUM(BY109:BY113), 2)</f>
        <v>0</v>
      </c>
      <c r="AL32" s="46"/>
      <c r="AM32" s="46"/>
      <c r="AN32" s="46"/>
      <c r="AO32" s="46"/>
      <c r="AP32" s="46"/>
      <c r="AQ32" s="46"/>
      <c r="AR32" s="49"/>
      <c r="BE32" s="50"/>
    </row>
    <row r="33" s="3" customFormat="1" ht="14.4" customHeight="1">
      <c r="A33" s="3"/>
      <c r="B33" s="45"/>
      <c r="C33" s="46"/>
      <c r="D33" s="46"/>
      <c r="E33" s="46"/>
      <c r="F33" s="29" t="s">
        <v>50</v>
      </c>
      <c r="G33" s="46"/>
      <c r="H33" s="46"/>
      <c r="I33" s="46"/>
      <c r="J33" s="46"/>
      <c r="K33" s="46"/>
      <c r="L33" s="47">
        <v>0.14999999999999999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ROUND(BA94 + SUM(CE109:CE113),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f>ROUND(AW94 + SUM(BZ109:BZ113), 2)</f>
        <v>0</v>
      </c>
      <c r="AL33" s="46"/>
      <c r="AM33" s="46"/>
      <c r="AN33" s="46"/>
      <c r="AO33" s="46"/>
      <c r="AP33" s="46"/>
      <c r="AQ33" s="46"/>
      <c r="AR33" s="49"/>
      <c r="BE33" s="50"/>
    </row>
    <row r="34" hidden="1" s="3" customFormat="1" ht="14.4" customHeight="1">
      <c r="A34" s="3"/>
      <c r="B34" s="45"/>
      <c r="C34" s="46"/>
      <c r="D34" s="46"/>
      <c r="E34" s="46"/>
      <c r="F34" s="29" t="s">
        <v>51</v>
      </c>
      <c r="G34" s="46"/>
      <c r="H34" s="46"/>
      <c r="I34" s="46"/>
      <c r="J34" s="46"/>
      <c r="K34" s="46"/>
      <c r="L34" s="47">
        <v>0.20999999999999999</v>
      </c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8">
        <f>ROUND(BB94 + SUM(CF109:CF113), 2)</f>
        <v>0</v>
      </c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8">
        <v>0</v>
      </c>
      <c r="AL34" s="46"/>
      <c r="AM34" s="46"/>
      <c r="AN34" s="46"/>
      <c r="AO34" s="46"/>
      <c r="AP34" s="46"/>
      <c r="AQ34" s="46"/>
      <c r="AR34" s="49"/>
      <c r="BE34" s="50"/>
    </row>
    <row r="35" hidden="1" s="3" customFormat="1" ht="14.4" customHeight="1">
      <c r="A35" s="3"/>
      <c r="B35" s="45"/>
      <c r="C35" s="46"/>
      <c r="D35" s="46"/>
      <c r="E35" s="46"/>
      <c r="F35" s="29" t="s">
        <v>52</v>
      </c>
      <c r="G35" s="46"/>
      <c r="H35" s="46"/>
      <c r="I35" s="46"/>
      <c r="J35" s="46"/>
      <c r="K35" s="46"/>
      <c r="L35" s="47">
        <v>0.14999999999999999</v>
      </c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8">
        <f>ROUND(BC94 + SUM(CG109:CG113), 2)</f>
        <v>0</v>
      </c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8">
        <v>0</v>
      </c>
      <c r="AL35" s="46"/>
      <c r="AM35" s="46"/>
      <c r="AN35" s="46"/>
      <c r="AO35" s="46"/>
      <c r="AP35" s="46"/>
      <c r="AQ35" s="46"/>
      <c r="AR35" s="49"/>
      <c r="BE35" s="3"/>
    </row>
    <row r="36" hidden="1" s="3" customFormat="1" ht="14.4" customHeight="1">
      <c r="A36" s="3"/>
      <c r="B36" s="45"/>
      <c r="C36" s="46"/>
      <c r="D36" s="46"/>
      <c r="E36" s="46"/>
      <c r="F36" s="29" t="s">
        <v>53</v>
      </c>
      <c r="G36" s="46"/>
      <c r="H36" s="46"/>
      <c r="I36" s="46"/>
      <c r="J36" s="46"/>
      <c r="K36" s="46"/>
      <c r="L36" s="47">
        <v>0</v>
      </c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8">
        <f>ROUND(BD94 + SUM(CH109:CH113), 2)</f>
        <v>0</v>
      </c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8">
        <v>0</v>
      </c>
      <c r="AL36" s="46"/>
      <c r="AM36" s="46"/>
      <c r="AN36" s="46"/>
      <c r="AO36" s="46"/>
      <c r="AP36" s="46"/>
      <c r="AQ36" s="46"/>
      <c r="AR36" s="49"/>
      <c r="BE36" s="3"/>
    </row>
    <row r="37" s="2" customFormat="1" ht="6.96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0"/>
      <c r="BE37" s="37"/>
    </row>
    <row r="38" s="2" customFormat="1" ht="25.92" customHeight="1">
      <c r="A38" s="37"/>
      <c r="B38" s="38"/>
      <c r="C38" s="51"/>
      <c r="D38" s="52" t="s">
        <v>54</v>
      </c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4" t="s">
        <v>55</v>
      </c>
      <c r="U38" s="53"/>
      <c r="V38" s="53"/>
      <c r="W38" s="53"/>
      <c r="X38" s="55" t="s">
        <v>56</v>
      </c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6">
        <f>SUM(AK29:AK36)</f>
        <v>0</v>
      </c>
      <c r="AL38" s="53"/>
      <c r="AM38" s="53"/>
      <c r="AN38" s="53"/>
      <c r="AO38" s="57"/>
      <c r="AP38" s="51"/>
      <c r="AQ38" s="51"/>
      <c r="AR38" s="40"/>
      <c r="BE38" s="37"/>
    </row>
    <row r="39" s="2" customFormat="1" ht="6.96" customHeight="1">
      <c r="A39" s="37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BE39" s="37"/>
    </row>
    <row r="40" s="2" customFormat="1" ht="14.4" customHeight="1">
      <c r="A40" s="37"/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40"/>
      <c r="BE40" s="3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8"/>
      <c r="C49" s="59"/>
      <c r="D49" s="60" t="s">
        <v>57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7"/>
      <c r="B60" s="38"/>
      <c r="C60" s="39"/>
      <c r="D60" s="63" t="s">
        <v>59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3" t="s">
        <v>60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3" t="s">
        <v>59</v>
      </c>
      <c r="AI60" s="42"/>
      <c r="AJ60" s="42"/>
      <c r="AK60" s="42"/>
      <c r="AL60" s="42"/>
      <c r="AM60" s="63" t="s">
        <v>60</v>
      </c>
      <c r="AN60" s="42"/>
      <c r="AO60" s="42"/>
      <c r="AP60" s="39"/>
      <c r="AQ60" s="39"/>
      <c r="AR60" s="40"/>
      <c r="BE60" s="37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7"/>
      <c r="B64" s="38"/>
      <c r="C64" s="39"/>
      <c r="D64" s="60" t="s">
        <v>61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62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0"/>
      <c r="BE64" s="37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7"/>
      <c r="B75" s="38"/>
      <c r="C75" s="39"/>
      <c r="D75" s="63" t="s">
        <v>59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3" t="s">
        <v>60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3" t="s">
        <v>59</v>
      </c>
      <c r="AI75" s="42"/>
      <c r="AJ75" s="42"/>
      <c r="AK75" s="42"/>
      <c r="AL75" s="42"/>
      <c r="AM75" s="63" t="s">
        <v>60</v>
      </c>
      <c r="AN75" s="42"/>
      <c r="AO75" s="42"/>
      <c r="AP75" s="39"/>
      <c r="AQ75" s="39"/>
      <c r="AR75" s="40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0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0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0"/>
      <c r="BE81" s="37"/>
    </row>
    <row r="82" s="2" customFormat="1" ht="24.96" customHeight="1">
      <c r="A82" s="37"/>
      <c r="B82" s="38"/>
      <c r="C82" s="20" t="s">
        <v>63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0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0"/>
      <c r="BE83" s="37"/>
    </row>
    <row r="84" s="4" customFormat="1" ht="12" customHeight="1">
      <c r="A84" s="4"/>
      <c r="B84" s="69"/>
      <c r="C84" s="29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43-2503-001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Infrastruktura pro elektromobilitu III - lokalita Valchařská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0"/>
      <c r="BE86" s="37"/>
    </row>
    <row r="87" s="2" customFormat="1" ht="12" customHeight="1">
      <c r="A87" s="37"/>
      <c r="B87" s="38"/>
      <c r="C87" s="29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Ostrava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29" t="s">
        <v>22</v>
      </c>
      <c r="AJ87" s="39"/>
      <c r="AK87" s="39"/>
      <c r="AL87" s="39"/>
      <c r="AM87" s="78" t="str">
        <f>IF(AN8= "","",AN8)</f>
        <v>18.1.2022</v>
      </c>
      <c r="AN87" s="78"/>
      <c r="AO87" s="39"/>
      <c r="AP87" s="39"/>
      <c r="AQ87" s="39"/>
      <c r="AR87" s="40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0"/>
      <c r="BE88" s="37"/>
    </row>
    <row r="89" s="2" customFormat="1" ht="15.6" customHeight="1">
      <c r="A89" s="37"/>
      <c r="B89" s="38"/>
      <c r="C89" s="29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Dopravní podnik Ostrava, a.s.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29" t="s">
        <v>32</v>
      </c>
      <c r="AJ89" s="39"/>
      <c r="AK89" s="39"/>
      <c r="AL89" s="39"/>
      <c r="AM89" s="79" t="str">
        <f>IF(E17="","",E17)</f>
        <v>ENPRO Energo, s.r.o.</v>
      </c>
      <c r="AN89" s="70"/>
      <c r="AO89" s="70"/>
      <c r="AP89" s="70"/>
      <c r="AQ89" s="39"/>
      <c r="AR89" s="40"/>
      <c r="AS89" s="80" t="s">
        <v>64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6.4" customHeight="1">
      <c r="A90" s="37"/>
      <c r="B90" s="38"/>
      <c r="C90" s="29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29" t="s">
        <v>36</v>
      </c>
      <c r="AJ90" s="39"/>
      <c r="AK90" s="39"/>
      <c r="AL90" s="39"/>
      <c r="AM90" s="79" t="str">
        <f>IF(E20="","",E20)</f>
        <v>PEZ - Projekce energetických zařízení, s.r.o.</v>
      </c>
      <c r="AN90" s="70"/>
      <c r="AO90" s="70"/>
      <c r="AP90" s="70"/>
      <c r="AQ90" s="39"/>
      <c r="AR90" s="40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0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65</v>
      </c>
      <c r="D92" s="93"/>
      <c r="E92" s="93"/>
      <c r="F92" s="93"/>
      <c r="G92" s="93"/>
      <c r="H92" s="94"/>
      <c r="I92" s="95" t="s">
        <v>66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67</v>
      </c>
      <c r="AH92" s="93"/>
      <c r="AI92" s="93"/>
      <c r="AJ92" s="93"/>
      <c r="AK92" s="93"/>
      <c r="AL92" s="93"/>
      <c r="AM92" s="93"/>
      <c r="AN92" s="95" t="s">
        <v>68</v>
      </c>
      <c r="AO92" s="93"/>
      <c r="AP92" s="97"/>
      <c r="AQ92" s="98" t="s">
        <v>69</v>
      </c>
      <c r="AR92" s="40"/>
      <c r="AS92" s="99" t="s">
        <v>70</v>
      </c>
      <c r="AT92" s="100" t="s">
        <v>71</v>
      </c>
      <c r="AU92" s="100" t="s">
        <v>72</v>
      </c>
      <c r="AV92" s="100" t="s">
        <v>73</v>
      </c>
      <c r="AW92" s="100" t="s">
        <v>74</v>
      </c>
      <c r="AX92" s="100" t="s">
        <v>75</v>
      </c>
      <c r="AY92" s="100" t="s">
        <v>76</v>
      </c>
      <c r="AZ92" s="100" t="s">
        <v>77</v>
      </c>
      <c r="BA92" s="100" t="s">
        <v>78</v>
      </c>
      <c r="BB92" s="100" t="s">
        <v>79</v>
      </c>
      <c r="BC92" s="100" t="s">
        <v>80</v>
      </c>
      <c r="BD92" s="101" t="s">
        <v>81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0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82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ROUND(SUM(AS95:AS107),2)</f>
        <v>0</v>
      </c>
      <c r="AT94" s="113">
        <f>ROUND(SUM(AV94:AW94),2)</f>
        <v>0</v>
      </c>
      <c r="AU94" s="114">
        <f>ROUND(SUM(AU95:AU107),5)</f>
        <v>0</v>
      </c>
      <c r="AV94" s="113">
        <f>ROUND(AZ94*L32,2)</f>
        <v>0</v>
      </c>
      <c r="AW94" s="113">
        <f>ROUND(BA94*L33,2)</f>
        <v>0</v>
      </c>
      <c r="AX94" s="113">
        <f>ROUND(BB94*L32,2)</f>
        <v>0</v>
      </c>
      <c r="AY94" s="113">
        <f>ROUND(BC94*L33,2)</f>
        <v>0</v>
      </c>
      <c r="AZ94" s="113">
        <f>ROUND(SUM(AZ95:AZ107),2)</f>
        <v>0</v>
      </c>
      <c r="BA94" s="113">
        <f>ROUND(SUM(BA95:BA107),2)</f>
        <v>0</v>
      </c>
      <c r="BB94" s="113">
        <f>ROUND(SUM(BB95:BB107),2)</f>
        <v>0</v>
      </c>
      <c r="BC94" s="113">
        <f>ROUND(SUM(BC95:BC107),2)</f>
        <v>0</v>
      </c>
      <c r="BD94" s="115">
        <f>ROUND(SUM(BD95:BD107),2)</f>
        <v>0</v>
      </c>
      <c r="BE94" s="6"/>
      <c r="BS94" s="116" t="s">
        <v>83</v>
      </c>
      <c r="BT94" s="116" t="s">
        <v>84</v>
      </c>
      <c r="BU94" s="117" t="s">
        <v>85</v>
      </c>
      <c r="BV94" s="116" t="s">
        <v>86</v>
      </c>
      <c r="BW94" s="116" t="s">
        <v>5</v>
      </c>
      <c r="BX94" s="116" t="s">
        <v>87</v>
      </c>
      <c r="CL94" s="116" t="s">
        <v>1</v>
      </c>
    </row>
    <row r="95" s="7" customFormat="1" ht="14.4" customHeight="1">
      <c r="A95" s="118" t="s">
        <v>88</v>
      </c>
      <c r="B95" s="119"/>
      <c r="C95" s="120"/>
      <c r="D95" s="121" t="s">
        <v>89</v>
      </c>
      <c r="E95" s="121"/>
      <c r="F95" s="121"/>
      <c r="G95" s="121"/>
      <c r="H95" s="121"/>
      <c r="I95" s="122"/>
      <c r="J95" s="121" t="s">
        <v>90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'PS01.1 - Trafostanice - R...'!J32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91</v>
      </c>
      <c r="AR95" s="125"/>
      <c r="AS95" s="126">
        <v>0</v>
      </c>
      <c r="AT95" s="127">
        <f>ROUND(SUM(AV95:AW95),2)</f>
        <v>0</v>
      </c>
      <c r="AU95" s="128">
        <f>'PS01.1 - Trafostanice - R...'!P132</f>
        <v>0</v>
      </c>
      <c r="AV95" s="127">
        <f>'PS01.1 - Trafostanice - R...'!J35</f>
        <v>0</v>
      </c>
      <c r="AW95" s="127">
        <f>'PS01.1 - Trafostanice - R...'!J36</f>
        <v>0</v>
      </c>
      <c r="AX95" s="127">
        <f>'PS01.1 - Trafostanice - R...'!J37</f>
        <v>0</v>
      </c>
      <c r="AY95" s="127">
        <f>'PS01.1 - Trafostanice - R...'!J38</f>
        <v>0</v>
      </c>
      <c r="AZ95" s="127">
        <f>'PS01.1 - Trafostanice - R...'!F35</f>
        <v>0</v>
      </c>
      <c r="BA95" s="127">
        <f>'PS01.1 - Trafostanice - R...'!F36</f>
        <v>0</v>
      </c>
      <c r="BB95" s="127">
        <f>'PS01.1 - Trafostanice - R...'!F37</f>
        <v>0</v>
      </c>
      <c r="BC95" s="127">
        <f>'PS01.1 - Trafostanice - R...'!F38</f>
        <v>0</v>
      </c>
      <c r="BD95" s="129">
        <f>'PS01.1 - Trafostanice - R...'!F39</f>
        <v>0</v>
      </c>
      <c r="BE95" s="7"/>
      <c r="BT95" s="130" t="s">
        <v>92</v>
      </c>
      <c r="BV95" s="130" t="s">
        <v>86</v>
      </c>
      <c r="BW95" s="130" t="s">
        <v>93</v>
      </c>
      <c r="BX95" s="130" t="s">
        <v>5</v>
      </c>
      <c r="CL95" s="130" t="s">
        <v>1</v>
      </c>
      <c r="CM95" s="130" t="s">
        <v>94</v>
      </c>
    </row>
    <row r="96" s="7" customFormat="1" ht="14.4" customHeight="1">
      <c r="A96" s="118" t="s">
        <v>88</v>
      </c>
      <c r="B96" s="119"/>
      <c r="C96" s="120"/>
      <c r="D96" s="121" t="s">
        <v>95</v>
      </c>
      <c r="E96" s="121"/>
      <c r="F96" s="121"/>
      <c r="G96" s="121"/>
      <c r="H96" s="121"/>
      <c r="I96" s="122"/>
      <c r="J96" s="121" t="s">
        <v>96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'PS01.3 - Trafostanice - V...'!J32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91</v>
      </c>
      <c r="AR96" s="125"/>
      <c r="AS96" s="126">
        <v>0</v>
      </c>
      <c r="AT96" s="127">
        <f>ROUND(SUM(AV96:AW96),2)</f>
        <v>0</v>
      </c>
      <c r="AU96" s="128">
        <f>'PS01.3 - Trafostanice - V...'!P133</f>
        <v>0</v>
      </c>
      <c r="AV96" s="127">
        <f>'PS01.3 - Trafostanice - V...'!J35</f>
        <v>0</v>
      </c>
      <c r="AW96" s="127">
        <f>'PS01.3 - Trafostanice - V...'!J36</f>
        <v>0</v>
      </c>
      <c r="AX96" s="127">
        <f>'PS01.3 - Trafostanice - V...'!J37</f>
        <v>0</v>
      </c>
      <c r="AY96" s="127">
        <f>'PS01.3 - Trafostanice - V...'!J38</f>
        <v>0</v>
      </c>
      <c r="AZ96" s="127">
        <f>'PS01.3 - Trafostanice - V...'!F35</f>
        <v>0</v>
      </c>
      <c r="BA96" s="127">
        <f>'PS01.3 - Trafostanice - V...'!F36</f>
        <v>0</v>
      </c>
      <c r="BB96" s="127">
        <f>'PS01.3 - Trafostanice - V...'!F37</f>
        <v>0</v>
      </c>
      <c r="BC96" s="127">
        <f>'PS01.3 - Trafostanice - V...'!F38</f>
        <v>0</v>
      </c>
      <c r="BD96" s="129">
        <f>'PS01.3 - Trafostanice - V...'!F39</f>
        <v>0</v>
      </c>
      <c r="BE96" s="7"/>
      <c r="BT96" s="130" t="s">
        <v>92</v>
      </c>
      <c r="BV96" s="130" t="s">
        <v>86</v>
      </c>
      <c r="BW96" s="130" t="s">
        <v>97</v>
      </c>
      <c r="BX96" s="130" t="s">
        <v>5</v>
      </c>
      <c r="CL96" s="130" t="s">
        <v>1</v>
      </c>
      <c r="CM96" s="130" t="s">
        <v>94</v>
      </c>
    </row>
    <row r="97" s="7" customFormat="1" ht="14.4" customHeight="1">
      <c r="A97" s="118" t="s">
        <v>88</v>
      </c>
      <c r="B97" s="119"/>
      <c r="C97" s="120"/>
      <c r="D97" s="121" t="s">
        <v>98</v>
      </c>
      <c r="E97" s="121"/>
      <c r="F97" s="121"/>
      <c r="G97" s="121"/>
      <c r="H97" s="121"/>
      <c r="I97" s="122"/>
      <c r="J97" s="121" t="s">
        <v>99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'PS01.4 - Trafostanice - M...'!J32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91</v>
      </c>
      <c r="AR97" s="125"/>
      <c r="AS97" s="126">
        <v>0</v>
      </c>
      <c r="AT97" s="127">
        <f>ROUND(SUM(AV97:AW97),2)</f>
        <v>0</v>
      </c>
      <c r="AU97" s="128">
        <f>'PS01.4 - Trafostanice - M...'!P131</f>
        <v>0</v>
      </c>
      <c r="AV97" s="127">
        <f>'PS01.4 - Trafostanice - M...'!J35</f>
        <v>0</v>
      </c>
      <c r="AW97" s="127">
        <f>'PS01.4 - Trafostanice - M...'!J36</f>
        <v>0</v>
      </c>
      <c r="AX97" s="127">
        <f>'PS01.4 - Trafostanice - M...'!J37</f>
        <v>0</v>
      </c>
      <c r="AY97" s="127">
        <f>'PS01.4 - Trafostanice - M...'!J38</f>
        <v>0</v>
      </c>
      <c r="AZ97" s="127">
        <f>'PS01.4 - Trafostanice - M...'!F35</f>
        <v>0</v>
      </c>
      <c r="BA97" s="127">
        <f>'PS01.4 - Trafostanice - M...'!F36</f>
        <v>0</v>
      </c>
      <c r="BB97" s="127">
        <f>'PS01.4 - Trafostanice - M...'!F37</f>
        <v>0</v>
      </c>
      <c r="BC97" s="127">
        <f>'PS01.4 - Trafostanice - M...'!F38</f>
        <v>0</v>
      </c>
      <c r="BD97" s="129">
        <f>'PS01.4 - Trafostanice - M...'!F39</f>
        <v>0</v>
      </c>
      <c r="BE97" s="7"/>
      <c r="BT97" s="130" t="s">
        <v>92</v>
      </c>
      <c r="BV97" s="130" t="s">
        <v>86</v>
      </c>
      <c r="BW97" s="130" t="s">
        <v>100</v>
      </c>
      <c r="BX97" s="130" t="s">
        <v>5</v>
      </c>
      <c r="CL97" s="130" t="s">
        <v>1</v>
      </c>
      <c r="CM97" s="130" t="s">
        <v>94</v>
      </c>
    </row>
    <row r="98" s="7" customFormat="1" ht="14.4" customHeight="1">
      <c r="A98" s="118" t="s">
        <v>88</v>
      </c>
      <c r="B98" s="119"/>
      <c r="C98" s="120"/>
      <c r="D98" s="121" t="s">
        <v>101</v>
      </c>
      <c r="E98" s="121"/>
      <c r="F98" s="121"/>
      <c r="G98" s="121"/>
      <c r="H98" s="121"/>
      <c r="I98" s="122"/>
      <c r="J98" s="121" t="s">
        <v>102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'PS03.2 - RTU a MaR - ES A...'!J32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91</v>
      </c>
      <c r="AR98" s="125"/>
      <c r="AS98" s="126">
        <v>0</v>
      </c>
      <c r="AT98" s="127">
        <f>ROUND(SUM(AV98:AW98),2)</f>
        <v>0</v>
      </c>
      <c r="AU98" s="128">
        <f>'PS03.2 - RTU a MaR - ES A...'!P134</f>
        <v>0</v>
      </c>
      <c r="AV98" s="127">
        <f>'PS03.2 - RTU a MaR - ES A...'!J35</f>
        <v>0</v>
      </c>
      <c r="AW98" s="127">
        <f>'PS03.2 - RTU a MaR - ES A...'!J36</f>
        <v>0</v>
      </c>
      <c r="AX98" s="127">
        <f>'PS03.2 - RTU a MaR - ES A...'!J37</f>
        <v>0</v>
      </c>
      <c r="AY98" s="127">
        <f>'PS03.2 - RTU a MaR - ES A...'!J38</f>
        <v>0</v>
      </c>
      <c r="AZ98" s="127">
        <f>'PS03.2 - RTU a MaR - ES A...'!F35</f>
        <v>0</v>
      </c>
      <c r="BA98" s="127">
        <f>'PS03.2 - RTU a MaR - ES A...'!F36</f>
        <v>0</v>
      </c>
      <c r="BB98" s="127">
        <f>'PS03.2 - RTU a MaR - ES A...'!F37</f>
        <v>0</v>
      </c>
      <c r="BC98" s="127">
        <f>'PS03.2 - RTU a MaR - ES A...'!F38</f>
        <v>0</v>
      </c>
      <c r="BD98" s="129">
        <f>'PS03.2 - RTU a MaR - ES A...'!F39</f>
        <v>0</v>
      </c>
      <c r="BE98" s="7"/>
      <c r="BT98" s="130" t="s">
        <v>92</v>
      </c>
      <c r="BV98" s="130" t="s">
        <v>86</v>
      </c>
      <c r="BW98" s="130" t="s">
        <v>103</v>
      </c>
      <c r="BX98" s="130" t="s">
        <v>5</v>
      </c>
      <c r="CL98" s="130" t="s">
        <v>1</v>
      </c>
      <c r="CM98" s="130" t="s">
        <v>94</v>
      </c>
    </row>
    <row r="99" s="7" customFormat="1" ht="14.4" customHeight="1">
      <c r="A99" s="118" t="s">
        <v>88</v>
      </c>
      <c r="B99" s="119"/>
      <c r="C99" s="120"/>
      <c r="D99" s="121" t="s">
        <v>104</v>
      </c>
      <c r="E99" s="121"/>
      <c r="F99" s="121"/>
      <c r="G99" s="121"/>
      <c r="H99" s="121"/>
      <c r="I99" s="122"/>
      <c r="J99" s="121" t="s">
        <v>105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'PS04.1 - Kamerový systém ...'!J32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91</v>
      </c>
      <c r="AR99" s="125"/>
      <c r="AS99" s="126">
        <v>0</v>
      </c>
      <c r="AT99" s="127">
        <f>ROUND(SUM(AV99:AW99),2)</f>
        <v>0</v>
      </c>
      <c r="AU99" s="128">
        <f>'PS04.1 - Kamerový systém ...'!P132</f>
        <v>0</v>
      </c>
      <c r="AV99" s="127">
        <f>'PS04.1 - Kamerový systém ...'!J35</f>
        <v>0</v>
      </c>
      <c r="AW99" s="127">
        <f>'PS04.1 - Kamerový systém ...'!J36</f>
        <v>0</v>
      </c>
      <c r="AX99" s="127">
        <f>'PS04.1 - Kamerový systém ...'!J37</f>
        <v>0</v>
      </c>
      <c r="AY99" s="127">
        <f>'PS04.1 - Kamerový systém ...'!J38</f>
        <v>0</v>
      </c>
      <c r="AZ99" s="127">
        <f>'PS04.1 - Kamerový systém ...'!F35</f>
        <v>0</v>
      </c>
      <c r="BA99" s="127">
        <f>'PS04.1 - Kamerový systém ...'!F36</f>
        <v>0</v>
      </c>
      <c r="BB99" s="127">
        <f>'PS04.1 - Kamerový systém ...'!F37</f>
        <v>0</v>
      </c>
      <c r="BC99" s="127">
        <f>'PS04.1 - Kamerový systém ...'!F38</f>
        <v>0</v>
      </c>
      <c r="BD99" s="129">
        <f>'PS04.1 - Kamerový systém ...'!F39</f>
        <v>0</v>
      </c>
      <c r="BE99" s="7"/>
      <c r="BT99" s="130" t="s">
        <v>92</v>
      </c>
      <c r="BV99" s="130" t="s">
        <v>86</v>
      </c>
      <c r="BW99" s="130" t="s">
        <v>106</v>
      </c>
      <c r="BX99" s="130" t="s">
        <v>5</v>
      </c>
      <c r="CL99" s="130" t="s">
        <v>1</v>
      </c>
      <c r="CM99" s="130" t="s">
        <v>94</v>
      </c>
    </row>
    <row r="100" s="7" customFormat="1" ht="14.4" customHeight="1">
      <c r="A100" s="118" t="s">
        <v>88</v>
      </c>
      <c r="B100" s="119"/>
      <c r="C100" s="120"/>
      <c r="D100" s="121" t="s">
        <v>107</v>
      </c>
      <c r="E100" s="121"/>
      <c r="F100" s="121"/>
      <c r="G100" s="121"/>
      <c r="H100" s="121"/>
      <c r="I100" s="122"/>
      <c r="J100" s="121" t="s">
        <v>108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'PS05 - Přípojka IT'!J32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109</v>
      </c>
      <c r="AR100" s="125"/>
      <c r="AS100" s="126">
        <v>0</v>
      </c>
      <c r="AT100" s="127">
        <f>ROUND(SUM(AV100:AW100),2)</f>
        <v>0</v>
      </c>
      <c r="AU100" s="128">
        <f>'PS05 - Přípojka IT'!P136</f>
        <v>0</v>
      </c>
      <c r="AV100" s="127">
        <f>'PS05 - Přípojka IT'!J35</f>
        <v>0</v>
      </c>
      <c r="AW100" s="127">
        <f>'PS05 - Přípojka IT'!J36</f>
        <v>0</v>
      </c>
      <c r="AX100" s="127">
        <f>'PS05 - Přípojka IT'!J37</f>
        <v>0</v>
      </c>
      <c r="AY100" s="127">
        <f>'PS05 - Přípojka IT'!J38</f>
        <v>0</v>
      </c>
      <c r="AZ100" s="127">
        <f>'PS05 - Přípojka IT'!F35</f>
        <v>0</v>
      </c>
      <c r="BA100" s="127">
        <f>'PS05 - Přípojka IT'!F36</f>
        <v>0</v>
      </c>
      <c r="BB100" s="127">
        <f>'PS05 - Přípojka IT'!F37</f>
        <v>0</v>
      </c>
      <c r="BC100" s="127">
        <f>'PS05 - Přípojka IT'!F38</f>
        <v>0</v>
      </c>
      <c r="BD100" s="129">
        <f>'PS05 - Přípojka IT'!F39</f>
        <v>0</v>
      </c>
      <c r="BE100" s="7"/>
      <c r="BT100" s="130" t="s">
        <v>92</v>
      </c>
      <c r="BV100" s="130" t="s">
        <v>86</v>
      </c>
      <c r="BW100" s="130" t="s">
        <v>110</v>
      </c>
      <c r="BX100" s="130" t="s">
        <v>5</v>
      </c>
      <c r="CL100" s="130" t="s">
        <v>1</v>
      </c>
      <c r="CM100" s="130" t="s">
        <v>94</v>
      </c>
    </row>
    <row r="101" s="7" customFormat="1" ht="14.4" customHeight="1">
      <c r="A101" s="118" t="s">
        <v>88</v>
      </c>
      <c r="B101" s="119"/>
      <c r="C101" s="120"/>
      <c r="D101" s="121" t="s">
        <v>111</v>
      </c>
      <c r="E101" s="121"/>
      <c r="F101" s="121"/>
      <c r="G101" s="121"/>
      <c r="H101" s="121"/>
      <c r="I101" s="122"/>
      <c r="J101" s="121" t="s">
        <v>112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'SO01 - Stavební část'!J32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109</v>
      </c>
      <c r="AR101" s="125"/>
      <c r="AS101" s="126">
        <v>0</v>
      </c>
      <c r="AT101" s="127">
        <f>ROUND(SUM(AV101:AW101),2)</f>
        <v>0</v>
      </c>
      <c r="AU101" s="128">
        <f>'SO01 - Stavební část'!P141</f>
        <v>0</v>
      </c>
      <c r="AV101" s="127">
        <f>'SO01 - Stavební část'!J35</f>
        <v>0</v>
      </c>
      <c r="AW101" s="127">
        <f>'SO01 - Stavební část'!J36</f>
        <v>0</v>
      </c>
      <c r="AX101" s="127">
        <f>'SO01 - Stavební část'!J37</f>
        <v>0</v>
      </c>
      <c r="AY101" s="127">
        <f>'SO01 - Stavební část'!J38</f>
        <v>0</v>
      </c>
      <c r="AZ101" s="127">
        <f>'SO01 - Stavební část'!F35</f>
        <v>0</v>
      </c>
      <c r="BA101" s="127">
        <f>'SO01 - Stavební část'!F36</f>
        <v>0</v>
      </c>
      <c r="BB101" s="127">
        <f>'SO01 - Stavební část'!F37</f>
        <v>0</v>
      </c>
      <c r="BC101" s="127">
        <f>'SO01 - Stavební část'!F38</f>
        <v>0</v>
      </c>
      <c r="BD101" s="129">
        <f>'SO01 - Stavební část'!F39</f>
        <v>0</v>
      </c>
      <c r="BE101" s="7"/>
      <c r="BT101" s="130" t="s">
        <v>92</v>
      </c>
      <c r="BV101" s="130" t="s">
        <v>86</v>
      </c>
      <c r="BW101" s="130" t="s">
        <v>113</v>
      </c>
      <c r="BX101" s="130" t="s">
        <v>5</v>
      </c>
      <c r="CL101" s="130" t="s">
        <v>1</v>
      </c>
      <c r="CM101" s="130" t="s">
        <v>94</v>
      </c>
    </row>
    <row r="102" s="7" customFormat="1" ht="14.4" customHeight="1">
      <c r="A102" s="118" t="s">
        <v>88</v>
      </c>
      <c r="B102" s="119"/>
      <c r="C102" s="120"/>
      <c r="D102" s="121" t="s">
        <v>114</v>
      </c>
      <c r="E102" s="121"/>
      <c r="F102" s="121"/>
      <c r="G102" s="121"/>
      <c r="H102" s="121"/>
      <c r="I102" s="122"/>
      <c r="J102" s="121" t="s">
        <v>115</v>
      </c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3">
        <f>'SO03 - Trafostanice'!J32</f>
        <v>0</v>
      </c>
      <c r="AH102" s="122"/>
      <c r="AI102" s="122"/>
      <c r="AJ102" s="122"/>
      <c r="AK102" s="122"/>
      <c r="AL102" s="122"/>
      <c r="AM102" s="122"/>
      <c r="AN102" s="123">
        <f>SUM(AG102,AT102)</f>
        <v>0</v>
      </c>
      <c r="AO102" s="122"/>
      <c r="AP102" s="122"/>
      <c r="AQ102" s="124" t="s">
        <v>109</v>
      </c>
      <c r="AR102" s="125"/>
      <c r="AS102" s="126">
        <v>0</v>
      </c>
      <c r="AT102" s="127">
        <f>ROUND(SUM(AV102:AW102),2)</f>
        <v>0</v>
      </c>
      <c r="AU102" s="128">
        <f>'SO03 - Trafostanice'!P139</f>
        <v>0</v>
      </c>
      <c r="AV102" s="127">
        <f>'SO03 - Trafostanice'!J35</f>
        <v>0</v>
      </c>
      <c r="AW102" s="127">
        <f>'SO03 - Trafostanice'!J36</f>
        <v>0</v>
      </c>
      <c r="AX102" s="127">
        <f>'SO03 - Trafostanice'!J37</f>
        <v>0</v>
      </c>
      <c r="AY102" s="127">
        <f>'SO03 - Trafostanice'!J38</f>
        <v>0</v>
      </c>
      <c r="AZ102" s="127">
        <f>'SO03 - Trafostanice'!F35</f>
        <v>0</v>
      </c>
      <c r="BA102" s="127">
        <f>'SO03 - Trafostanice'!F36</f>
        <v>0</v>
      </c>
      <c r="BB102" s="127">
        <f>'SO03 - Trafostanice'!F37</f>
        <v>0</v>
      </c>
      <c r="BC102" s="127">
        <f>'SO03 - Trafostanice'!F38</f>
        <v>0</v>
      </c>
      <c r="BD102" s="129">
        <f>'SO03 - Trafostanice'!F39</f>
        <v>0</v>
      </c>
      <c r="BE102" s="7"/>
      <c r="BT102" s="130" t="s">
        <v>92</v>
      </c>
      <c r="BV102" s="130" t="s">
        <v>86</v>
      </c>
      <c r="BW102" s="130" t="s">
        <v>116</v>
      </c>
      <c r="BX102" s="130" t="s">
        <v>5</v>
      </c>
      <c r="CL102" s="130" t="s">
        <v>1</v>
      </c>
      <c r="CM102" s="130" t="s">
        <v>94</v>
      </c>
    </row>
    <row r="103" s="7" customFormat="1" ht="14.4" customHeight="1">
      <c r="A103" s="118" t="s">
        <v>88</v>
      </c>
      <c r="B103" s="119"/>
      <c r="C103" s="120"/>
      <c r="D103" s="121" t="s">
        <v>117</v>
      </c>
      <c r="E103" s="121"/>
      <c r="F103" s="121"/>
      <c r="G103" s="121"/>
      <c r="H103" s="121"/>
      <c r="I103" s="122"/>
      <c r="J103" s="121" t="s">
        <v>118</v>
      </c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3">
        <f>'SO04 - Sociální zázemí ři...'!J32</f>
        <v>0</v>
      </c>
      <c r="AH103" s="122"/>
      <c r="AI103" s="122"/>
      <c r="AJ103" s="122"/>
      <c r="AK103" s="122"/>
      <c r="AL103" s="122"/>
      <c r="AM103" s="122"/>
      <c r="AN103" s="123">
        <f>SUM(AG103,AT103)</f>
        <v>0</v>
      </c>
      <c r="AO103" s="122"/>
      <c r="AP103" s="122"/>
      <c r="AQ103" s="124" t="s">
        <v>109</v>
      </c>
      <c r="AR103" s="125"/>
      <c r="AS103" s="126">
        <v>0</v>
      </c>
      <c r="AT103" s="127">
        <f>ROUND(SUM(AV103:AW103),2)</f>
        <v>0</v>
      </c>
      <c r="AU103" s="128">
        <f>'SO04 - Sociální zázemí ři...'!P137</f>
        <v>0</v>
      </c>
      <c r="AV103" s="127">
        <f>'SO04 - Sociální zázemí ři...'!J35</f>
        <v>0</v>
      </c>
      <c r="AW103" s="127">
        <f>'SO04 - Sociální zázemí ři...'!J36</f>
        <v>0</v>
      </c>
      <c r="AX103" s="127">
        <f>'SO04 - Sociální zázemí ři...'!J37</f>
        <v>0</v>
      </c>
      <c r="AY103" s="127">
        <f>'SO04 - Sociální zázemí ři...'!J38</f>
        <v>0</v>
      </c>
      <c r="AZ103" s="127">
        <f>'SO04 - Sociální zázemí ři...'!F35</f>
        <v>0</v>
      </c>
      <c r="BA103" s="127">
        <f>'SO04 - Sociální zázemí ři...'!F36</f>
        <v>0</v>
      </c>
      <c r="BB103" s="127">
        <f>'SO04 - Sociální zázemí ři...'!F37</f>
        <v>0</v>
      </c>
      <c r="BC103" s="127">
        <f>'SO04 - Sociální zázemí ři...'!F38</f>
        <v>0</v>
      </c>
      <c r="BD103" s="129">
        <f>'SO04 - Sociální zázemí ři...'!F39</f>
        <v>0</v>
      </c>
      <c r="BE103" s="7"/>
      <c r="BT103" s="130" t="s">
        <v>92</v>
      </c>
      <c r="BV103" s="130" t="s">
        <v>86</v>
      </c>
      <c r="BW103" s="130" t="s">
        <v>119</v>
      </c>
      <c r="BX103" s="130" t="s">
        <v>5</v>
      </c>
      <c r="CL103" s="130" t="s">
        <v>1</v>
      </c>
      <c r="CM103" s="130" t="s">
        <v>94</v>
      </c>
    </row>
    <row r="104" s="7" customFormat="1" ht="24.6" customHeight="1">
      <c r="A104" s="118" t="s">
        <v>88</v>
      </c>
      <c r="B104" s="119"/>
      <c r="C104" s="120"/>
      <c r="D104" s="121" t="s">
        <v>120</v>
      </c>
      <c r="E104" s="121"/>
      <c r="F104" s="121"/>
      <c r="G104" s="121"/>
      <c r="H104" s="121"/>
      <c r="I104" s="122"/>
      <c r="J104" s="121" t="s">
        <v>121</v>
      </c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3">
        <f>'SO04.1 - Sociální zázemí ...'!J32</f>
        <v>0</v>
      </c>
      <c r="AH104" s="122"/>
      <c r="AI104" s="122"/>
      <c r="AJ104" s="122"/>
      <c r="AK104" s="122"/>
      <c r="AL104" s="122"/>
      <c r="AM104" s="122"/>
      <c r="AN104" s="123">
        <f>SUM(AG104,AT104)</f>
        <v>0</v>
      </c>
      <c r="AO104" s="122"/>
      <c r="AP104" s="122"/>
      <c r="AQ104" s="124" t="s">
        <v>109</v>
      </c>
      <c r="AR104" s="125"/>
      <c r="AS104" s="126">
        <v>0</v>
      </c>
      <c r="AT104" s="127">
        <f>ROUND(SUM(AV104:AW104),2)</f>
        <v>0</v>
      </c>
      <c r="AU104" s="128">
        <f>'SO04.1 - Sociální zázemí ...'!P130</f>
        <v>0</v>
      </c>
      <c r="AV104" s="127">
        <f>'SO04.1 - Sociální zázemí ...'!J35</f>
        <v>0</v>
      </c>
      <c r="AW104" s="127">
        <f>'SO04.1 - Sociální zázemí ...'!J36</f>
        <v>0</v>
      </c>
      <c r="AX104" s="127">
        <f>'SO04.1 - Sociální zázemí ...'!J37</f>
        <v>0</v>
      </c>
      <c r="AY104" s="127">
        <f>'SO04.1 - Sociální zázemí ...'!J38</f>
        <v>0</v>
      </c>
      <c r="AZ104" s="127">
        <f>'SO04.1 - Sociální zázemí ...'!F35</f>
        <v>0</v>
      </c>
      <c r="BA104" s="127">
        <f>'SO04.1 - Sociální zázemí ...'!F36</f>
        <v>0</v>
      </c>
      <c r="BB104" s="127">
        <f>'SO04.1 - Sociální zázemí ...'!F37</f>
        <v>0</v>
      </c>
      <c r="BC104" s="127">
        <f>'SO04.1 - Sociální zázemí ...'!F38</f>
        <v>0</v>
      </c>
      <c r="BD104" s="129">
        <f>'SO04.1 - Sociální zázemí ...'!F39</f>
        <v>0</v>
      </c>
      <c r="BE104" s="7"/>
      <c r="BT104" s="130" t="s">
        <v>92</v>
      </c>
      <c r="BV104" s="130" t="s">
        <v>86</v>
      </c>
      <c r="BW104" s="130" t="s">
        <v>122</v>
      </c>
      <c r="BX104" s="130" t="s">
        <v>5</v>
      </c>
      <c r="CL104" s="130" t="s">
        <v>1</v>
      </c>
      <c r="CM104" s="130" t="s">
        <v>94</v>
      </c>
    </row>
    <row r="105" s="7" customFormat="1" ht="24.6" customHeight="1">
      <c r="A105" s="118" t="s">
        <v>88</v>
      </c>
      <c r="B105" s="119"/>
      <c r="C105" s="120"/>
      <c r="D105" s="121" t="s">
        <v>123</v>
      </c>
      <c r="E105" s="121"/>
      <c r="F105" s="121"/>
      <c r="G105" s="121"/>
      <c r="H105" s="121"/>
      <c r="I105" s="122"/>
      <c r="J105" s="121" t="s">
        <v>124</v>
      </c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3">
        <f>'SO04.2 - Sociální zázemí ...'!J32</f>
        <v>0</v>
      </c>
      <c r="AH105" s="122"/>
      <c r="AI105" s="122"/>
      <c r="AJ105" s="122"/>
      <c r="AK105" s="122"/>
      <c r="AL105" s="122"/>
      <c r="AM105" s="122"/>
      <c r="AN105" s="123">
        <f>SUM(AG105,AT105)</f>
        <v>0</v>
      </c>
      <c r="AO105" s="122"/>
      <c r="AP105" s="122"/>
      <c r="AQ105" s="124" t="s">
        <v>109</v>
      </c>
      <c r="AR105" s="125"/>
      <c r="AS105" s="126">
        <v>0</v>
      </c>
      <c r="AT105" s="127">
        <f>ROUND(SUM(AV105:AW105),2)</f>
        <v>0</v>
      </c>
      <c r="AU105" s="128">
        <f>'SO04.2 - Sociální zázemí ...'!P135</f>
        <v>0</v>
      </c>
      <c r="AV105" s="127">
        <f>'SO04.2 - Sociální zázemí ...'!J35</f>
        <v>0</v>
      </c>
      <c r="AW105" s="127">
        <f>'SO04.2 - Sociální zázemí ...'!J36</f>
        <v>0</v>
      </c>
      <c r="AX105" s="127">
        <f>'SO04.2 - Sociální zázemí ...'!J37</f>
        <v>0</v>
      </c>
      <c r="AY105" s="127">
        <f>'SO04.2 - Sociální zázemí ...'!J38</f>
        <v>0</v>
      </c>
      <c r="AZ105" s="127">
        <f>'SO04.2 - Sociální zázemí ...'!F35</f>
        <v>0</v>
      </c>
      <c r="BA105" s="127">
        <f>'SO04.2 - Sociální zázemí ...'!F36</f>
        <v>0</v>
      </c>
      <c r="BB105" s="127">
        <f>'SO04.2 - Sociální zázemí ...'!F37</f>
        <v>0</v>
      </c>
      <c r="BC105" s="127">
        <f>'SO04.2 - Sociální zázemí ...'!F38</f>
        <v>0</v>
      </c>
      <c r="BD105" s="129">
        <f>'SO04.2 - Sociální zázemí ...'!F39</f>
        <v>0</v>
      </c>
      <c r="BE105" s="7"/>
      <c r="BT105" s="130" t="s">
        <v>92</v>
      </c>
      <c r="BV105" s="130" t="s">
        <v>86</v>
      </c>
      <c r="BW105" s="130" t="s">
        <v>125</v>
      </c>
      <c r="BX105" s="130" t="s">
        <v>5</v>
      </c>
      <c r="CL105" s="130" t="s">
        <v>1</v>
      </c>
      <c r="CM105" s="130" t="s">
        <v>94</v>
      </c>
    </row>
    <row r="106" s="7" customFormat="1" ht="24.6" customHeight="1">
      <c r="A106" s="118" t="s">
        <v>88</v>
      </c>
      <c r="B106" s="119"/>
      <c r="C106" s="120"/>
      <c r="D106" s="121" t="s">
        <v>126</v>
      </c>
      <c r="E106" s="121"/>
      <c r="F106" s="121"/>
      <c r="G106" s="121"/>
      <c r="H106" s="121"/>
      <c r="I106" s="122"/>
      <c r="J106" s="121" t="s">
        <v>127</v>
      </c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3">
        <f>'SO04.3 - Sociální zázemí ...'!J32</f>
        <v>0</v>
      </c>
      <c r="AH106" s="122"/>
      <c r="AI106" s="122"/>
      <c r="AJ106" s="122"/>
      <c r="AK106" s="122"/>
      <c r="AL106" s="122"/>
      <c r="AM106" s="122"/>
      <c r="AN106" s="123">
        <f>SUM(AG106,AT106)</f>
        <v>0</v>
      </c>
      <c r="AO106" s="122"/>
      <c r="AP106" s="122"/>
      <c r="AQ106" s="124" t="s">
        <v>109</v>
      </c>
      <c r="AR106" s="125"/>
      <c r="AS106" s="126">
        <v>0</v>
      </c>
      <c r="AT106" s="127">
        <f>ROUND(SUM(AV106:AW106),2)</f>
        <v>0</v>
      </c>
      <c r="AU106" s="128">
        <f>'SO04.3 - Sociální zázemí ...'!P135</f>
        <v>0</v>
      </c>
      <c r="AV106" s="127">
        <f>'SO04.3 - Sociální zázemí ...'!J35</f>
        <v>0</v>
      </c>
      <c r="AW106" s="127">
        <f>'SO04.3 - Sociální zázemí ...'!J36</f>
        <v>0</v>
      </c>
      <c r="AX106" s="127">
        <f>'SO04.3 - Sociální zázemí ...'!J37</f>
        <v>0</v>
      </c>
      <c r="AY106" s="127">
        <f>'SO04.3 - Sociální zázemí ...'!J38</f>
        <v>0</v>
      </c>
      <c r="AZ106" s="127">
        <f>'SO04.3 - Sociální zázemí ...'!F35</f>
        <v>0</v>
      </c>
      <c r="BA106" s="127">
        <f>'SO04.3 - Sociální zázemí ...'!F36</f>
        <v>0</v>
      </c>
      <c r="BB106" s="127">
        <f>'SO04.3 - Sociální zázemí ...'!F37</f>
        <v>0</v>
      </c>
      <c r="BC106" s="127">
        <f>'SO04.3 - Sociální zázemí ...'!F38</f>
        <v>0</v>
      </c>
      <c r="BD106" s="129">
        <f>'SO04.3 - Sociální zázemí ...'!F39</f>
        <v>0</v>
      </c>
      <c r="BE106" s="7"/>
      <c r="BT106" s="130" t="s">
        <v>92</v>
      </c>
      <c r="BV106" s="130" t="s">
        <v>86</v>
      </c>
      <c r="BW106" s="130" t="s">
        <v>128</v>
      </c>
      <c r="BX106" s="130" t="s">
        <v>5</v>
      </c>
      <c r="CL106" s="130" t="s">
        <v>1</v>
      </c>
      <c r="CM106" s="130" t="s">
        <v>94</v>
      </c>
    </row>
    <row r="107" s="7" customFormat="1" ht="14.4" customHeight="1">
      <c r="A107" s="118" t="s">
        <v>88</v>
      </c>
      <c r="B107" s="119"/>
      <c r="C107" s="120"/>
      <c r="D107" s="121" t="s">
        <v>129</v>
      </c>
      <c r="E107" s="121"/>
      <c r="F107" s="121"/>
      <c r="G107" s="121"/>
      <c r="H107" s="121"/>
      <c r="I107" s="122"/>
      <c r="J107" s="121" t="s">
        <v>108</v>
      </c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3">
        <f>'SO05 - Přípojka IT'!J32</f>
        <v>0</v>
      </c>
      <c r="AH107" s="122"/>
      <c r="AI107" s="122"/>
      <c r="AJ107" s="122"/>
      <c r="AK107" s="122"/>
      <c r="AL107" s="122"/>
      <c r="AM107" s="122"/>
      <c r="AN107" s="123">
        <f>SUM(AG107,AT107)</f>
        <v>0</v>
      </c>
      <c r="AO107" s="122"/>
      <c r="AP107" s="122"/>
      <c r="AQ107" s="124" t="s">
        <v>109</v>
      </c>
      <c r="AR107" s="125"/>
      <c r="AS107" s="131">
        <v>0</v>
      </c>
      <c r="AT107" s="132">
        <f>ROUND(SUM(AV107:AW107),2)</f>
        <v>0</v>
      </c>
      <c r="AU107" s="133">
        <f>'SO05 - Přípojka IT'!P134</f>
        <v>0</v>
      </c>
      <c r="AV107" s="132">
        <f>'SO05 - Přípojka IT'!J35</f>
        <v>0</v>
      </c>
      <c r="AW107" s="132">
        <f>'SO05 - Přípojka IT'!J36</f>
        <v>0</v>
      </c>
      <c r="AX107" s="132">
        <f>'SO05 - Přípojka IT'!J37</f>
        <v>0</v>
      </c>
      <c r="AY107" s="132">
        <f>'SO05 - Přípojka IT'!J38</f>
        <v>0</v>
      </c>
      <c r="AZ107" s="132">
        <f>'SO05 - Přípojka IT'!F35</f>
        <v>0</v>
      </c>
      <c r="BA107" s="132">
        <f>'SO05 - Přípojka IT'!F36</f>
        <v>0</v>
      </c>
      <c r="BB107" s="132">
        <f>'SO05 - Přípojka IT'!F37</f>
        <v>0</v>
      </c>
      <c r="BC107" s="132">
        <f>'SO05 - Přípojka IT'!F38</f>
        <v>0</v>
      </c>
      <c r="BD107" s="134">
        <f>'SO05 - Přípojka IT'!F39</f>
        <v>0</v>
      </c>
      <c r="BE107" s="7"/>
      <c r="BT107" s="130" t="s">
        <v>92</v>
      </c>
      <c r="BV107" s="130" t="s">
        <v>86</v>
      </c>
      <c r="BW107" s="130" t="s">
        <v>130</v>
      </c>
      <c r="BX107" s="130" t="s">
        <v>5</v>
      </c>
      <c r="CL107" s="130" t="s">
        <v>1</v>
      </c>
      <c r="CM107" s="130" t="s">
        <v>94</v>
      </c>
    </row>
    <row r="108">
      <c r="B108" s="18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7"/>
    </row>
    <row r="109" s="2" customFormat="1" ht="30" customHeight="1">
      <c r="A109" s="37"/>
      <c r="B109" s="38"/>
      <c r="C109" s="106" t="s">
        <v>131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109">
        <f>ROUND(SUM(AG110:AG113), 2)</f>
        <v>0</v>
      </c>
      <c r="AH109" s="109"/>
      <c r="AI109" s="109"/>
      <c r="AJ109" s="109"/>
      <c r="AK109" s="109"/>
      <c r="AL109" s="109"/>
      <c r="AM109" s="109"/>
      <c r="AN109" s="109">
        <f>ROUND(SUM(AN110:AN113), 2)</f>
        <v>0</v>
      </c>
      <c r="AO109" s="109"/>
      <c r="AP109" s="109"/>
      <c r="AQ109" s="135"/>
      <c r="AR109" s="40"/>
      <c r="AS109" s="99" t="s">
        <v>132</v>
      </c>
      <c r="AT109" s="100" t="s">
        <v>133</v>
      </c>
      <c r="AU109" s="100" t="s">
        <v>48</v>
      </c>
      <c r="AV109" s="101" t="s">
        <v>71</v>
      </c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="2" customFormat="1" ht="19.92" customHeight="1">
      <c r="A110" s="37"/>
      <c r="B110" s="38"/>
      <c r="C110" s="39"/>
      <c r="D110" s="136" t="s">
        <v>134</v>
      </c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39"/>
      <c r="AD110" s="39"/>
      <c r="AE110" s="39"/>
      <c r="AF110" s="39"/>
      <c r="AG110" s="137">
        <f>ROUND(AG94 * AS110, 2)</f>
        <v>0</v>
      </c>
      <c r="AH110" s="138"/>
      <c r="AI110" s="138"/>
      <c r="AJ110" s="138"/>
      <c r="AK110" s="138"/>
      <c r="AL110" s="138"/>
      <c r="AM110" s="138"/>
      <c r="AN110" s="138">
        <f>ROUND(AG110 + AV110, 2)</f>
        <v>0</v>
      </c>
      <c r="AO110" s="138"/>
      <c r="AP110" s="138"/>
      <c r="AQ110" s="39"/>
      <c r="AR110" s="40"/>
      <c r="AS110" s="139">
        <v>0</v>
      </c>
      <c r="AT110" s="140" t="s">
        <v>135</v>
      </c>
      <c r="AU110" s="140" t="s">
        <v>49</v>
      </c>
      <c r="AV110" s="141">
        <f>ROUND(IF(AU110="základní",AG110*L32,IF(AU110="snížená",AG110*L33,0)), 2)</f>
        <v>0</v>
      </c>
      <c r="AW110" s="37"/>
      <c r="AX110" s="37"/>
      <c r="AY110" s="37"/>
      <c r="AZ110" s="37"/>
      <c r="BA110" s="37"/>
      <c r="BB110" s="37"/>
      <c r="BC110" s="37"/>
      <c r="BD110" s="37"/>
      <c r="BE110" s="37"/>
      <c r="BV110" s="14" t="s">
        <v>136</v>
      </c>
      <c r="BY110" s="142">
        <f>IF(AU110="základní",AV110,0)</f>
        <v>0</v>
      </c>
      <c r="BZ110" s="142">
        <f>IF(AU110="snížená",AV110,0)</f>
        <v>0</v>
      </c>
      <c r="CA110" s="142">
        <v>0</v>
      </c>
      <c r="CB110" s="142">
        <v>0</v>
      </c>
      <c r="CC110" s="142">
        <v>0</v>
      </c>
      <c r="CD110" s="142">
        <f>IF(AU110="základní",AG110,0)</f>
        <v>0</v>
      </c>
      <c r="CE110" s="142">
        <f>IF(AU110="snížená",AG110,0)</f>
        <v>0</v>
      </c>
      <c r="CF110" s="142">
        <f>IF(AU110="zákl. přenesená",AG110,0)</f>
        <v>0</v>
      </c>
      <c r="CG110" s="142">
        <f>IF(AU110="sníž. přenesená",AG110,0)</f>
        <v>0</v>
      </c>
      <c r="CH110" s="142">
        <f>IF(AU110="nulová",AG110,0)</f>
        <v>0</v>
      </c>
      <c r="CI110" s="14">
        <f>IF(AU110="základní",1,IF(AU110="snížená",2,IF(AU110="zákl. přenesená",4,IF(AU110="sníž. přenesená",5,3))))</f>
        <v>1</v>
      </c>
      <c r="CJ110" s="14">
        <f>IF(AT110="stavební čast",1,IF(AT110="investiční čast",2,3))</f>
        <v>1</v>
      </c>
      <c r="CK110" s="14" t="str">
        <f>IF(D110="Vyplň vlastní","","x")</f>
        <v>x</v>
      </c>
    </row>
    <row r="111" s="2" customFormat="1" ht="19.92" customHeight="1">
      <c r="A111" s="37"/>
      <c r="B111" s="38"/>
      <c r="C111" s="39"/>
      <c r="D111" s="143" t="s">
        <v>137</v>
      </c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39"/>
      <c r="AD111" s="39"/>
      <c r="AE111" s="39"/>
      <c r="AF111" s="39"/>
      <c r="AG111" s="137">
        <f>ROUND(AG94 * AS111, 2)</f>
        <v>0</v>
      </c>
      <c r="AH111" s="138"/>
      <c r="AI111" s="138"/>
      <c r="AJ111" s="138"/>
      <c r="AK111" s="138"/>
      <c r="AL111" s="138"/>
      <c r="AM111" s="138"/>
      <c r="AN111" s="138">
        <f>ROUND(AG111 + AV111, 2)</f>
        <v>0</v>
      </c>
      <c r="AO111" s="138"/>
      <c r="AP111" s="138"/>
      <c r="AQ111" s="39"/>
      <c r="AR111" s="40"/>
      <c r="AS111" s="139">
        <v>0</v>
      </c>
      <c r="AT111" s="140" t="s">
        <v>135</v>
      </c>
      <c r="AU111" s="140" t="s">
        <v>49</v>
      </c>
      <c r="AV111" s="141">
        <f>ROUND(IF(AU111="základní",AG111*L32,IF(AU111="snížená",AG111*L33,0)), 2)</f>
        <v>0</v>
      </c>
      <c r="AW111" s="37"/>
      <c r="AX111" s="37"/>
      <c r="AY111" s="37"/>
      <c r="AZ111" s="37"/>
      <c r="BA111" s="37"/>
      <c r="BB111" s="37"/>
      <c r="BC111" s="37"/>
      <c r="BD111" s="37"/>
      <c r="BE111" s="37"/>
      <c r="BV111" s="14" t="s">
        <v>138</v>
      </c>
      <c r="BY111" s="142">
        <f>IF(AU111="základní",AV111,0)</f>
        <v>0</v>
      </c>
      <c r="BZ111" s="142">
        <f>IF(AU111="snížená",AV111,0)</f>
        <v>0</v>
      </c>
      <c r="CA111" s="142">
        <v>0</v>
      </c>
      <c r="CB111" s="142">
        <v>0</v>
      </c>
      <c r="CC111" s="142">
        <v>0</v>
      </c>
      <c r="CD111" s="142">
        <f>IF(AU111="základní",AG111,0)</f>
        <v>0</v>
      </c>
      <c r="CE111" s="142">
        <f>IF(AU111="snížená",AG111,0)</f>
        <v>0</v>
      </c>
      <c r="CF111" s="142">
        <f>IF(AU111="zákl. přenesená",AG111,0)</f>
        <v>0</v>
      </c>
      <c r="CG111" s="142">
        <f>IF(AU111="sníž. přenesená",AG111,0)</f>
        <v>0</v>
      </c>
      <c r="CH111" s="142">
        <f>IF(AU111="nulová",AG111,0)</f>
        <v>0</v>
      </c>
      <c r="CI111" s="14">
        <f>IF(AU111="základní",1,IF(AU111="snížená",2,IF(AU111="zákl. přenesená",4,IF(AU111="sníž. přenesená",5,3))))</f>
        <v>1</v>
      </c>
      <c r="CJ111" s="14">
        <f>IF(AT111="stavební čast",1,IF(AT111="investiční čast",2,3))</f>
        <v>1</v>
      </c>
      <c r="CK111" s="14" t="str">
        <f>IF(D111="Vyplň vlastní","","x")</f>
        <v/>
      </c>
    </row>
    <row r="112" s="2" customFormat="1" ht="19.92" customHeight="1">
      <c r="A112" s="37"/>
      <c r="B112" s="38"/>
      <c r="C112" s="39"/>
      <c r="D112" s="143" t="s">
        <v>137</v>
      </c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39"/>
      <c r="AD112" s="39"/>
      <c r="AE112" s="39"/>
      <c r="AF112" s="39"/>
      <c r="AG112" s="137">
        <f>ROUND(AG94 * AS112, 2)</f>
        <v>0</v>
      </c>
      <c r="AH112" s="138"/>
      <c r="AI112" s="138"/>
      <c r="AJ112" s="138"/>
      <c r="AK112" s="138"/>
      <c r="AL112" s="138"/>
      <c r="AM112" s="138"/>
      <c r="AN112" s="138">
        <f>ROUND(AG112 + AV112, 2)</f>
        <v>0</v>
      </c>
      <c r="AO112" s="138"/>
      <c r="AP112" s="138"/>
      <c r="AQ112" s="39"/>
      <c r="AR112" s="40"/>
      <c r="AS112" s="139">
        <v>0</v>
      </c>
      <c r="AT112" s="140" t="s">
        <v>135</v>
      </c>
      <c r="AU112" s="140" t="s">
        <v>49</v>
      </c>
      <c r="AV112" s="141">
        <f>ROUND(IF(AU112="základní",AG112*L32,IF(AU112="snížená",AG112*L33,0)), 2)</f>
        <v>0</v>
      </c>
      <c r="AW112" s="37"/>
      <c r="AX112" s="37"/>
      <c r="AY112" s="37"/>
      <c r="AZ112" s="37"/>
      <c r="BA112" s="37"/>
      <c r="BB112" s="37"/>
      <c r="BC112" s="37"/>
      <c r="BD112" s="37"/>
      <c r="BE112" s="37"/>
      <c r="BV112" s="14" t="s">
        <v>138</v>
      </c>
      <c r="BY112" s="142">
        <f>IF(AU112="základní",AV112,0)</f>
        <v>0</v>
      </c>
      <c r="BZ112" s="142">
        <f>IF(AU112="snížená",AV112,0)</f>
        <v>0</v>
      </c>
      <c r="CA112" s="142">
        <v>0</v>
      </c>
      <c r="CB112" s="142">
        <v>0</v>
      </c>
      <c r="CC112" s="142">
        <v>0</v>
      </c>
      <c r="CD112" s="142">
        <f>IF(AU112="základní",AG112,0)</f>
        <v>0</v>
      </c>
      <c r="CE112" s="142">
        <f>IF(AU112="snížená",AG112,0)</f>
        <v>0</v>
      </c>
      <c r="CF112" s="142">
        <f>IF(AU112="zákl. přenesená",AG112,0)</f>
        <v>0</v>
      </c>
      <c r="CG112" s="142">
        <f>IF(AU112="sníž. přenesená",AG112,0)</f>
        <v>0</v>
      </c>
      <c r="CH112" s="142">
        <f>IF(AU112="nulová",AG112,0)</f>
        <v>0</v>
      </c>
      <c r="CI112" s="14">
        <f>IF(AU112="základní",1,IF(AU112="snížená",2,IF(AU112="zákl. přenesená",4,IF(AU112="sníž. přenesená",5,3))))</f>
        <v>1</v>
      </c>
      <c r="CJ112" s="14">
        <f>IF(AT112="stavební čast",1,IF(AT112="investiční čast",2,3))</f>
        <v>1</v>
      </c>
      <c r="CK112" s="14" t="str">
        <f>IF(D112="Vyplň vlastní","","x")</f>
        <v/>
      </c>
    </row>
    <row r="113" s="2" customFormat="1" ht="19.92" customHeight="1">
      <c r="A113" s="37"/>
      <c r="B113" s="38"/>
      <c r="C113" s="39"/>
      <c r="D113" s="143" t="s">
        <v>137</v>
      </c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39"/>
      <c r="AD113" s="39"/>
      <c r="AE113" s="39"/>
      <c r="AF113" s="39"/>
      <c r="AG113" s="137">
        <f>ROUND(AG94 * AS113, 2)</f>
        <v>0</v>
      </c>
      <c r="AH113" s="138"/>
      <c r="AI113" s="138"/>
      <c r="AJ113" s="138"/>
      <c r="AK113" s="138"/>
      <c r="AL113" s="138"/>
      <c r="AM113" s="138"/>
      <c r="AN113" s="138">
        <f>ROUND(AG113 + AV113, 2)</f>
        <v>0</v>
      </c>
      <c r="AO113" s="138"/>
      <c r="AP113" s="138"/>
      <c r="AQ113" s="39"/>
      <c r="AR113" s="40"/>
      <c r="AS113" s="144">
        <v>0</v>
      </c>
      <c r="AT113" s="145" t="s">
        <v>135</v>
      </c>
      <c r="AU113" s="145" t="s">
        <v>49</v>
      </c>
      <c r="AV113" s="146">
        <f>ROUND(IF(AU113="základní",AG113*L32,IF(AU113="snížená",AG113*L33,0)), 2)</f>
        <v>0</v>
      </c>
      <c r="AW113" s="37"/>
      <c r="AX113" s="37"/>
      <c r="AY113" s="37"/>
      <c r="AZ113" s="37"/>
      <c r="BA113" s="37"/>
      <c r="BB113" s="37"/>
      <c r="BC113" s="37"/>
      <c r="BD113" s="37"/>
      <c r="BE113" s="37"/>
      <c r="BV113" s="14" t="s">
        <v>138</v>
      </c>
      <c r="BY113" s="142">
        <f>IF(AU113="základní",AV113,0)</f>
        <v>0</v>
      </c>
      <c r="BZ113" s="142">
        <f>IF(AU113="snížená",AV113,0)</f>
        <v>0</v>
      </c>
      <c r="CA113" s="142">
        <v>0</v>
      </c>
      <c r="CB113" s="142">
        <v>0</v>
      </c>
      <c r="CC113" s="142">
        <v>0</v>
      </c>
      <c r="CD113" s="142">
        <f>IF(AU113="základní",AG113,0)</f>
        <v>0</v>
      </c>
      <c r="CE113" s="142">
        <f>IF(AU113="snížená",AG113,0)</f>
        <v>0</v>
      </c>
      <c r="CF113" s="142">
        <f>IF(AU113="zákl. přenesená",AG113,0)</f>
        <v>0</v>
      </c>
      <c r="CG113" s="142">
        <f>IF(AU113="sníž. přenesená",AG113,0)</f>
        <v>0</v>
      </c>
      <c r="CH113" s="142">
        <f>IF(AU113="nulová",AG113,0)</f>
        <v>0</v>
      </c>
      <c r="CI113" s="14">
        <f>IF(AU113="základní",1,IF(AU113="snížená",2,IF(AU113="zákl. přenesená",4,IF(AU113="sníž. přenesená",5,3))))</f>
        <v>1</v>
      </c>
      <c r="CJ113" s="14">
        <f>IF(AT113="stavební čast",1,IF(AT113="investiční čast",2,3))</f>
        <v>1</v>
      </c>
      <c r="CK113" s="14" t="str">
        <f>IF(D113="Vyplň vlastní","","x")</f>
        <v/>
      </c>
    </row>
    <row r="114" s="2" customFormat="1" ht="10.8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40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="2" customFormat="1" ht="30" customHeight="1">
      <c r="A115" s="37"/>
      <c r="B115" s="38"/>
      <c r="C115" s="147" t="s">
        <v>139</v>
      </c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9">
        <f>ROUND(AG94 + AG109, 2)</f>
        <v>0</v>
      </c>
      <c r="AH115" s="149"/>
      <c r="AI115" s="149"/>
      <c r="AJ115" s="149"/>
      <c r="AK115" s="149"/>
      <c r="AL115" s="149"/>
      <c r="AM115" s="149"/>
      <c r="AN115" s="149">
        <f>ROUND(AN94 + AN109, 2)</f>
        <v>0</v>
      </c>
      <c r="AO115" s="149"/>
      <c r="AP115" s="149"/>
      <c r="AQ115" s="148"/>
      <c r="AR115" s="40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="2" customFormat="1" ht="6.96" customHeight="1">
      <c r="A116" s="37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40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</sheetData>
  <sheetProtection sheet="1" formatColumns="0" formatRows="0" objects="1" scenarios="1" spinCount="100000" saltValue="U6Dj9BgyPcivHd3ohHpVPlxzRJkphf/rppNmyav/QSx7KN7RGzmdo9mF8PfZAxyRMmRw6AIv8AKjk5eRrSAeqA==" hashValue="ynVG/ZsJhv1VQNgfEbENYBZUuzNgAGJlg8Az5aI03rXXGjL8MBCAKHXumDwevFy0WVet6LZ6SqefDPAocJPvIQ==" algorithmName="SHA-512" password="CC35"/>
  <mergeCells count="108">
    <mergeCell ref="C92:G92"/>
    <mergeCell ref="D98:H98"/>
    <mergeCell ref="D104:H104"/>
    <mergeCell ref="D103:H103"/>
    <mergeCell ref="D102:H102"/>
    <mergeCell ref="D96:H96"/>
    <mergeCell ref="D101:H101"/>
    <mergeCell ref="D97:H97"/>
    <mergeCell ref="D100:H100"/>
    <mergeCell ref="D95:H95"/>
    <mergeCell ref="D99:H99"/>
    <mergeCell ref="I92:AF92"/>
    <mergeCell ref="J98:AF98"/>
    <mergeCell ref="J104:AF104"/>
    <mergeCell ref="J99:AF99"/>
    <mergeCell ref="J100:AF100"/>
    <mergeCell ref="J95:AF95"/>
    <mergeCell ref="J101:AF101"/>
    <mergeCell ref="J102:AF102"/>
    <mergeCell ref="J103:AF103"/>
    <mergeCell ref="J96:AF96"/>
    <mergeCell ref="J97:AF97"/>
    <mergeCell ref="L85:AO85"/>
    <mergeCell ref="D105:H105"/>
    <mergeCell ref="J105:AF105"/>
    <mergeCell ref="D106:H106"/>
    <mergeCell ref="J106:AF106"/>
    <mergeCell ref="D107:H107"/>
    <mergeCell ref="J107:AF107"/>
    <mergeCell ref="D110:AB110"/>
    <mergeCell ref="AG110:AM110"/>
    <mergeCell ref="AN110:AP110"/>
    <mergeCell ref="D111:AB111"/>
    <mergeCell ref="AG111:AM111"/>
    <mergeCell ref="AN111:AP111"/>
    <mergeCell ref="D112:AB112"/>
    <mergeCell ref="AG112:AM112"/>
    <mergeCell ref="AN112:AP112"/>
    <mergeCell ref="D113:AB113"/>
    <mergeCell ref="AG113:AM113"/>
    <mergeCell ref="AN113:AP113"/>
    <mergeCell ref="AG94:AM94"/>
    <mergeCell ref="AN94:AP94"/>
    <mergeCell ref="AG109:AM109"/>
    <mergeCell ref="AN109:AP109"/>
    <mergeCell ref="AG115:AM115"/>
    <mergeCell ref="AN115:AP115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97:AM97"/>
    <mergeCell ref="AG98:AM98"/>
    <mergeCell ref="AG96:AM96"/>
    <mergeCell ref="AG104:AM104"/>
    <mergeCell ref="AG99:AM99"/>
    <mergeCell ref="AG95:AM95"/>
    <mergeCell ref="AG101:AM101"/>
    <mergeCell ref="AG103:AM103"/>
    <mergeCell ref="AG100:AM100"/>
    <mergeCell ref="AG102:AM102"/>
    <mergeCell ref="AG92:AM92"/>
    <mergeCell ref="AM87:AN87"/>
    <mergeCell ref="AM89:AP89"/>
    <mergeCell ref="AM90:AP90"/>
    <mergeCell ref="AN103:AP103"/>
    <mergeCell ref="AN102:AP102"/>
    <mergeCell ref="AN97:AP97"/>
    <mergeCell ref="AN101:AP101"/>
    <mergeCell ref="AN100:AP100"/>
    <mergeCell ref="AN95:AP95"/>
    <mergeCell ref="AN99:AP99"/>
    <mergeCell ref="AN96:AP96"/>
    <mergeCell ref="AN98:AP98"/>
    <mergeCell ref="AN92:AP92"/>
    <mergeCell ref="AN104:AP104"/>
    <mergeCell ref="AS89:AT91"/>
    <mergeCell ref="AN105:AP105"/>
    <mergeCell ref="AG105:AM105"/>
    <mergeCell ref="AN106:AP106"/>
    <mergeCell ref="AG106:AM106"/>
    <mergeCell ref="AN107:AP107"/>
    <mergeCell ref="AG107:AM107"/>
  </mergeCells>
  <dataValidations count="2">
    <dataValidation type="list" allowBlank="1" showInputMessage="1" showErrorMessage="1" error="Povoleny jsou hodnoty základní, snížená, zákl. přenesená, sníž. přenesená, nulová." sqref="AU109:AU113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9:AT113">
      <formula1>"stavební čast, technologická čast, investiční čast"</formula1>
    </dataValidation>
  </dataValidations>
  <hyperlinks>
    <hyperlink ref="A95" location="'PS01.1 - Trafostanice - R...'!C2" display="/"/>
    <hyperlink ref="A96" location="'PS01.3 - Trafostanice - V...'!C2" display="/"/>
    <hyperlink ref="A97" location="'PS01.4 - Trafostanice - M...'!C2" display="/"/>
    <hyperlink ref="A98" location="'PS03.2 - RTU a MaR - ES A...'!C2" display="/"/>
    <hyperlink ref="A99" location="'PS04.1 - Kamerový systém ...'!C2" display="/"/>
    <hyperlink ref="A100" location="'PS05 - Přípojka IT'!C2" display="/"/>
    <hyperlink ref="A101" location="'SO01 - Stavební část'!C2" display="/"/>
    <hyperlink ref="A102" location="'SO03 - Trafostanice'!C2" display="/"/>
    <hyperlink ref="A103" location="'SO04 - Sociální zázemí ři...'!C2" display="/"/>
    <hyperlink ref="A104" location="'SO04.1 - Sociální zázemí ...'!C2" display="/"/>
    <hyperlink ref="A105" location="'SO04.2 - Sociální zázemí ...'!C2" display="/"/>
    <hyperlink ref="A106" location="'SO04.3 - Sociální zázemí ...'!C2" display="/"/>
    <hyperlink ref="A107" location="'SO05 - Přípojka I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119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1486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J110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ROUND((SUM(BE110:BE117) + SUM(BE137:BE190)),  2)</f>
        <v>0</v>
      </c>
      <c r="G35" s="37"/>
      <c r="H35" s="37"/>
      <c r="I35" s="171">
        <v>0.20999999999999999</v>
      </c>
      <c r="J35" s="170">
        <f>ROUND(((SUM(BE110:BE117) + SUM(BE137:BE190))*I35),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ROUND((SUM(BF110:BF117) + SUM(BF137:BF190)),  2)</f>
        <v>0</v>
      </c>
      <c r="G36" s="37"/>
      <c r="H36" s="37"/>
      <c r="I36" s="171">
        <v>0.14999999999999999</v>
      </c>
      <c r="J36" s="170">
        <f>ROUND(((SUM(BF110:BF117) + SUM(BF137:BF190))*I36),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ROUND((SUM(BG110:BG117) + SUM(BG137:BG190)),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ROUND((SUM(BH110:BH117) + SUM(BH137:BH190)),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ROUND((SUM(BI110:BI117) + SUM(BI137:BI190)),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SO04 - Sociální zázemí řidičů MHD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J138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J139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1104</v>
      </c>
      <c r="E99" s="203"/>
      <c r="F99" s="203"/>
      <c r="G99" s="203"/>
      <c r="H99" s="203"/>
      <c r="I99" s="203"/>
      <c r="J99" s="204">
        <f>J152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1020</v>
      </c>
      <c r="E100" s="203"/>
      <c r="F100" s="203"/>
      <c r="G100" s="203"/>
      <c r="H100" s="203"/>
      <c r="I100" s="203"/>
      <c r="J100" s="204">
        <f>J160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1105</v>
      </c>
      <c r="E101" s="203"/>
      <c r="F101" s="203"/>
      <c r="G101" s="203"/>
      <c r="H101" s="203"/>
      <c r="I101" s="203"/>
      <c r="J101" s="204">
        <f>J162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1106</v>
      </c>
      <c r="E102" s="203"/>
      <c r="F102" s="203"/>
      <c r="G102" s="203"/>
      <c r="H102" s="203"/>
      <c r="I102" s="203"/>
      <c r="J102" s="204">
        <f>J164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1421</v>
      </c>
      <c r="E103" s="203"/>
      <c r="F103" s="203"/>
      <c r="G103" s="203"/>
      <c r="H103" s="203"/>
      <c r="I103" s="203"/>
      <c r="J103" s="204">
        <f>J167</f>
        <v>0</v>
      </c>
      <c r="K103" s="201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1108</v>
      </c>
      <c r="E104" s="203"/>
      <c r="F104" s="203"/>
      <c r="G104" s="203"/>
      <c r="H104" s="203"/>
      <c r="I104" s="203"/>
      <c r="J104" s="204">
        <f>J170</f>
        <v>0</v>
      </c>
      <c r="K104" s="201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0"/>
      <c r="C105" s="201"/>
      <c r="D105" s="202" t="s">
        <v>1422</v>
      </c>
      <c r="E105" s="203"/>
      <c r="F105" s="203"/>
      <c r="G105" s="203"/>
      <c r="H105" s="203"/>
      <c r="I105" s="203"/>
      <c r="J105" s="204">
        <f>J172</f>
        <v>0</v>
      </c>
      <c r="K105" s="201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94"/>
      <c r="C106" s="195"/>
      <c r="D106" s="196" t="s">
        <v>1021</v>
      </c>
      <c r="E106" s="197"/>
      <c r="F106" s="197"/>
      <c r="G106" s="197"/>
      <c r="H106" s="197"/>
      <c r="I106" s="197"/>
      <c r="J106" s="198">
        <f>J182</f>
        <v>0</v>
      </c>
      <c r="K106" s="195"/>
      <c r="L106" s="19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0"/>
      <c r="C107" s="201"/>
      <c r="D107" s="202" t="s">
        <v>1109</v>
      </c>
      <c r="E107" s="203"/>
      <c r="F107" s="203"/>
      <c r="G107" s="203"/>
      <c r="H107" s="203"/>
      <c r="I107" s="203"/>
      <c r="J107" s="204">
        <f>J183</f>
        <v>0</v>
      </c>
      <c r="K107" s="201"/>
      <c r="L107" s="205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9.28" customHeight="1">
      <c r="A110" s="37"/>
      <c r="B110" s="38"/>
      <c r="C110" s="193" t="s">
        <v>155</v>
      </c>
      <c r="D110" s="39"/>
      <c r="E110" s="39"/>
      <c r="F110" s="39"/>
      <c r="G110" s="39"/>
      <c r="H110" s="39"/>
      <c r="I110" s="39"/>
      <c r="J110" s="206">
        <f>ROUND(J111 + J112 + J113 + J114 + J115 + J116,2)</f>
        <v>0</v>
      </c>
      <c r="K110" s="39"/>
      <c r="L110" s="62"/>
      <c r="N110" s="207" t="s">
        <v>48</v>
      </c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8" customHeight="1">
      <c r="A111" s="37"/>
      <c r="B111" s="38"/>
      <c r="C111" s="39"/>
      <c r="D111" s="143" t="s">
        <v>156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43" t="s">
        <v>158</v>
      </c>
      <c r="E112" s="136"/>
      <c r="F112" s="136"/>
      <c r="G112" s="39"/>
      <c r="H112" s="39"/>
      <c r="I112" s="39"/>
      <c r="J112" s="137"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157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 ht="18" customHeight="1">
      <c r="A113" s="37"/>
      <c r="B113" s="38"/>
      <c r="C113" s="39"/>
      <c r="D113" s="143" t="s">
        <v>159</v>
      </c>
      <c r="E113" s="136"/>
      <c r="F113" s="136"/>
      <c r="G113" s="39"/>
      <c r="H113" s="39"/>
      <c r="I113" s="39"/>
      <c r="J113" s="137"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157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 ht="18" customHeight="1">
      <c r="A114" s="37"/>
      <c r="B114" s="38"/>
      <c r="C114" s="39"/>
      <c r="D114" s="143" t="s">
        <v>160</v>
      </c>
      <c r="E114" s="136"/>
      <c r="F114" s="136"/>
      <c r="G114" s="39"/>
      <c r="H114" s="39"/>
      <c r="I114" s="39"/>
      <c r="J114" s="137">
        <v>0</v>
      </c>
      <c r="K114" s="39"/>
      <c r="L114" s="208"/>
      <c r="M114" s="209"/>
      <c r="N114" s="210" t="s">
        <v>49</v>
      </c>
      <c r="O114" s="209"/>
      <c r="P114" s="209"/>
      <c r="Q114" s="209"/>
      <c r="R114" s="209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12" t="s">
        <v>157</v>
      </c>
      <c r="AZ114" s="209"/>
      <c r="BA114" s="209"/>
      <c r="BB114" s="209"/>
      <c r="BC114" s="209"/>
      <c r="BD114" s="209"/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12" t="s">
        <v>92</v>
      </c>
      <c r="BK114" s="209"/>
      <c r="BL114" s="209"/>
      <c r="BM114" s="209"/>
    </row>
    <row r="115" s="2" customFormat="1" ht="18" customHeight="1">
      <c r="A115" s="37"/>
      <c r="B115" s="38"/>
      <c r="C115" s="39"/>
      <c r="D115" s="143" t="s">
        <v>161</v>
      </c>
      <c r="E115" s="136"/>
      <c r="F115" s="136"/>
      <c r="G115" s="39"/>
      <c r="H115" s="39"/>
      <c r="I115" s="39"/>
      <c r="J115" s="137">
        <v>0</v>
      </c>
      <c r="K115" s="39"/>
      <c r="L115" s="208"/>
      <c r="M115" s="209"/>
      <c r="N115" s="210" t="s">
        <v>49</v>
      </c>
      <c r="O115" s="209"/>
      <c r="P115" s="209"/>
      <c r="Q115" s="209"/>
      <c r="R115" s="209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12" t="s">
        <v>157</v>
      </c>
      <c r="AZ115" s="209"/>
      <c r="BA115" s="209"/>
      <c r="BB115" s="209"/>
      <c r="BC115" s="209"/>
      <c r="BD115" s="209"/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212" t="s">
        <v>92</v>
      </c>
      <c r="BK115" s="209"/>
      <c r="BL115" s="209"/>
      <c r="BM115" s="209"/>
    </row>
    <row r="116" s="2" customFormat="1" ht="18" customHeight="1">
      <c r="A116" s="37"/>
      <c r="B116" s="38"/>
      <c r="C116" s="39"/>
      <c r="D116" s="136" t="s">
        <v>162</v>
      </c>
      <c r="E116" s="39"/>
      <c r="F116" s="39"/>
      <c r="G116" s="39"/>
      <c r="H116" s="39"/>
      <c r="I116" s="39"/>
      <c r="J116" s="137">
        <f>ROUND(J30*T116,2)</f>
        <v>0</v>
      </c>
      <c r="K116" s="39"/>
      <c r="L116" s="208"/>
      <c r="M116" s="209"/>
      <c r="N116" s="210" t="s">
        <v>49</v>
      </c>
      <c r="O116" s="209"/>
      <c r="P116" s="209"/>
      <c r="Q116" s="209"/>
      <c r="R116" s="209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12" t="s">
        <v>163</v>
      </c>
      <c r="AZ116" s="209"/>
      <c r="BA116" s="209"/>
      <c r="BB116" s="209"/>
      <c r="BC116" s="209"/>
      <c r="BD116" s="209"/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212" t="s">
        <v>92</v>
      </c>
      <c r="BK116" s="209"/>
      <c r="BL116" s="209"/>
      <c r="BM116" s="209"/>
    </row>
    <row r="117" s="2" customForma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9.28" customHeight="1">
      <c r="A118" s="37"/>
      <c r="B118" s="38"/>
      <c r="C118" s="147" t="s">
        <v>139</v>
      </c>
      <c r="D118" s="148"/>
      <c r="E118" s="148"/>
      <c r="F118" s="148"/>
      <c r="G118" s="148"/>
      <c r="H118" s="148"/>
      <c r="I118" s="148"/>
      <c r="J118" s="149">
        <f>ROUND(J96+J110,2)</f>
        <v>0</v>
      </c>
      <c r="K118" s="14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65"/>
      <c r="C119" s="66"/>
      <c r="D119" s="66"/>
      <c r="E119" s="66"/>
      <c r="F119" s="66"/>
      <c r="G119" s="66"/>
      <c r="H119" s="66"/>
      <c r="I119" s="66"/>
      <c r="J119" s="66"/>
      <c r="K119" s="66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3" s="2" customFormat="1" ht="6.96" customHeight="1">
      <c r="A123" s="37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24.96" customHeight="1">
      <c r="A124" s="37"/>
      <c r="B124" s="38"/>
      <c r="C124" s="20" t="s">
        <v>164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16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4.4" customHeight="1">
      <c r="A127" s="37"/>
      <c r="B127" s="38"/>
      <c r="C127" s="39"/>
      <c r="D127" s="39"/>
      <c r="E127" s="190" t="str">
        <f>E7</f>
        <v>Infrastruktura pro elektromobilitu III - lokalita Valchařská</v>
      </c>
      <c r="F127" s="29"/>
      <c r="G127" s="29"/>
      <c r="H127" s="2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29" t="s">
        <v>141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6" customHeight="1">
      <c r="A129" s="37"/>
      <c r="B129" s="38"/>
      <c r="C129" s="39"/>
      <c r="D129" s="39"/>
      <c r="E129" s="75" t="str">
        <f>E9</f>
        <v>SO04 - Sociální zázemí řidičů MHD</v>
      </c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2" customHeight="1">
      <c r="A131" s="37"/>
      <c r="B131" s="38"/>
      <c r="C131" s="29" t="s">
        <v>20</v>
      </c>
      <c r="D131" s="39"/>
      <c r="E131" s="39"/>
      <c r="F131" s="24" t="str">
        <f>F12</f>
        <v>Ostrava</v>
      </c>
      <c r="G131" s="39"/>
      <c r="H131" s="39"/>
      <c r="I131" s="29" t="s">
        <v>22</v>
      </c>
      <c r="J131" s="78" t="str">
        <f>IF(J12="","",J12)</f>
        <v>18.1.2022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26.4" customHeight="1">
      <c r="A133" s="37"/>
      <c r="B133" s="38"/>
      <c r="C133" s="29" t="s">
        <v>24</v>
      </c>
      <c r="D133" s="39"/>
      <c r="E133" s="39"/>
      <c r="F133" s="24" t="str">
        <f>E15</f>
        <v>Dopravní podnik Ostrava, a.s.</v>
      </c>
      <c r="G133" s="39"/>
      <c r="H133" s="39"/>
      <c r="I133" s="29" t="s">
        <v>32</v>
      </c>
      <c r="J133" s="33" t="str">
        <f>E21</f>
        <v>ENPRO Energo, s.r.o.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40.8" customHeight="1">
      <c r="A134" s="37"/>
      <c r="B134" s="38"/>
      <c r="C134" s="29" t="s">
        <v>30</v>
      </c>
      <c r="D134" s="39"/>
      <c r="E134" s="39"/>
      <c r="F134" s="24" t="str">
        <f>IF(E18="","",E18)</f>
        <v>Vyplň údaj</v>
      </c>
      <c r="G134" s="39"/>
      <c r="H134" s="39"/>
      <c r="I134" s="29" t="s">
        <v>36</v>
      </c>
      <c r="J134" s="33" t="str">
        <f>E24</f>
        <v>PEZ - Projekce energetických zařízení, s.r.o.</v>
      </c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0.32" customHeight="1">
      <c r="A135" s="37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11" customFormat="1" ht="29.28" customHeight="1">
      <c r="A136" s="214"/>
      <c r="B136" s="215"/>
      <c r="C136" s="216" t="s">
        <v>165</v>
      </c>
      <c r="D136" s="217" t="s">
        <v>69</v>
      </c>
      <c r="E136" s="217" t="s">
        <v>65</v>
      </c>
      <c r="F136" s="217" t="s">
        <v>66</v>
      </c>
      <c r="G136" s="217" t="s">
        <v>166</v>
      </c>
      <c r="H136" s="217" t="s">
        <v>167</v>
      </c>
      <c r="I136" s="217" t="s">
        <v>168</v>
      </c>
      <c r="J136" s="218" t="s">
        <v>146</v>
      </c>
      <c r="K136" s="219" t="s">
        <v>169</v>
      </c>
      <c r="L136" s="220"/>
      <c r="M136" s="99" t="s">
        <v>1</v>
      </c>
      <c r="N136" s="100" t="s">
        <v>48</v>
      </c>
      <c r="O136" s="100" t="s">
        <v>170</v>
      </c>
      <c r="P136" s="100" t="s">
        <v>171</v>
      </c>
      <c r="Q136" s="100" t="s">
        <v>172</v>
      </c>
      <c r="R136" s="100" t="s">
        <v>173</v>
      </c>
      <c r="S136" s="100" t="s">
        <v>174</v>
      </c>
      <c r="T136" s="101" t="s">
        <v>175</v>
      </c>
      <c r="U136" s="214"/>
      <c r="V136" s="214"/>
      <c r="W136" s="214"/>
      <c r="X136" s="214"/>
      <c r="Y136" s="214"/>
      <c r="Z136" s="214"/>
      <c r="AA136" s="214"/>
      <c r="AB136" s="214"/>
      <c r="AC136" s="214"/>
      <c r="AD136" s="214"/>
      <c r="AE136" s="214"/>
    </row>
    <row r="137" s="2" customFormat="1" ht="22.8" customHeight="1">
      <c r="A137" s="37"/>
      <c r="B137" s="38"/>
      <c r="C137" s="106" t="s">
        <v>176</v>
      </c>
      <c r="D137" s="39"/>
      <c r="E137" s="39"/>
      <c r="F137" s="39"/>
      <c r="G137" s="39"/>
      <c r="H137" s="39"/>
      <c r="I137" s="39"/>
      <c r="J137" s="221">
        <f>BK137</f>
        <v>0</v>
      </c>
      <c r="K137" s="39"/>
      <c r="L137" s="40"/>
      <c r="M137" s="102"/>
      <c r="N137" s="222"/>
      <c r="O137" s="103"/>
      <c r="P137" s="223">
        <f>P138+P182</f>
        <v>0</v>
      </c>
      <c r="Q137" s="103"/>
      <c r="R137" s="223">
        <f>R138+R182</f>
        <v>0</v>
      </c>
      <c r="S137" s="103"/>
      <c r="T137" s="224">
        <f>T138+T182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4" t="s">
        <v>83</v>
      </c>
      <c r="AU137" s="14" t="s">
        <v>148</v>
      </c>
      <c r="BK137" s="225">
        <f>BK138+BK182</f>
        <v>0</v>
      </c>
    </row>
    <row r="138" s="12" customFormat="1" ht="25.92" customHeight="1">
      <c r="A138" s="12"/>
      <c r="B138" s="226"/>
      <c r="C138" s="227"/>
      <c r="D138" s="228" t="s">
        <v>83</v>
      </c>
      <c r="E138" s="229" t="s">
        <v>1027</v>
      </c>
      <c r="F138" s="229" t="s">
        <v>1028</v>
      </c>
      <c r="G138" s="227"/>
      <c r="H138" s="227"/>
      <c r="I138" s="230"/>
      <c r="J138" s="231">
        <f>BK138</f>
        <v>0</v>
      </c>
      <c r="K138" s="227"/>
      <c r="L138" s="232"/>
      <c r="M138" s="233"/>
      <c r="N138" s="234"/>
      <c r="O138" s="234"/>
      <c r="P138" s="235">
        <f>P139+P152+P160+P162+P164+P167+P170+P172</f>
        <v>0</v>
      </c>
      <c r="Q138" s="234"/>
      <c r="R138" s="235">
        <f>R139+R152+R160+R162+R164+R167+R170+R172</f>
        <v>0</v>
      </c>
      <c r="S138" s="234"/>
      <c r="T138" s="236">
        <f>T139+T152+T160+T162+T164+T167+T170+T172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7" t="s">
        <v>92</v>
      </c>
      <c r="AT138" s="238" t="s">
        <v>83</v>
      </c>
      <c r="AU138" s="238" t="s">
        <v>84</v>
      </c>
      <c r="AY138" s="237" t="s">
        <v>180</v>
      </c>
      <c r="BK138" s="239">
        <f>BK139+BK152+BK160+BK162+BK164+BK167+BK170+BK172</f>
        <v>0</v>
      </c>
    </row>
    <row r="139" s="12" customFormat="1" ht="22.8" customHeight="1">
      <c r="A139" s="12"/>
      <c r="B139" s="226"/>
      <c r="C139" s="227"/>
      <c r="D139" s="228" t="s">
        <v>83</v>
      </c>
      <c r="E139" s="240" t="s">
        <v>92</v>
      </c>
      <c r="F139" s="240" t="s">
        <v>1110</v>
      </c>
      <c r="G139" s="227"/>
      <c r="H139" s="227"/>
      <c r="I139" s="230"/>
      <c r="J139" s="241">
        <f>BK139</f>
        <v>0</v>
      </c>
      <c r="K139" s="227"/>
      <c r="L139" s="232"/>
      <c r="M139" s="233"/>
      <c r="N139" s="234"/>
      <c r="O139" s="234"/>
      <c r="P139" s="235">
        <f>SUM(P140:P151)</f>
        <v>0</v>
      </c>
      <c r="Q139" s="234"/>
      <c r="R139" s="235">
        <f>SUM(R140:R151)</f>
        <v>0</v>
      </c>
      <c r="S139" s="234"/>
      <c r="T139" s="236">
        <f>SUM(T140:T151)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37" t="s">
        <v>92</v>
      </c>
      <c r="AT139" s="238" t="s">
        <v>83</v>
      </c>
      <c r="AU139" s="238" t="s">
        <v>92</v>
      </c>
      <c r="AY139" s="237" t="s">
        <v>180</v>
      </c>
      <c r="BK139" s="239">
        <f>SUM(BK140:BK151)</f>
        <v>0</v>
      </c>
    </row>
    <row r="140" s="2" customFormat="1" ht="22.2" customHeight="1">
      <c r="A140" s="37"/>
      <c r="B140" s="38"/>
      <c r="C140" s="256" t="s">
        <v>92</v>
      </c>
      <c r="D140" s="256" t="s">
        <v>189</v>
      </c>
      <c r="E140" s="257" t="s">
        <v>1426</v>
      </c>
      <c r="F140" s="258" t="s">
        <v>1427</v>
      </c>
      <c r="G140" s="259" t="s">
        <v>1133</v>
      </c>
      <c r="H140" s="266">
        <v>45.881999999999998</v>
      </c>
      <c r="I140" s="261"/>
      <c r="J140" s="262">
        <f>ROUND(I140*H140,2)</f>
        <v>0</v>
      </c>
      <c r="K140" s="263"/>
      <c r="L140" s="40"/>
      <c r="M140" s="264" t="s">
        <v>1</v>
      </c>
      <c r="N140" s="265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742</v>
      </c>
      <c r="AT140" s="255" t="s">
        <v>189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742</v>
      </c>
      <c r="BM140" s="255" t="s">
        <v>94</v>
      </c>
    </row>
    <row r="141" s="2" customFormat="1" ht="22.2" customHeight="1">
      <c r="A141" s="37"/>
      <c r="B141" s="38"/>
      <c r="C141" s="256" t="s">
        <v>94</v>
      </c>
      <c r="D141" s="256" t="s">
        <v>189</v>
      </c>
      <c r="E141" s="257" t="s">
        <v>1136</v>
      </c>
      <c r="F141" s="258" t="s">
        <v>1137</v>
      </c>
      <c r="G141" s="259" t="s">
        <v>1133</v>
      </c>
      <c r="H141" s="266">
        <v>11.172000000000001</v>
      </c>
      <c r="I141" s="261"/>
      <c r="J141" s="262">
        <f>ROUND(I141*H141,2)</f>
        <v>0</v>
      </c>
      <c r="K141" s="263"/>
      <c r="L141" s="40"/>
      <c r="M141" s="264" t="s">
        <v>1</v>
      </c>
      <c r="N141" s="265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742</v>
      </c>
      <c r="AT141" s="255" t="s">
        <v>189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742</v>
      </c>
      <c r="BM141" s="255" t="s">
        <v>742</v>
      </c>
    </row>
    <row r="142" s="2" customFormat="1" ht="34.8" customHeight="1">
      <c r="A142" s="37"/>
      <c r="B142" s="38"/>
      <c r="C142" s="256" t="s">
        <v>179</v>
      </c>
      <c r="D142" s="256" t="s">
        <v>189</v>
      </c>
      <c r="E142" s="257" t="s">
        <v>1140</v>
      </c>
      <c r="F142" s="258" t="s">
        <v>1141</v>
      </c>
      <c r="G142" s="259" t="s">
        <v>1133</v>
      </c>
      <c r="H142" s="266">
        <v>125.59099999999999</v>
      </c>
      <c r="I142" s="261"/>
      <c r="J142" s="262">
        <f>ROUND(I142*H142,2)</f>
        <v>0</v>
      </c>
      <c r="K142" s="263"/>
      <c r="L142" s="40"/>
      <c r="M142" s="264" t="s">
        <v>1</v>
      </c>
      <c r="N142" s="265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742</v>
      </c>
      <c r="AT142" s="255" t="s">
        <v>189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742</v>
      </c>
      <c r="BM142" s="255" t="s">
        <v>591</v>
      </c>
    </row>
    <row r="143" s="2" customFormat="1" ht="34.8" customHeight="1">
      <c r="A143" s="37"/>
      <c r="B143" s="38"/>
      <c r="C143" s="256" t="s">
        <v>742</v>
      </c>
      <c r="D143" s="256" t="s">
        <v>189</v>
      </c>
      <c r="E143" s="257" t="s">
        <v>1142</v>
      </c>
      <c r="F143" s="258" t="s">
        <v>1143</v>
      </c>
      <c r="G143" s="259" t="s">
        <v>1133</v>
      </c>
      <c r="H143" s="266">
        <v>1862.9300000000001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742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742</v>
      </c>
      <c r="BM143" s="255" t="s">
        <v>237</v>
      </c>
    </row>
    <row r="144" s="2" customFormat="1" ht="22.2" customHeight="1">
      <c r="A144" s="37"/>
      <c r="B144" s="38"/>
      <c r="C144" s="256" t="s">
        <v>221</v>
      </c>
      <c r="D144" s="256" t="s">
        <v>189</v>
      </c>
      <c r="E144" s="257" t="s">
        <v>1144</v>
      </c>
      <c r="F144" s="258" t="s">
        <v>1145</v>
      </c>
      <c r="G144" s="259" t="s">
        <v>1133</v>
      </c>
      <c r="H144" s="266">
        <v>123.193</v>
      </c>
      <c r="I144" s="261"/>
      <c r="J144" s="262">
        <f>ROUND(I144*H144,2)</f>
        <v>0</v>
      </c>
      <c r="K144" s="263"/>
      <c r="L144" s="40"/>
      <c r="M144" s="264" t="s">
        <v>1</v>
      </c>
      <c r="N144" s="265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742</v>
      </c>
      <c r="AT144" s="255" t="s">
        <v>189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245</v>
      </c>
    </row>
    <row r="145" s="2" customFormat="1" ht="22.2" customHeight="1">
      <c r="A145" s="37"/>
      <c r="B145" s="38"/>
      <c r="C145" s="256" t="s">
        <v>591</v>
      </c>
      <c r="D145" s="256" t="s">
        <v>189</v>
      </c>
      <c r="E145" s="257" t="s">
        <v>1146</v>
      </c>
      <c r="F145" s="258" t="s">
        <v>1147</v>
      </c>
      <c r="G145" s="259" t="s">
        <v>292</v>
      </c>
      <c r="H145" s="266">
        <v>178.761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253</v>
      </c>
    </row>
    <row r="146" s="2" customFormat="1" ht="22.2" customHeight="1">
      <c r="A146" s="37"/>
      <c r="B146" s="38"/>
      <c r="C146" s="256" t="s">
        <v>229</v>
      </c>
      <c r="D146" s="256" t="s">
        <v>189</v>
      </c>
      <c r="E146" s="257" t="s">
        <v>1148</v>
      </c>
      <c r="F146" s="258" t="s">
        <v>1149</v>
      </c>
      <c r="G146" s="259" t="s">
        <v>1133</v>
      </c>
      <c r="H146" s="266">
        <v>137.64599999999999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265</v>
      </c>
    </row>
    <row r="147" s="2" customFormat="1" ht="22.2" customHeight="1">
      <c r="A147" s="37"/>
      <c r="B147" s="38"/>
      <c r="C147" s="256" t="s">
        <v>237</v>
      </c>
      <c r="D147" s="256" t="s">
        <v>189</v>
      </c>
      <c r="E147" s="257" t="s">
        <v>1150</v>
      </c>
      <c r="F147" s="258" t="s">
        <v>1151</v>
      </c>
      <c r="G147" s="259" t="s">
        <v>1133</v>
      </c>
      <c r="H147" s="266">
        <v>66.198999999999998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742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272</v>
      </c>
    </row>
    <row r="148" s="2" customFormat="1" ht="19.8" customHeight="1">
      <c r="A148" s="37"/>
      <c r="B148" s="38"/>
      <c r="C148" s="256" t="s">
        <v>241</v>
      </c>
      <c r="D148" s="256" t="s">
        <v>189</v>
      </c>
      <c r="E148" s="257" t="s">
        <v>1152</v>
      </c>
      <c r="F148" s="258" t="s">
        <v>1153</v>
      </c>
      <c r="G148" s="259" t="s">
        <v>1133</v>
      </c>
      <c r="H148" s="266">
        <v>11.172000000000001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285</v>
      </c>
    </row>
    <row r="149" s="2" customFormat="1" ht="14.4" customHeight="1">
      <c r="A149" s="37"/>
      <c r="B149" s="38"/>
      <c r="C149" s="256" t="s">
        <v>245</v>
      </c>
      <c r="D149" s="256" t="s">
        <v>189</v>
      </c>
      <c r="E149" s="257" t="s">
        <v>1428</v>
      </c>
      <c r="F149" s="258" t="s">
        <v>1429</v>
      </c>
      <c r="G149" s="259" t="s">
        <v>1414</v>
      </c>
      <c r="H149" s="266">
        <v>2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742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289</v>
      </c>
    </row>
    <row r="150" s="2" customFormat="1" ht="30" customHeight="1">
      <c r="A150" s="37"/>
      <c r="B150" s="38"/>
      <c r="C150" s="256" t="s">
        <v>249</v>
      </c>
      <c r="D150" s="256" t="s">
        <v>189</v>
      </c>
      <c r="E150" s="257" t="s">
        <v>1487</v>
      </c>
      <c r="F150" s="258" t="s">
        <v>1488</v>
      </c>
      <c r="G150" s="259" t="s">
        <v>1133</v>
      </c>
      <c r="H150" s="266">
        <v>2.3220000000000001</v>
      </c>
      <c r="I150" s="261"/>
      <c r="J150" s="262">
        <f>ROUND(I150*H150,2)</f>
        <v>0</v>
      </c>
      <c r="K150" s="263"/>
      <c r="L150" s="40"/>
      <c r="M150" s="264" t="s">
        <v>1</v>
      </c>
      <c r="N150" s="265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742</v>
      </c>
      <c r="AT150" s="255" t="s">
        <v>189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742</v>
      </c>
      <c r="BM150" s="255" t="s">
        <v>294</v>
      </c>
    </row>
    <row r="151" s="2" customFormat="1" ht="14.4" customHeight="1">
      <c r="A151" s="37"/>
      <c r="B151" s="38"/>
      <c r="C151" s="242" t="s">
        <v>253</v>
      </c>
      <c r="D151" s="242" t="s">
        <v>183</v>
      </c>
      <c r="E151" s="243" t="s">
        <v>1489</v>
      </c>
      <c r="F151" s="244" t="s">
        <v>1490</v>
      </c>
      <c r="G151" s="245" t="s">
        <v>1191</v>
      </c>
      <c r="H151" s="246">
        <v>4.6440000000000001</v>
      </c>
      <c r="I151" s="247"/>
      <c r="J151" s="248">
        <f>ROUND(I151*H151,2)</f>
        <v>0</v>
      </c>
      <c r="K151" s="249"/>
      <c r="L151" s="250"/>
      <c r="M151" s="251" t="s">
        <v>1</v>
      </c>
      <c r="N151" s="252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237</v>
      </c>
      <c r="AT151" s="255" t="s">
        <v>183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303</v>
      </c>
    </row>
    <row r="152" s="12" customFormat="1" ht="22.8" customHeight="1">
      <c r="A152" s="12"/>
      <c r="B152" s="226"/>
      <c r="C152" s="227"/>
      <c r="D152" s="228" t="s">
        <v>83</v>
      </c>
      <c r="E152" s="240" t="s">
        <v>94</v>
      </c>
      <c r="F152" s="240" t="s">
        <v>1186</v>
      </c>
      <c r="G152" s="227"/>
      <c r="H152" s="227"/>
      <c r="I152" s="230"/>
      <c r="J152" s="241">
        <f>BK152</f>
        <v>0</v>
      </c>
      <c r="K152" s="227"/>
      <c r="L152" s="232"/>
      <c r="M152" s="233"/>
      <c r="N152" s="234"/>
      <c r="O152" s="234"/>
      <c r="P152" s="235">
        <f>SUM(P153:P159)</f>
        <v>0</v>
      </c>
      <c r="Q152" s="234"/>
      <c r="R152" s="235">
        <f>SUM(R153:R159)</f>
        <v>0</v>
      </c>
      <c r="S152" s="234"/>
      <c r="T152" s="236">
        <f>SUM(T153:T159)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7" t="s">
        <v>92</v>
      </c>
      <c r="AT152" s="238" t="s">
        <v>83</v>
      </c>
      <c r="AU152" s="238" t="s">
        <v>92</v>
      </c>
      <c r="AY152" s="237" t="s">
        <v>180</v>
      </c>
      <c r="BK152" s="239">
        <f>SUM(BK153:BK159)</f>
        <v>0</v>
      </c>
    </row>
    <row r="153" s="2" customFormat="1" ht="14.4" customHeight="1">
      <c r="A153" s="37"/>
      <c r="B153" s="38"/>
      <c r="C153" s="256" t="s">
        <v>257</v>
      </c>
      <c r="D153" s="256" t="s">
        <v>189</v>
      </c>
      <c r="E153" s="257" t="s">
        <v>1491</v>
      </c>
      <c r="F153" s="258" t="s">
        <v>1492</v>
      </c>
      <c r="G153" s="259" t="s">
        <v>1133</v>
      </c>
      <c r="H153" s="266">
        <v>1.9850000000000001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742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281</v>
      </c>
    </row>
    <row r="154" s="2" customFormat="1" ht="22.2" customHeight="1">
      <c r="A154" s="37"/>
      <c r="B154" s="38"/>
      <c r="C154" s="256" t="s">
        <v>265</v>
      </c>
      <c r="D154" s="256" t="s">
        <v>189</v>
      </c>
      <c r="E154" s="257" t="s">
        <v>1493</v>
      </c>
      <c r="F154" s="258" t="s">
        <v>1494</v>
      </c>
      <c r="G154" s="259" t="s">
        <v>1133</v>
      </c>
      <c r="H154" s="266">
        <v>7.4039999999999999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742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333</v>
      </c>
    </row>
    <row r="155" s="2" customFormat="1" ht="14.4" customHeight="1">
      <c r="A155" s="37"/>
      <c r="B155" s="38"/>
      <c r="C155" s="256" t="s">
        <v>8</v>
      </c>
      <c r="D155" s="256" t="s">
        <v>189</v>
      </c>
      <c r="E155" s="257" t="s">
        <v>1495</v>
      </c>
      <c r="F155" s="258" t="s">
        <v>1496</v>
      </c>
      <c r="G155" s="259" t="s">
        <v>292</v>
      </c>
      <c r="H155" s="266">
        <v>41.408999999999999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742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742</v>
      </c>
      <c r="BM155" s="255" t="s">
        <v>749</v>
      </c>
    </row>
    <row r="156" s="2" customFormat="1" ht="14.4" customHeight="1">
      <c r="A156" s="37"/>
      <c r="B156" s="38"/>
      <c r="C156" s="256" t="s">
        <v>272</v>
      </c>
      <c r="D156" s="256" t="s">
        <v>189</v>
      </c>
      <c r="E156" s="257" t="s">
        <v>1497</v>
      </c>
      <c r="F156" s="258" t="s">
        <v>1498</v>
      </c>
      <c r="G156" s="259" t="s">
        <v>292</v>
      </c>
      <c r="H156" s="266">
        <v>41.408999999999999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742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742</v>
      </c>
      <c r="BM156" s="255" t="s">
        <v>997</v>
      </c>
    </row>
    <row r="157" s="2" customFormat="1" ht="19.8" customHeight="1">
      <c r="A157" s="37"/>
      <c r="B157" s="38"/>
      <c r="C157" s="256" t="s">
        <v>276</v>
      </c>
      <c r="D157" s="256" t="s">
        <v>189</v>
      </c>
      <c r="E157" s="257" t="s">
        <v>1499</v>
      </c>
      <c r="F157" s="258" t="s">
        <v>1500</v>
      </c>
      <c r="G157" s="259" t="s">
        <v>1191</v>
      </c>
      <c r="H157" s="266">
        <v>0.35799999999999998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313</v>
      </c>
    </row>
    <row r="158" s="2" customFormat="1" ht="30" customHeight="1">
      <c r="A158" s="37"/>
      <c r="B158" s="38"/>
      <c r="C158" s="256" t="s">
        <v>285</v>
      </c>
      <c r="D158" s="256" t="s">
        <v>189</v>
      </c>
      <c r="E158" s="257" t="s">
        <v>1501</v>
      </c>
      <c r="F158" s="258" t="s">
        <v>1502</v>
      </c>
      <c r="G158" s="259" t="s">
        <v>292</v>
      </c>
      <c r="H158" s="266">
        <v>1.375</v>
      </c>
      <c r="I158" s="261"/>
      <c r="J158" s="262">
        <f>ROUND(I158*H158,2)</f>
        <v>0</v>
      </c>
      <c r="K158" s="263"/>
      <c r="L158" s="40"/>
      <c r="M158" s="264" t="s">
        <v>1</v>
      </c>
      <c r="N158" s="265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742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742</v>
      </c>
      <c r="BM158" s="255" t="s">
        <v>1049</v>
      </c>
    </row>
    <row r="159" s="2" customFormat="1" ht="22.2" customHeight="1">
      <c r="A159" s="37"/>
      <c r="B159" s="38"/>
      <c r="C159" s="256" t="s">
        <v>621</v>
      </c>
      <c r="D159" s="256" t="s">
        <v>189</v>
      </c>
      <c r="E159" s="257" t="s">
        <v>1503</v>
      </c>
      <c r="F159" s="258" t="s">
        <v>1504</v>
      </c>
      <c r="G159" s="259" t="s">
        <v>1191</v>
      </c>
      <c r="H159" s="266">
        <v>0.094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742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742</v>
      </c>
      <c r="BM159" s="255" t="s">
        <v>373</v>
      </c>
    </row>
    <row r="160" s="12" customFormat="1" ht="22.8" customHeight="1">
      <c r="A160" s="12"/>
      <c r="B160" s="226"/>
      <c r="C160" s="227"/>
      <c r="D160" s="228" t="s">
        <v>83</v>
      </c>
      <c r="E160" s="240" t="s">
        <v>179</v>
      </c>
      <c r="F160" s="240" t="s">
        <v>1029</v>
      </c>
      <c r="G160" s="227"/>
      <c r="H160" s="227"/>
      <c r="I160" s="230"/>
      <c r="J160" s="241">
        <f>BK160</f>
        <v>0</v>
      </c>
      <c r="K160" s="227"/>
      <c r="L160" s="232"/>
      <c r="M160" s="233"/>
      <c r="N160" s="234"/>
      <c r="O160" s="234"/>
      <c r="P160" s="235">
        <f>P161</f>
        <v>0</v>
      </c>
      <c r="Q160" s="234"/>
      <c r="R160" s="235">
        <f>R161</f>
        <v>0</v>
      </c>
      <c r="S160" s="234"/>
      <c r="T160" s="23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7" t="s">
        <v>92</v>
      </c>
      <c r="AT160" s="238" t="s">
        <v>83</v>
      </c>
      <c r="AU160" s="238" t="s">
        <v>92</v>
      </c>
      <c r="AY160" s="237" t="s">
        <v>180</v>
      </c>
      <c r="BK160" s="239">
        <f>BK161</f>
        <v>0</v>
      </c>
    </row>
    <row r="161" s="2" customFormat="1" ht="14.4" customHeight="1">
      <c r="A161" s="37"/>
      <c r="B161" s="38"/>
      <c r="C161" s="256" t="s">
        <v>289</v>
      </c>
      <c r="D161" s="256" t="s">
        <v>189</v>
      </c>
      <c r="E161" s="257" t="s">
        <v>1505</v>
      </c>
      <c r="F161" s="258" t="s">
        <v>1506</v>
      </c>
      <c r="G161" s="259" t="s">
        <v>213</v>
      </c>
      <c r="H161" s="266">
        <v>0</v>
      </c>
      <c r="I161" s="261"/>
      <c r="J161" s="262">
        <f>ROUND(I161*H161,2)</f>
        <v>0</v>
      </c>
      <c r="K161" s="263"/>
      <c r="L161" s="40"/>
      <c r="M161" s="264" t="s">
        <v>1</v>
      </c>
      <c r="N161" s="265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742</v>
      </c>
      <c r="AT161" s="255" t="s">
        <v>189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742</v>
      </c>
      <c r="BM161" s="255" t="s">
        <v>365</v>
      </c>
    </row>
    <row r="162" s="12" customFormat="1" ht="22.8" customHeight="1">
      <c r="A162" s="12"/>
      <c r="B162" s="226"/>
      <c r="C162" s="227"/>
      <c r="D162" s="228" t="s">
        <v>83</v>
      </c>
      <c r="E162" s="240" t="s">
        <v>742</v>
      </c>
      <c r="F162" s="240" t="s">
        <v>1196</v>
      </c>
      <c r="G162" s="227"/>
      <c r="H162" s="227"/>
      <c r="I162" s="230"/>
      <c r="J162" s="241">
        <f>BK162</f>
        <v>0</v>
      </c>
      <c r="K162" s="227"/>
      <c r="L162" s="232"/>
      <c r="M162" s="233"/>
      <c r="N162" s="234"/>
      <c r="O162" s="234"/>
      <c r="P162" s="235">
        <f>P163</f>
        <v>0</v>
      </c>
      <c r="Q162" s="234"/>
      <c r="R162" s="235">
        <f>R163</f>
        <v>0</v>
      </c>
      <c r="S162" s="234"/>
      <c r="T162" s="236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37" t="s">
        <v>92</v>
      </c>
      <c r="AT162" s="238" t="s">
        <v>83</v>
      </c>
      <c r="AU162" s="238" t="s">
        <v>92</v>
      </c>
      <c r="AY162" s="237" t="s">
        <v>180</v>
      </c>
      <c r="BK162" s="239">
        <f>BK163</f>
        <v>0</v>
      </c>
    </row>
    <row r="163" s="2" customFormat="1" ht="22.2" customHeight="1">
      <c r="A163" s="37"/>
      <c r="B163" s="38"/>
      <c r="C163" s="256" t="s">
        <v>7</v>
      </c>
      <c r="D163" s="256" t="s">
        <v>189</v>
      </c>
      <c r="E163" s="257" t="s">
        <v>1507</v>
      </c>
      <c r="F163" s="258" t="s">
        <v>1508</v>
      </c>
      <c r="G163" s="259" t="s">
        <v>292</v>
      </c>
      <c r="H163" s="266">
        <v>233.80000000000001</v>
      </c>
      <c r="I163" s="261"/>
      <c r="J163" s="262">
        <f>ROUND(I163*H163,2)</f>
        <v>0</v>
      </c>
      <c r="K163" s="263"/>
      <c r="L163" s="40"/>
      <c r="M163" s="264" t="s">
        <v>1</v>
      </c>
      <c r="N163" s="265" t="s">
        <v>49</v>
      </c>
      <c r="O163" s="90"/>
      <c r="P163" s="253">
        <f>O163*H163</f>
        <v>0</v>
      </c>
      <c r="Q163" s="253">
        <v>0</v>
      </c>
      <c r="R163" s="253">
        <f>Q163*H163</f>
        <v>0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742</v>
      </c>
      <c r="AT163" s="255" t="s">
        <v>189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742</v>
      </c>
      <c r="BM163" s="255" t="s">
        <v>345</v>
      </c>
    </row>
    <row r="164" s="12" customFormat="1" ht="22.8" customHeight="1">
      <c r="A164" s="12"/>
      <c r="B164" s="226"/>
      <c r="C164" s="227"/>
      <c r="D164" s="228" t="s">
        <v>83</v>
      </c>
      <c r="E164" s="240" t="s">
        <v>221</v>
      </c>
      <c r="F164" s="240" t="s">
        <v>1203</v>
      </c>
      <c r="G164" s="227"/>
      <c r="H164" s="227"/>
      <c r="I164" s="230"/>
      <c r="J164" s="241">
        <f>BK164</f>
        <v>0</v>
      </c>
      <c r="K164" s="227"/>
      <c r="L164" s="232"/>
      <c r="M164" s="233"/>
      <c r="N164" s="234"/>
      <c r="O164" s="234"/>
      <c r="P164" s="235">
        <f>SUM(P165:P166)</f>
        <v>0</v>
      </c>
      <c r="Q164" s="234"/>
      <c r="R164" s="235">
        <f>SUM(R165:R166)</f>
        <v>0</v>
      </c>
      <c r="S164" s="234"/>
      <c r="T164" s="236">
        <f>SUM(T165:T166)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37" t="s">
        <v>92</v>
      </c>
      <c r="AT164" s="238" t="s">
        <v>83</v>
      </c>
      <c r="AU164" s="238" t="s">
        <v>92</v>
      </c>
      <c r="AY164" s="237" t="s">
        <v>180</v>
      </c>
      <c r="BK164" s="239">
        <f>SUM(BK165:BK166)</f>
        <v>0</v>
      </c>
    </row>
    <row r="165" s="2" customFormat="1" ht="30" customHeight="1">
      <c r="A165" s="37"/>
      <c r="B165" s="38"/>
      <c r="C165" s="256" t="s">
        <v>294</v>
      </c>
      <c r="D165" s="256" t="s">
        <v>189</v>
      </c>
      <c r="E165" s="257" t="s">
        <v>1509</v>
      </c>
      <c r="F165" s="258" t="s">
        <v>1510</v>
      </c>
      <c r="G165" s="259" t="s">
        <v>292</v>
      </c>
      <c r="H165" s="266">
        <v>33.399999999999999</v>
      </c>
      <c r="I165" s="261"/>
      <c r="J165" s="262">
        <f>ROUND(I165*H165,2)</f>
        <v>0</v>
      </c>
      <c r="K165" s="263"/>
      <c r="L165" s="40"/>
      <c r="M165" s="264" t="s">
        <v>1</v>
      </c>
      <c r="N165" s="265" t="s">
        <v>49</v>
      </c>
      <c r="O165" s="90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742</v>
      </c>
      <c r="AT165" s="255" t="s">
        <v>189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742</v>
      </c>
      <c r="BM165" s="255" t="s">
        <v>435</v>
      </c>
    </row>
    <row r="166" s="2" customFormat="1" ht="22.2" customHeight="1">
      <c r="A166" s="37"/>
      <c r="B166" s="38"/>
      <c r="C166" s="242" t="s">
        <v>298</v>
      </c>
      <c r="D166" s="242" t="s">
        <v>183</v>
      </c>
      <c r="E166" s="243" t="s">
        <v>1511</v>
      </c>
      <c r="F166" s="244" t="s">
        <v>1512</v>
      </c>
      <c r="G166" s="245" t="s">
        <v>292</v>
      </c>
      <c r="H166" s="246">
        <v>34.402000000000001</v>
      </c>
      <c r="I166" s="247"/>
      <c r="J166" s="248">
        <f>ROUND(I166*H166,2)</f>
        <v>0</v>
      </c>
      <c r="K166" s="249"/>
      <c r="L166" s="250"/>
      <c r="M166" s="251" t="s">
        <v>1</v>
      </c>
      <c r="N166" s="252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237</v>
      </c>
      <c r="AT166" s="255" t="s">
        <v>183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742</v>
      </c>
      <c r="BM166" s="255" t="s">
        <v>393</v>
      </c>
    </row>
    <row r="167" s="12" customFormat="1" ht="22.8" customHeight="1">
      <c r="A167" s="12"/>
      <c r="B167" s="226"/>
      <c r="C167" s="227"/>
      <c r="D167" s="228" t="s">
        <v>83</v>
      </c>
      <c r="E167" s="240" t="s">
        <v>237</v>
      </c>
      <c r="F167" s="240" t="s">
        <v>1443</v>
      </c>
      <c r="G167" s="227"/>
      <c r="H167" s="227"/>
      <c r="I167" s="230"/>
      <c r="J167" s="241">
        <f>BK167</f>
        <v>0</v>
      </c>
      <c r="K167" s="227"/>
      <c r="L167" s="232"/>
      <c r="M167" s="233"/>
      <c r="N167" s="234"/>
      <c r="O167" s="234"/>
      <c r="P167" s="235">
        <f>SUM(P168:P169)</f>
        <v>0</v>
      </c>
      <c r="Q167" s="234"/>
      <c r="R167" s="235">
        <f>SUM(R168:R169)</f>
        <v>0</v>
      </c>
      <c r="S167" s="234"/>
      <c r="T167" s="236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7" t="s">
        <v>92</v>
      </c>
      <c r="AT167" s="238" t="s">
        <v>83</v>
      </c>
      <c r="AU167" s="238" t="s">
        <v>92</v>
      </c>
      <c r="AY167" s="237" t="s">
        <v>180</v>
      </c>
      <c r="BK167" s="239">
        <f>SUM(BK168:BK169)</f>
        <v>0</v>
      </c>
    </row>
    <row r="168" s="2" customFormat="1" ht="22.2" customHeight="1">
      <c r="A168" s="37"/>
      <c r="B168" s="38"/>
      <c r="C168" s="256" t="s">
        <v>303</v>
      </c>
      <c r="D168" s="256" t="s">
        <v>189</v>
      </c>
      <c r="E168" s="257" t="s">
        <v>1444</v>
      </c>
      <c r="F168" s="258" t="s">
        <v>1445</v>
      </c>
      <c r="G168" s="259" t="s">
        <v>199</v>
      </c>
      <c r="H168" s="266">
        <v>11.1</v>
      </c>
      <c r="I168" s="261"/>
      <c r="J168" s="262">
        <f>ROUND(I168*H168,2)</f>
        <v>0</v>
      </c>
      <c r="K168" s="263"/>
      <c r="L168" s="40"/>
      <c r="M168" s="264" t="s">
        <v>1</v>
      </c>
      <c r="N168" s="265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742</v>
      </c>
      <c r="AT168" s="255" t="s">
        <v>189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742</v>
      </c>
      <c r="BM168" s="255" t="s">
        <v>377</v>
      </c>
    </row>
    <row r="169" s="2" customFormat="1" ht="30" customHeight="1">
      <c r="A169" s="37"/>
      <c r="B169" s="38"/>
      <c r="C169" s="242" t="s">
        <v>862</v>
      </c>
      <c r="D169" s="242" t="s">
        <v>183</v>
      </c>
      <c r="E169" s="243" t="s">
        <v>1446</v>
      </c>
      <c r="F169" s="244" t="s">
        <v>1447</v>
      </c>
      <c r="G169" s="245" t="s">
        <v>199</v>
      </c>
      <c r="H169" s="246">
        <v>12.210000000000001</v>
      </c>
      <c r="I169" s="247"/>
      <c r="J169" s="248">
        <f>ROUND(I169*H169,2)</f>
        <v>0</v>
      </c>
      <c r="K169" s="249"/>
      <c r="L169" s="250"/>
      <c r="M169" s="251" t="s">
        <v>1</v>
      </c>
      <c r="N169" s="252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237</v>
      </c>
      <c r="AT169" s="255" t="s">
        <v>183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742</v>
      </c>
      <c r="BM169" s="255" t="s">
        <v>427</v>
      </c>
    </row>
    <row r="170" s="12" customFormat="1" ht="22.8" customHeight="1">
      <c r="A170" s="12"/>
      <c r="B170" s="226"/>
      <c r="C170" s="227"/>
      <c r="D170" s="228" t="s">
        <v>83</v>
      </c>
      <c r="E170" s="240" t="s">
        <v>1349</v>
      </c>
      <c r="F170" s="240" t="s">
        <v>1350</v>
      </c>
      <c r="G170" s="227"/>
      <c r="H170" s="227"/>
      <c r="I170" s="230"/>
      <c r="J170" s="241">
        <f>BK170</f>
        <v>0</v>
      </c>
      <c r="K170" s="227"/>
      <c r="L170" s="232"/>
      <c r="M170" s="233"/>
      <c r="N170" s="234"/>
      <c r="O170" s="234"/>
      <c r="P170" s="235">
        <f>P171</f>
        <v>0</v>
      </c>
      <c r="Q170" s="234"/>
      <c r="R170" s="235">
        <f>R171</f>
        <v>0</v>
      </c>
      <c r="S170" s="234"/>
      <c r="T170" s="236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7" t="s">
        <v>92</v>
      </c>
      <c r="AT170" s="238" t="s">
        <v>83</v>
      </c>
      <c r="AU170" s="238" t="s">
        <v>92</v>
      </c>
      <c r="AY170" s="237" t="s">
        <v>180</v>
      </c>
      <c r="BK170" s="239">
        <f>BK171</f>
        <v>0</v>
      </c>
    </row>
    <row r="171" s="2" customFormat="1" ht="22.2" customHeight="1">
      <c r="A171" s="37"/>
      <c r="B171" s="38"/>
      <c r="C171" s="256" t="s">
        <v>281</v>
      </c>
      <c r="D171" s="256" t="s">
        <v>189</v>
      </c>
      <c r="E171" s="257" t="s">
        <v>1360</v>
      </c>
      <c r="F171" s="258" t="s">
        <v>1361</v>
      </c>
      <c r="G171" s="259" t="s">
        <v>1191</v>
      </c>
      <c r="H171" s="266">
        <v>-16.460999999999999</v>
      </c>
      <c r="I171" s="261"/>
      <c r="J171" s="262">
        <f>ROUND(I171*H171,2)</f>
        <v>0</v>
      </c>
      <c r="K171" s="263"/>
      <c r="L171" s="40"/>
      <c r="M171" s="264" t="s">
        <v>1</v>
      </c>
      <c r="N171" s="265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742</v>
      </c>
      <c r="AT171" s="255" t="s">
        <v>189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742</v>
      </c>
      <c r="BM171" s="255" t="s">
        <v>423</v>
      </c>
    </row>
    <row r="172" s="12" customFormat="1" ht="22.8" customHeight="1">
      <c r="A172" s="12"/>
      <c r="B172" s="226"/>
      <c r="C172" s="227"/>
      <c r="D172" s="228" t="s">
        <v>83</v>
      </c>
      <c r="E172" s="240" t="s">
        <v>1448</v>
      </c>
      <c r="F172" s="240" t="s">
        <v>1449</v>
      </c>
      <c r="G172" s="227"/>
      <c r="H172" s="227"/>
      <c r="I172" s="230"/>
      <c r="J172" s="241">
        <f>BK172</f>
        <v>0</v>
      </c>
      <c r="K172" s="227"/>
      <c r="L172" s="232"/>
      <c r="M172" s="233"/>
      <c r="N172" s="234"/>
      <c r="O172" s="234"/>
      <c r="P172" s="235">
        <f>SUM(P173:P181)</f>
        <v>0</v>
      </c>
      <c r="Q172" s="234"/>
      <c r="R172" s="235">
        <f>SUM(R173:R181)</f>
        <v>0</v>
      </c>
      <c r="S172" s="234"/>
      <c r="T172" s="236">
        <f>SUM(T173:T181)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7" t="s">
        <v>92</v>
      </c>
      <c r="AT172" s="238" t="s">
        <v>83</v>
      </c>
      <c r="AU172" s="238" t="s">
        <v>92</v>
      </c>
      <c r="AY172" s="237" t="s">
        <v>180</v>
      </c>
      <c r="BK172" s="239">
        <f>SUM(BK173:BK181)</f>
        <v>0</v>
      </c>
    </row>
    <row r="173" s="2" customFormat="1" ht="14.4" customHeight="1">
      <c r="A173" s="37"/>
      <c r="B173" s="38"/>
      <c r="C173" s="256" t="s">
        <v>439</v>
      </c>
      <c r="D173" s="256" t="s">
        <v>189</v>
      </c>
      <c r="E173" s="257" t="s">
        <v>1450</v>
      </c>
      <c r="F173" s="258" t="s">
        <v>1451</v>
      </c>
      <c r="G173" s="259" t="s">
        <v>1191</v>
      </c>
      <c r="H173" s="266">
        <v>29.309999999999999</v>
      </c>
      <c r="I173" s="261"/>
      <c r="J173" s="262">
        <f>ROUND(I173*H173,2)</f>
        <v>0</v>
      </c>
      <c r="K173" s="263"/>
      <c r="L173" s="40"/>
      <c r="M173" s="264" t="s">
        <v>1</v>
      </c>
      <c r="N173" s="265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742</v>
      </c>
      <c r="AT173" s="255" t="s">
        <v>189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742</v>
      </c>
      <c r="BM173" s="255" t="s">
        <v>401</v>
      </c>
    </row>
    <row r="174" s="2" customFormat="1" ht="22.2" customHeight="1">
      <c r="A174" s="37"/>
      <c r="B174" s="38"/>
      <c r="C174" s="256" t="s">
        <v>333</v>
      </c>
      <c r="D174" s="256" t="s">
        <v>189</v>
      </c>
      <c r="E174" s="257" t="s">
        <v>1452</v>
      </c>
      <c r="F174" s="258" t="s">
        <v>1453</v>
      </c>
      <c r="G174" s="259" t="s">
        <v>1191</v>
      </c>
      <c r="H174" s="266">
        <v>28.884</v>
      </c>
      <c r="I174" s="261"/>
      <c r="J174" s="262">
        <f>ROUND(I174*H174,2)</f>
        <v>0</v>
      </c>
      <c r="K174" s="263"/>
      <c r="L174" s="40"/>
      <c r="M174" s="264" t="s">
        <v>1</v>
      </c>
      <c r="N174" s="265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742</v>
      </c>
      <c r="AT174" s="255" t="s">
        <v>189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742</v>
      </c>
      <c r="BM174" s="255" t="s">
        <v>385</v>
      </c>
    </row>
    <row r="175" s="2" customFormat="1" ht="22.2" customHeight="1">
      <c r="A175" s="37"/>
      <c r="B175" s="38"/>
      <c r="C175" s="256" t="s">
        <v>341</v>
      </c>
      <c r="D175" s="256" t="s">
        <v>189</v>
      </c>
      <c r="E175" s="257" t="s">
        <v>1454</v>
      </c>
      <c r="F175" s="258" t="s">
        <v>1455</v>
      </c>
      <c r="G175" s="259" t="s">
        <v>1191</v>
      </c>
      <c r="H175" s="266">
        <v>115.536</v>
      </c>
      <c r="I175" s="261"/>
      <c r="J175" s="262">
        <f>ROUND(I175*H175,2)</f>
        <v>0</v>
      </c>
      <c r="K175" s="263"/>
      <c r="L175" s="40"/>
      <c r="M175" s="264" t="s">
        <v>1</v>
      </c>
      <c r="N175" s="265" t="s">
        <v>49</v>
      </c>
      <c r="O175" s="90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5" t="s">
        <v>742</v>
      </c>
      <c r="AT175" s="255" t="s">
        <v>189</v>
      </c>
      <c r="AU175" s="255" t="s">
        <v>94</v>
      </c>
      <c r="AY175" s="14" t="s">
        <v>180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92</v>
      </c>
      <c r="BK175" s="142">
        <f>ROUND(I175*H175,2)</f>
        <v>0</v>
      </c>
      <c r="BL175" s="14" t="s">
        <v>742</v>
      </c>
      <c r="BM175" s="255" t="s">
        <v>1093</v>
      </c>
    </row>
    <row r="176" s="2" customFormat="1" ht="22.2" customHeight="1">
      <c r="A176" s="37"/>
      <c r="B176" s="38"/>
      <c r="C176" s="256" t="s">
        <v>749</v>
      </c>
      <c r="D176" s="256" t="s">
        <v>189</v>
      </c>
      <c r="E176" s="257" t="s">
        <v>1513</v>
      </c>
      <c r="F176" s="258" t="s">
        <v>1514</v>
      </c>
      <c r="G176" s="259" t="s">
        <v>1191</v>
      </c>
      <c r="H176" s="266">
        <v>7.3300000000000001</v>
      </c>
      <c r="I176" s="261"/>
      <c r="J176" s="262">
        <f>ROUND(I176*H176,2)</f>
        <v>0</v>
      </c>
      <c r="K176" s="263"/>
      <c r="L176" s="40"/>
      <c r="M176" s="264" t="s">
        <v>1</v>
      </c>
      <c r="N176" s="265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742</v>
      </c>
      <c r="AT176" s="255" t="s">
        <v>189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742</v>
      </c>
      <c r="BM176" s="255" t="s">
        <v>447</v>
      </c>
    </row>
    <row r="177" s="2" customFormat="1" ht="30" customHeight="1">
      <c r="A177" s="37"/>
      <c r="B177" s="38"/>
      <c r="C177" s="256" t="s">
        <v>329</v>
      </c>
      <c r="D177" s="256" t="s">
        <v>189</v>
      </c>
      <c r="E177" s="257" t="s">
        <v>1515</v>
      </c>
      <c r="F177" s="258" t="s">
        <v>1516</v>
      </c>
      <c r="G177" s="259" t="s">
        <v>1191</v>
      </c>
      <c r="H177" s="266">
        <v>7.3300000000000001</v>
      </c>
      <c r="I177" s="261"/>
      <c r="J177" s="262">
        <f>ROUND(I177*H177,2)</f>
        <v>0</v>
      </c>
      <c r="K177" s="263"/>
      <c r="L177" s="40"/>
      <c r="M177" s="264" t="s">
        <v>1</v>
      </c>
      <c r="N177" s="265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742</v>
      </c>
      <c r="AT177" s="255" t="s">
        <v>189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742</v>
      </c>
      <c r="BM177" s="255" t="s">
        <v>1101</v>
      </c>
    </row>
    <row r="178" s="2" customFormat="1" ht="30" customHeight="1">
      <c r="A178" s="37"/>
      <c r="B178" s="38"/>
      <c r="C178" s="256" t="s">
        <v>997</v>
      </c>
      <c r="D178" s="256" t="s">
        <v>189</v>
      </c>
      <c r="E178" s="257" t="s">
        <v>1517</v>
      </c>
      <c r="F178" s="258" t="s">
        <v>1518</v>
      </c>
      <c r="G178" s="259" t="s">
        <v>1191</v>
      </c>
      <c r="H178" s="266">
        <v>29.32</v>
      </c>
      <c r="I178" s="261"/>
      <c r="J178" s="262">
        <f>ROUND(I178*H178,2)</f>
        <v>0</v>
      </c>
      <c r="K178" s="263"/>
      <c r="L178" s="40"/>
      <c r="M178" s="264" t="s">
        <v>1</v>
      </c>
      <c r="N178" s="265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742</v>
      </c>
      <c r="AT178" s="255" t="s">
        <v>189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742</v>
      </c>
      <c r="BM178" s="255" t="s">
        <v>193</v>
      </c>
    </row>
    <row r="179" s="2" customFormat="1" ht="22.2" customHeight="1">
      <c r="A179" s="37"/>
      <c r="B179" s="38"/>
      <c r="C179" s="256" t="s">
        <v>325</v>
      </c>
      <c r="D179" s="256" t="s">
        <v>189</v>
      </c>
      <c r="E179" s="257" t="s">
        <v>1456</v>
      </c>
      <c r="F179" s="258" t="s">
        <v>1457</v>
      </c>
      <c r="G179" s="259" t="s">
        <v>1191</v>
      </c>
      <c r="H179" s="266">
        <v>0.01</v>
      </c>
      <c r="I179" s="261"/>
      <c r="J179" s="262">
        <f>ROUND(I179*H179,2)</f>
        <v>0</v>
      </c>
      <c r="K179" s="263"/>
      <c r="L179" s="40"/>
      <c r="M179" s="264" t="s">
        <v>1</v>
      </c>
      <c r="N179" s="265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742</v>
      </c>
      <c r="AT179" s="255" t="s">
        <v>189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742</v>
      </c>
      <c r="BM179" s="255" t="s">
        <v>1178</v>
      </c>
    </row>
    <row r="180" s="2" customFormat="1" ht="34.8" customHeight="1">
      <c r="A180" s="37"/>
      <c r="B180" s="38"/>
      <c r="C180" s="256" t="s">
        <v>313</v>
      </c>
      <c r="D180" s="256" t="s">
        <v>189</v>
      </c>
      <c r="E180" s="257" t="s">
        <v>1458</v>
      </c>
      <c r="F180" s="258" t="s">
        <v>1459</v>
      </c>
      <c r="G180" s="259" t="s">
        <v>1191</v>
      </c>
      <c r="H180" s="266">
        <v>0.01</v>
      </c>
      <c r="I180" s="261"/>
      <c r="J180" s="262">
        <f>ROUND(I180*H180,2)</f>
        <v>0</v>
      </c>
      <c r="K180" s="263"/>
      <c r="L180" s="40"/>
      <c r="M180" s="264" t="s">
        <v>1</v>
      </c>
      <c r="N180" s="265" t="s">
        <v>49</v>
      </c>
      <c r="O180" s="90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5" t="s">
        <v>742</v>
      </c>
      <c r="AT180" s="255" t="s">
        <v>189</v>
      </c>
      <c r="AU180" s="255" t="s">
        <v>94</v>
      </c>
      <c r="AY180" s="14" t="s">
        <v>180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92</v>
      </c>
      <c r="BK180" s="142">
        <f>ROUND(I180*H180,2)</f>
        <v>0</v>
      </c>
      <c r="BL180" s="14" t="s">
        <v>742</v>
      </c>
      <c r="BM180" s="255" t="s">
        <v>529</v>
      </c>
    </row>
    <row r="181" s="2" customFormat="1" ht="30" customHeight="1">
      <c r="A181" s="37"/>
      <c r="B181" s="38"/>
      <c r="C181" s="256" t="s">
        <v>317</v>
      </c>
      <c r="D181" s="256" t="s">
        <v>189</v>
      </c>
      <c r="E181" s="257" t="s">
        <v>1460</v>
      </c>
      <c r="F181" s="258" t="s">
        <v>1461</v>
      </c>
      <c r="G181" s="259" t="s">
        <v>1191</v>
      </c>
      <c r="H181" s="266">
        <v>0.040000000000000001</v>
      </c>
      <c r="I181" s="261"/>
      <c r="J181" s="262">
        <f>ROUND(I181*H181,2)</f>
        <v>0</v>
      </c>
      <c r="K181" s="263"/>
      <c r="L181" s="40"/>
      <c r="M181" s="264" t="s">
        <v>1</v>
      </c>
      <c r="N181" s="265" t="s">
        <v>49</v>
      </c>
      <c r="O181" s="90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5" t="s">
        <v>742</v>
      </c>
      <c r="AT181" s="255" t="s">
        <v>189</v>
      </c>
      <c r="AU181" s="255" t="s">
        <v>94</v>
      </c>
      <c r="AY181" s="14" t="s">
        <v>180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92</v>
      </c>
      <c r="BK181" s="142">
        <f>ROUND(I181*H181,2)</f>
        <v>0</v>
      </c>
      <c r="BL181" s="14" t="s">
        <v>742</v>
      </c>
      <c r="BM181" s="255" t="s">
        <v>1183</v>
      </c>
    </row>
    <row r="182" s="12" customFormat="1" ht="25.92" customHeight="1">
      <c r="A182" s="12"/>
      <c r="B182" s="226"/>
      <c r="C182" s="227"/>
      <c r="D182" s="228" t="s">
        <v>83</v>
      </c>
      <c r="E182" s="229" t="s">
        <v>177</v>
      </c>
      <c r="F182" s="229" t="s">
        <v>1034</v>
      </c>
      <c r="G182" s="227"/>
      <c r="H182" s="227"/>
      <c r="I182" s="230"/>
      <c r="J182" s="231">
        <f>BK182</f>
        <v>0</v>
      </c>
      <c r="K182" s="227"/>
      <c r="L182" s="232"/>
      <c r="M182" s="233"/>
      <c r="N182" s="234"/>
      <c r="O182" s="234"/>
      <c r="P182" s="235">
        <f>P183</f>
        <v>0</v>
      </c>
      <c r="Q182" s="234"/>
      <c r="R182" s="235">
        <f>R183</f>
        <v>0</v>
      </c>
      <c r="S182" s="234"/>
      <c r="T182" s="236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7" t="s">
        <v>94</v>
      </c>
      <c r="AT182" s="238" t="s">
        <v>83</v>
      </c>
      <c r="AU182" s="238" t="s">
        <v>84</v>
      </c>
      <c r="AY182" s="237" t="s">
        <v>180</v>
      </c>
      <c r="BK182" s="239">
        <f>BK183</f>
        <v>0</v>
      </c>
    </row>
    <row r="183" s="12" customFormat="1" ht="22.8" customHeight="1">
      <c r="A183" s="12"/>
      <c r="B183" s="226"/>
      <c r="C183" s="227"/>
      <c r="D183" s="228" t="s">
        <v>83</v>
      </c>
      <c r="E183" s="240" t="s">
        <v>1378</v>
      </c>
      <c r="F183" s="240" t="s">
        <v>1379</v>
      </c>
      <c r="G183" s="227"/>
      <c r="H183" s="227"/>
      <c r="I183" s="230"/>
      <c r="J183" s="241">
        <f>BK183</f>
        <v>0</v>
      </c>
      <c r="K183" s="227"/>
      <c r="L183" s="232"/>
      <c r="M183" s="233"/>
      <c r="N183" s="234"/>
      <c r="O183" s="234"/>
      <c r="P183" s="235">
        <f>SUM(P184:P190)</f>
        <v>0</v>
      </c>
      <c r="Q183" s="234"/>
      <c r="R183" s="235">
        <f>SUM(R184:R190)</f>
        <v>0</v>
      </c>
      <c r="S183" s="234"/>
      <c r="T183" s="236">
        <f>SUM(T184:T190)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7" t="s">
        <v>94</v>
      </c>
      <c r="AT183" s="238" t="s">
        <v>83</v>
      </c>
      <c r="AU183" s="238" t="s">
        <v>92</v>
      </c>
      <c r="AY183" s="237" t="s">
        <v>180</v>
      </c>
      <c r="BK183" s="239">
        <f>SUM(BK184:BK190)</f>
        <v>0</v>
      </c>
    </row>
    <row r="184" s="2" customFormat="1" ht="22.2" customHeight="1">
      <c r="A184" s="37"/>
      <c r="B184" s="38"/>
      <c r="C184" s="256" t="s">
        <v>1049</v>
      </c>
      <c r="D184" s="256" t="s">
        <v>189</v>
      </c>
      <c r="E184" s="257" t="s">
        <v>1380</v>
      </c>
      <c r="F184" s="258" t="s">
        <v>1381</v>
      </c>
      <c r="G184" s="259" t="s">
        <v>279</v>
      </c>
      <c r="H184" s="266">
        <v>29.949999999999999</v>
      </c>
      <c r="I184" s="261"/>
      <c r="J184" s="262">
        <f>ROUND(I184*H184,2)</f>
        <v>0</v>
      </c>
      <c r="K184" s="263"/>
      <c r="L184" s="40"/>
      <c r="M184" s="264" t="s">
        <v>1</v>
      </c>
      <c r="N184" s="265" t="s">
        <v>49</v>
      </c>
      <c r="O184" s="90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5" t="s">
        <v>272</v>
      </c>
      <c r="AT184" s="255" t="s">
        <v>189</v>
      </c>
      <c r="AU184" s="255" t="s">
        <v>94</v>
      </c>
      <c r="AY184" s="14" t="s">
        <v>180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92</v>
      </c>
      <c r="BK184" s="142">
        <f>ROUND(I184*H184,2)</f>
        <v>0</v>
      </c>
      <c r="BL184" s="14" t="s">
        <v>272</v>
      </c>
      <c r="BM184" s="255" t="s">
        <v>547</v>
      </c>
    </row>
    <row r="185" s="2" customFormat="1" ht="22.2" customHeight="1">
      <c r="A185" s="37"/>
      <c r="B185" s="38"/>
      <c r="C185" s="242" t="s">
        <v>369</v>
      </c>
      <c r="D185" s="242" t="s">
        <v>183</v>
      </c>
      <c r="E185" s="243" t="s">
        <v>1519</v>
      </c>
      <c r="F185" s="244" t="s">
        <v>1387</v>
      </c>
      <c r="G185" s="245" t="s">
        <v>279</v>
      </c>
      <c r="H185" s="246">
        <v>12.1</v>
      </c>
      <c r="I185" s="247"/>
      <c r="J185" s="248">
        <f>ROUND(I185*H185,2)</f>
        <v>0</v>
      </c>
      <c r="K185" s="249"/>
      <c r="L185" s="250"/>
      <c r="M185" s="251" t="s">
        <v>1</v>
      </c>
      <c r="N185" s="252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997</v>
      </c>
      <c r="AT185" s="255" t="s">
        <v>183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272</v>
      </c>
      <c r="BM185" s="255" t="s">
        <v>196</v>
      </c>
    </row>
    <row r="186" s="2" customFormat="1" ht="19.8" customHeight="1">
      <c r="A186" s="37"/>
      <c r="B186" s="38"/>
      <c r="C186" s="242" t="s">
        <v>373</v>
      </c>
      <c r="D186" s="242" t="s">
        <v>183</v>
      </c>
      <c r="E186" s="243" t="s">
        <v>1389</v>
      </c>
      <c r="F186" s="244" t="s">
        <v>1390</v>
      </c>
      <c r="G186" s="245" t="s">
        <v>1191</v>
      </c>
      <c r="H186" s="246">
        <v>0.017000000000000001</v>
      </c>
      <c r="I186" s="247"/>
      <c r="J186" s="248">
        <f>ROUND(I186*H186,2)</f>
        <v>0</v>
      </c>
      <c r="K186" s="249"/>
      <c r="L186" s="250"/>
      <c r="M186" s="251" t="s">
        <v>1</v>
      </c>
      <c r="N186" s="252" t="s">
        <v>49</v>
      </c>
      <c r="O186" s="90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5" t="s">
        <v>997</v>
      </c>
      <c r="AT186" s="255" t="s">
        <v>183</v>
      </c>
      <c r="AU186" s="255" t="s">
        <v>94</v>
      </c>
      <c r="AY186" s="14" t="s">
        <v>180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92</v>
      </c>
      <c r="BK186" s="142">
        <f>ROUND(I186*H186,2)</f>
        <v>0</v>
      </c>
      <c r="BL186" s="14" t="s">
        <v>272</v>
      </c>
      <c r="BM186" s="255" t="s">
        <v>206</v>
      </c>
    </row>
    <row r="187" s="2" customFormat="1" ht="30" customHeight="1">
      <c r="A187" s="37"/>
      <c r="B187" s="38"/>
      <c r="C187" s="256" t="s">
        <v>361</v>
      </c>
      <c r="D187" s="256" t="s">
        <v>189</v>
      </c>
      <c r="E187" s="257" t="s">
        <v>1520</v>
      </c>
      <c r="F187" s="258" t="s">
        <v>1521</v>
      </c>
      <c r="G187" s="259" t="s">
        <v>279</v>
      </c>
      <c r="H187" s="266">
        <v>29.949999999999999</v>
      </c>
      <c r="I187" s="261"/>
      <c r="J187" s="262">
        <f>ROUND(I187*H187,2)</f>
        <v>0</v>
      </c>
      <c r="K187" s="263"/>
      <c r="L187" s="40"/>
      <c r="M187" s="264" t="s">
        <v>1</v>
      </c>
      <c r="N187" s="265" t="s">
        <v>49</v>
      </c>
      <c r="O187" s="90"/>
      <c r="P187" s="253">
        <f>O187*H187</f>
        <v>0</v>
      </c>
      <c r="Q187" s="253">
        <v>0</v>
      </c>
      <c r="R187" s="253">
        <f>Q187*H187</f>
        <v>0</v>
      </c>
      <c r="S187" s="253">
        <v>0</v>
      </c>
      <c r="T187" s="25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5" t="s">
        <v>272</v>
      </c>
      <c r="AT187" s="255" t="s">
        <v>189</v>
      </c>
      <c r="AU187" s="255" t="s">
        <v>94</v>
      </c>
      <c r="AY187" s="14" t="s">
        <v>180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92</v>
      </c>
      <c r="BK187" s="142">
        <f>ROUND(I187*H187,2)</f>
        <v>0</v>
      </c>
      <c r="BL187" s="14" t="s">
        <v>272</v>
      </c>
      <c r="BM187" s="255" t="s">
        <v>233</v>
      </c>
    </row>
    <row r="188" s="2" customFormat="1" ht="22.2" customHeight="1">
      <c r="A188" s="37"/>
      <c r="B188" s="38"/>
      <c r="C188" s="256" t="s">
        <v>365</v>
      </c>
      <c r="D188" s="256" t="s">
        <v>189</v>
      </c>
      <c r="E188" s="257" t="s">
        <v>1392</v>
      </c>
      <c r="F188" s="258" t="s">
        <v>1393</v>
      </c>
      <c r="G188" s="259" t="s">
        <v>192</v>
      </c>
      <c r="H188" s="260"/>
      <c r="I188" s="261"/>
      <c r="J188" s="262">
        <f>ROUND(I188*H188,2)</f>
        <v>0</v>
      </c>
      <c r="K188" s="263"/>
      <c r="L188" s="40"/>
      <c r="M188" s="264" t="s">
        <v>1</v>
      </c>
      <c r="N188" s="265" t="s">
        <v>49</v>
      </c>
      <c r="O188" s="90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272</v>
      </c>
      <c r="AT188" s="255" t="s">
        <v>189</v>
      </c>
      <c r="AU188" s="255" t="s">
        <v>94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272</v>
      </c>
      <c r="BM188" s="255" t="s">
        <v>411</v>
      </c>
    </row>
    <row r="189" s="2" customFormat="1" ht="22.2" customHeight="1">
      <c r="A189" s="37"/>
      <c r="B189" s="38"/>
      <c r="C189" s="256" t="s">
        <v>353</v>
      </c>
      <c r="D189" s="256" t="s">
        <v>189</v>
      </c>
      <c r="E189" s="257" t="s">
        <v>1395</v>
      </c>
      <c r="F189" s="258" t="s">
        <v>1396</v>
      </c>
      <c r="G189" s="259" t="s">
        <v>192</v>
      </c>
      <c r="H189" s="260"/>
      <c r="I189" s="261"/>
      <c r="J189" s="262">
        <f>ROUND(I189*H189,2)</f>
        <v>0</v>
      </c>
      <c r="K189" s="263"/>
      <c r="L189" s="40"/>
      <c r="M189" s="264" t="s">
        <v>1</v>
      </c>
      <c r="N189" s="265" t="s">
        <v>49</v>
      </c>
      <c r="O189" s="90"/>
      <c r="P189" s="253">
        <f>O189*H189</f>
        <v>0</v>
      </c>
      <c r="Q189" s="253">
        <v>0</v>
      </c>
      <c r="R189" s="253">
        <f>Q189*H189</f>
        <v>0</v>
      </c>
      <c r="S189" s="253">
        <v>0</v>
      </c>
      <c r="T189" s="25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5" t="s">
        <v>272</v>
      </c>
      <c r="AT189" s="255" t="s">
        <v>189</v>
      </c>
      <c r="AU189" s="255" t="s">
        <v>94</v>
      </c>
      <c r="AY189" s="14" t="s">
        <v>180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92</v>
      </c>
      <c r="BK189" s="142">
        <f>ROUND(I189*H189,2)</f>
        <v>0</v>
      </c>
      <c r="BL189" s="14" t="s">
        <v>272</v>
      </c>
      <c r="BM189" s="255" t="s">
        <v>451</v>
      </c>
    </row>
    <row r="190" s="2" customFormat="1" ht="22.2" customHeight="1">
      <c r="A190" s="37"/>
      <c r="B190" s="38"/>
      <c r="C190" s="256" t="s">
        <v>345</v>
      </c>
      <c r="D190" s="256" t="s">
        <v>189</v>
      </c>
      <c r="E190" s="257" t="s">
        <v>1398</v>
      </c>
      <c r="F190" s="258" t="s">
        <v>1399</v>
      </c>
      <c r="G190" s="259" t="s">
        <v>192</v>
      </c>
      <c r="H190" s="260"/>
      <c r="I190" s="261"/>
      <c r="J190" s="262">
        <f>ROUND(I190*H190,2)</f>
        <v>0</v>
      </c>
      <c r="K190" s="263"/>
      <c r="L190" s="40"/>
      <c r="M190" s="267" t="s">
        <v>1</v>
      </c>
      <c r="N190" s="268" t="s">
        <v>49</v>
      </c>
      <c r="O190" s="269"/>
      <c r="P190" s="270">
        <f>O190*H190</f>
        <v>0</v>
      </c>
      <c r="Q190" s="270">
        <v>0</v>
      </c>
      <c r="R190" s="270">
        <f>Q190*H190</f>
        <v>0</v>
      </c>
      <c r="S190" s="270">
        <v>0</v>
      </c>
      <c r="T190" s="27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5" t="s">
        <v>272</v>
      </c>
      <c r="AT190" s="255" t="s">
        <v>189</v>
      </c>
      <c r="AU190" s="255" t="s">
        <v>94</v>
      </c>
      <c r="AY190" s="14" t="s">
        <v>180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4" t="s">
        <v>92</v>
      </c>
      <c r="BK190" s="142">
        <f>ROUND(I190*H190,2)</f>
        <v>0</v>
      </c>
      <c r="BL190" s="14" t="s">
        <v>272</v>
      </c>
      <c r="BM190" s="255" t="s">
        <v>459</v>
      </c>
    </row>
    <row r="191" s="2" customFormat="1" ht="6.96" customHeight="1">
      <c r="A191" s="37"/>
      <c r="B191" s="65"/>
      <c r="C191" s="66"/>
      <c r="D191" s="66"/>
      <c r="E191" s="66"/>
      <c r="F191" s="66"/>
      <c r="G191" s="66"/>
      <c r="H191" s="66"/>
      <c r="I191" s="66"/>
      <c r="J191" s="66"/>
      <c r="K191" s="66"/>
      <c r="L191" s="40"/>
      <c r="M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</row>
  </sheetData>
  <sheetProtection sheet="1" autoFilter="0" formatColumns="0" formatRows="0" objects="1" scenarios="1" spinCount="100000" saltValue="prGe8pM9uuK/qDKYs7sSASYCi97nN3fwm2PDma0ND6cZbmIKSRfreFNQgMiH8FrmmJ2CBj9CcaShQy7Kzw85EA==" hashValue="g9/Jxe0vy2PAiz1v++1+/E8fQo1GPau8RzG7ZXa+dT7buOATXr6sIoaYwY6tZLUmyQef3/SKVE48uLBaYsA+Iw==" algorithmName="SHA-512" password="CC35"/>
  <autoFilter ref="C136:K190"/>
  <mergeCells count="14">
    <mergeCell ref="E7:H7"/>
    <mergeCell ref="E9:H9"/>
    <mergeCell ref="E18:H18"/>
    <mergeCell ref="E27:H27"/>
    <mergeCell ref="E85:H85"/>
    <mergeCell ref="E87:H87"/>
    <mergeCell ref="D111:F111"/>
    <mergeCell ref="D112:F112"/>
    <mergeCell ref="D113:F113"/>
    <mergeCell ref="D114:F114"/>
    <mergeCell ref="D115:F115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122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1522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J103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ROUND((SUM(BE103:BE110) + SUM(BE130:BE158)),  2)</f>
        <v>0</v>
      </c>
      <c r="G35" s="37"/>
      <c r="H35" s="37"/>
      <c r="I35" s="171">
        <v>0.20999999999999999</v>
      </c>
      <c r="J35" s="170">
        <f>ROUND(((SUM(BE103:BE110) + SUM(BE130:BE158))*I35),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ROUND((SUM(BF103:BF110) + SUM(BF130:BF158)),  2)</f>
        <v>0</v>
      </c>
      <c r="G36" s="37"/>
      <c r="H36" s="37"/>
      <c r="I36" s="171">
        <v>0.14999999999999999</v>
      </c>
      <c r="J36" s="170">
        <f>ROUND(((SUM(BF103:BF110) + SUM(BF130:BF158))*I36),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ROUND((SUM(BG103:BG110) + SUM(BG130:BG158)),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ROUND((SUM(BH103:BH110) + SUM(BH130:BH158)),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ROUND((SUM(BI103:BI110) + SUM(BI130:BI158)),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SO04.1 - Sociální zázemí řidičů MHD - Přípojka vodovodu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J130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J131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J132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1421</v>
      </c>
      <c r="E99" s="203"/>
      <c r="F99" s="203"/>
      <c r="G99" s="203"/>
      <c r="H99" s="203"/>
      <c r="I99" s="203"/>
      <c r="J99" s="204">
        <f>J140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1422</v>
      </c>
      <c r="E100" s="203"/>
      <c r="F100" s="203"/>
      <c r="G100" s="203"/>
      <c r="H100" s="203"/>
      <c r="I100" s="203"/>
      <c r="J100" s="204">
        <f>J155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29.28" customHeight="1">
      <c r="A103" s="37"/>
      <c r="B103" s="38"/>
      <c r="C103" s="193" t="s">
        <v>155</v>
      </c>
      <c r="D103" s="39"/>
      <c r="E103" s="39"/>
      <c r="F103" s="39"/>
      <c r="G103" s="39"/>
      <c r="H103" s="39"/>
      <c r="I103" s="39"/>
      <c r="J103" s="206">
        <f>ROUND(J104 + J105 + J106 + J107 + J108 + J109,2)</f>
        <v>0</v>
      </c>
      <c r="K103" s="39"/>
      <c r="L103" s="62"/>
      <c r="N103" s="207" t="s">
        <v>48</v>
      </c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18" customHeight="1">
      <c r="A104" s="37"/>
      <c r="B104" s="38"/>
      <c r="C104" s="39"/>
      <c r="D104" s="143" t="s">
        <v>156</v>
      </c>
      <c r="E104" s="136"/>
      <c r="F104" s="136"/>
      <c r="G104" s="39"/>
      <c r="H104" s="39"/>
      <c r="I104" s="39"/>
      <c r="J104" s="137">
        <v>0</v>
      </c>
      <c r="K104" s="39"/>
      <c r="L104" s="208"/>
      <c r="M104" s="209"/>
      <c r="N104" s="210" t="s">
        <v>49</v>
      </c>
      <c r="O104" s="209"/>
      <c r="P104" s="209"/>
      <c r="Q104" s="209"/>
      <c r="R104" s="209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12" t="s">
        <v>157</v>
      </c>
      <c r="AZ104" s="209"/>
      <c r="BA104" s="209"/>
      <c r="BB104" s="209"/>
      <c r="BC104" s="209"/>
      <c r="BD104" s="209"/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212" t="s">
        <v>92</v>
      </c>
      <c r="BK104" s="209"/>
      <c r="BL104" s="209"/>
      <c r="BM104" s="209"/>
    </row>
    <row r="105" s="2" customFormat="1" ht="18" customHeight="1">
      <c r="A105" s="37"/>
      <c r="B105" s="38"/>
      <c r="C105" s="39"/>
      <c r="D105" s="143" t="s">
        <v>158</v>
      </c>
      <c r="E105" s="136"/>
      <c r="F105" s="136"/>
      <c r="G105" s="39"/>
      <c r="H105" s="39"/>
      <c r="I105" s="39"/>
      <c r="J105" s="137">
        <v>0</v>
      </c>
      <c r="K105" s="39"/>
      <c r="L105" s="208"/>
      <c r="M105" s="209"/>
      <c r="N105" s="210" t="s">
        <v>49</v>
      </c>
      <c r="O105" s="209"/>
      <c r="P105" s="209"/>
      <c r="Q105" s="209"/>
      <c r="R105" s="209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12" t="s">
        <v>157</v>
      </c>
      <c r="AZ105" s="209"/>
      <c r="BA105" s="209"/>
      <c r="BB105" s="209"/>
      <c r="BC105" s="209"/>
      <c r="BD105" s="209"/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12" t="s">
        <v>92</v>
      </c>
      <c r="BK105" s="209"/>
      <c r="BL105" s="209"/>
      <c r="BM105" s="209"/>
    </row>
    <row r="106" s="2" customFormat="1" ht="18" customHeight="1">
      <c r="A106" s="37"/>
      <c r="B106" s="38"/>
      <c r="C106" s="39"/>
      <c r="D106" s="143" t="s">
        <v>159</v>
      </c>
      <c r="E106" s="136"/>
      <c r="F106" s="136"/>
      <c r="G106" s="39"/>
      <c r="H106" s="39"/>
      <c r="I106" s="39"/>
      <c r="J106" s="137">
        <v>0</v>
      </c>
      <c r="K106" s="39"/>
      <c r="L106" s="208"/>
      <c r="M106" s="209"/>
      <c r="N106" s="210" t="s">
        <v>49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157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92</v>
      </c>
      <c r="BK106" s="209"/>
      <c r="BL106" s="209"/>
      <c r="BM106" s="209"/>
    </row>
    <row r="107" s="2" customFormat="1" ht="18" customHeight="1">
      <c r="A107" s="37"/>
      <c r="B107" s="38"/>
      <c r="C107" s="39"/>
      <c r="D107" s="143" t="s">
        <v>160</v>
      </c>
      <c r="E107" s="136"/>
      <c r="F107" s="136"/>
      <c r="G107" s="39"/>
      <c r="H107" s="39"/>
      <c r="I107" s="39"/>
      <c r="J107" s="137">
        <v>0</v>
      </c>
      <c r="K107" s="39"/>
      <c r="L107" s="208"/>
      <c r="M107" s="209"/>
      <c r="N107" s="210" t="s">
        <v>49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157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92</v>
      </c>
      <c r="BK107" s="209"/>
      <c r="BL107" s="209"/>
      <c r="BM107" s="209"/>
    </row>
    <row r="108" s="2" customFormat="1" ht="18" customHeight="1">
      <c r="A108" s="37"/>
      <c r="B108" s="38"/>
      <c r="C108" s="39"/>
      <c r="D108" s="143" t="s">
        <v>161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36" t="s">
        <v>162</v>
      </c>
      <c r="E109" s="39"/>
      <c r="F109" s="39"/>
      <c r="G109" s="39"/>
      <c r="H109" s="39"/>
      <c r="I109" s="39"/>
      <c r="J109" s="137">
        <f>ROUND(J30*T109,2)</f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163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9.28" customHeight="1">
      <c r="A111" s="37"/>
      <c r="B111" s="38"/>
      <c r="C111" s="147" t="s">
        <v>139</v>
      </c>
      <c r="D111" s="148"/>
      <c r="E111" s="148"/>
      <c r="F111" s="148"/>
      <c r="G111" s="148"/>
      <c r="H111" s="148"/>
      <c r="I111" s="148"/>
      <c r="J111" s="149">
        <f>ROUND(J96+J103,2)</f>
        <v>0</v>
      </c>
      <c r="K111" s="14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65"/>
      <c r="C112" s="66"/>
      <c r="D112" s="66"/>
      <c r="E112" s="66"/>
      <c r="F112" s="66"/>
      <c r="G112" s="66"/>
      <c r="H112" s="66"/>
      <c r="I112" s="66"/>
      <c r="J112" s="66"/>
      <c r="K112" s="66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7"/>
      <c r="C116" s="68"/>
      <c r="D116" s="68"/>
      <c r="E116" s="68"/>
      <c r="F116" s="68"/>
      <c r="G116" s="68"/>
      <c r="H116" s="68"/>
      <c r="I116" s="68"/>
      <c r="J116" s="68"/>
      <c r="K116" s="6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0" t="s">
        <v>164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29" t="s">
        <v>16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4.4" customHeight="1">
      <c r="A120" s="37"/>
      <c r="B120" s="38"/>
      <c r="C120" s="39"/>
      <c r="D120" s="39"/>
      <c r="E120" s="190" t="str">
        <f>E7</f>
        <v>Infrastruktura pro elektromobilitu III - lokalita Valchařská</v>
      </c>
      <c r="F120" s="29"/>
      <c r="G120" s="29"/>
      <c r="H120" s="2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29" t="s">
        <v>141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6" customHeight="1">
      <c r="A122" s="37"/>
      <c r="B122" s="38"/>
      <c r="C122" s="39"/>
      <c r="D122" s="39"/>
      <c r="E122" s="75" t="str">
        <f>E9</f>
        <v>SO04.1 - Sociální zázemí řidičů MHD - Přípojka vodovodu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20</v>
      </c>
      <c r="D124" s="39"/>
      <c r="E124" s="39"/>
      <c r="F124" s="24" t="str">
        <f>F12</f>
        <v>Ostrava</v>
      </c>
      <c r="G124" s="39"/>
      <c r="H124" s="39"/>
      <c r="I124" s="29" t="s">
        <v>22</v>
      </c>
      <c r="J124" s="78" t="str">
        <f>IF(J12="","",J12)</f>
        <v>18.1.2022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6.4" customHeight="1">
      <c r="A126" s="37"/>
      <c r="B126" s="38"/>
      <c r="C126" s="29" t="s">
        <v>24</v>
      </c>
      <c r="D126" s="39"/>
      <c r="E126" s="39"/>
      <c r="F126" s="24" t="str">
        <f>E15</f>
        <v>Dopravní podnik Ostrava, a.s.</v>
      </c>
      <c r="G126" s="39"/>
      <c r="H126" s="39"/>
      <c r="I126" s="29" t="s">
        <v>32</v>
      </c>
      <c r="J126" s="33" t="str">
        <f>E21</f>
        <v>ENPRO Energo, s.r.o.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40.8" customHeight="1">
      <c r="A127" s="37"/>
      <c r="B127" s="38"/>
      <c r="C127" s="29" t="s">
        <v>30</v>
      </c>
      <c r="D127" s="39"/>
      <c r="E127" s="39"/>
      <c r="F127" s="24" t="str">
        <f>IF(E18="","",E18)</f>
        <v>Vyplň údaj</v>
      </c>
      <c r="G127" s="39"/>
      <c r="H127" s="39"/>
      <c r="I127" s="29" t="s">
        <v>36</v>
      </c>
      <c r="J127" s="33" t="str">
        <f>E24</f>
        <v>PEZ - Projekce energetických zařízení, s.r.o.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214"/>
      <c r="B129" s="215"/>
      <c r="C129" s="216" t="s">
        <v>165</v>
      </c>
      <c r="D129" s="217" t="s">
        <v>69</v>
      </c>
      <c r="E129" s="217" t="s">
        <v>65</v>
      </c>
      <c r="F129" s="217" t="s">
        <v>66</v>
      </c>
      <c r="G129" s="217" t="s">
        <v>166</v>
      </c>
      <c r="H129" s="217" t="s">
        <v>167</v>
      </c>
      <c r="I129" s="217" t="s">
        <v>168</v>
      </c>
      <c r="J129" s="218" t="s">
        <v>146</v>
      </c>
      <c r="K129" s="219" t="s">
        <v>169</v>
      </c>
      <c r="L129" s="220"/>
      <c r="M129" s="99" t="s">
        <v>1</v>
      </c>
      <c r="N129" s="100" t="s">
        <v>48</v>
      </c>
      <c r="O129" s="100" t="s">
        <v>170</v>
      </c>
      <c r="P129" s="100" t="s">
        <v>171</v>
      </c>
      <c r="Q129" s="100" t="s">
        <v>172</v>
      </c>
      <c r="R129" s="100" t="s">
        <v>173</v>
      </c>
      <c r="S129" s="100" t="s">
        <v>174</v>
      </c>
      <c r="T129" s="101" t="s">
        <v>175</v>
      </c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</row>
    <row r="130" s="2" customFormat="1" ht="22.8" customHeight="1">
      <c r="A130" s="37"/>
      <c r="B130" s="38"/>
      <c r="C130" s="106" t="s">
        <v>176</v>
      </c>
      <c r="D130" s="39"/>
      <c r="E130" s="39"/>
      <c r="F130" s="39"/>
      <c r="G130" s="39"/>
      <c r="H130" s="39"/>
      <c r="I130" s="39"/>
      <c r="J130" s="221">
        <f>BK130</f>
        <v>0</v>
      </c>
      <c r="K130" s="39"/>
      <c r="L130" s="40"/>
      <c r="M130" s="102"/>
      <c r="N130" s="222"/>
      <c r="O130" s="103"/>
      <c r="P130" s="223">
        <f>P131</f>
        <v>0</v>
      </c>
      <c r="Q130" s="103"/>
      <c r="R130" s="223">
        <f>R131</f>
        <v>0</v>
      </c>
      <c r="S130" s="103"/>
      <c r="T130" s="224">
        <f>T131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4" t="s">
        <v>83</v>
      </c>
      <c r="AU130" s="14" t="s">
        <v>148</v>
      </c>
      <c r="BK130" s="225">
        <f>BK131</f>
        <v>0</v>
      </c>
    </row>
    <row r="131" s="12" customFormat="1" ht="25.92" customHeight="1">
      <c r="A131" s="12"/>
      <c r="B131" s="226"/>
      <c r="C131" s="227"/>
      <c r="D131" s="228" t="s">
        <v>83</v>
      </c>
      <c r="E131" s="229" t="s">
        <v>1027</v>
      </c>
      <c r="F131" s="229" t="s">
        <v>1028</v>
      </c>
      <c r="G131" s="227"/>
      <c r="H131" s="227"/>
      <c r="I131" s="230"/>
      <c r="J131" s="231">
        <f>BK131</f>
        <v>0</v>
      </c>
      <c r="K131" s="227"/>
      <c r="L131" s="232"/>
      <c r="M131" s="233"/>
      <c r="N131" s="234"/>
      <c r="O131" s="234"/>
      <c r="P131" s="235">
        <f>P132+P140+P155</f>
        <v>0</v>
      </c>
      <c r="Q131" s="234"/>
      <c r="R131" s="235">
        <f>R132+R140+R155</f>
        <v>0</v>
      </c>
      <c r="S131" s="234"/>
      <c r="T131" s="236">
        <f>T132+T140+T155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7" t="s">
        <v>92</v>
      </c>
      <c r="AT131" s="238" t="s">
        <v>83</v>
      </c>
      <c r="AU131" s="238" t="s">
        <v>84</v>
      </c>
      <c r="AY131" s="237" t="s">
        <v>180</v>
      </c>
      <c r="BK131" s="239">
        <f>BK132+BK140+BK155</f>
        <v>0</v>
      </c>
    </row>
    <row r="132" s="12" customFormat="1" ht="22.8" customHeight="1">
      <c r="A132" s="12"/>
      <c r="B132" s="226"/>
      <c r="C132" s="227"/>
      <c r="D132" s="228" t="s">
        <v>83</v>
      </c>
      <c r="E132" s="240" t="s">
        <v>92</v>
      </c>
      <c r="F132" s="240" t="s">
        <v>1110</v>
      </c>
      <c r="G132" s="227"/>
      <c r="H132" s="227"/>
      <c r="I132" s="230"/>
      <c r="J132" s="241">
        <f>BK132</f>
        <v>0</v>
      </c>
      <c r="K132" s="227"/>
      <c r="L132" s="232"/>
      <c r="M132" s="233"/>
      <c r="N132" s="234"/>
      <c r="O132" s="234"/>
      <c r="P132" s="235">
        <f>SUM(P133:P139)</f>
        <v>0</v>
      </c>
      <c r="Q132" s="234"/>
      <c r="R132" s="235">
        <f>SUM(R133:R139)</f>
        <v>0</v>
      </c>
      <c r="S132" s="234"/>
      <c r="T132" s="236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7" t="s">
        <v>92</v>
      </c>
      <c r="AT132" s="238" t="s">
        <v>83</v>
      </c>
      <c r="AU132" s="238" t="s">
        <v>92</v>
      </c>
      <c r="AY132" s="237" t="s">
        <v>180</v>
      </c>
      <c r="BK132" s="239">
        <f>SUM(BK133:BK139)</f>
        <v>0</v>
      </c>
    </row>
    <row r="133" s="2" customFormat="1" ht="30" customHeight="1">
      <c r="A133" s="37"/>
      <c r="B133" s="38"/>
      <c r="C133" s="256" t="s">
        <v>92</v>
      </c>
      <c r="D133" s="256" t="s">
        <v>189</v>
      </c>
      <c r="E133" s="257" t="s">
        <v>1523</v>
      </c>
      <c r="F133" s="258" t="s">
        <v>1524</v>
      </c>
      <c r="G133" s="259" t="s">
        <v>1133</v>
      </c>
      <c r="H133" s="266">
        <v>16.337</v>
      </c>
      <c r="I133" s="261"/>
      <c r="J133" s="262">
        <f>ROUND(I133*H133,2)</f>
        <v>0</v>
      </c>
      <c r="K133" s="263"/>
      <c r="L133" s="40"/>
      <c r="M133" s="264" t="s">
        <v>1</v>
      </c>
      <c r="N133" s="265" t="s">
        <v>49</v>
      </c>
      <c r="O133" s="90"/>
      <c r="P133" s="253">
        <f>O133*H133</f>
        <v>0</v>
      </c>
      <c r="Q133" s="253">
        <v>0</v>
      </c>
      <c r="R133" s="253">
        <f>Q133*H133</f>
        <v>0</v>
      </c>
      <c r="S133" s="253">
        <v>0</v>
      </c>
      <c r="T133" s="25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55" t="s">
        <v>742</v>
      </c>
      <c r="AT133" s="255" t="s">
        <v>189</v>
      </c>
      <c r="AU133" s="255" t="s">
        <v>94</v>
      </c>
      <c r="AY133" s="14" t="s">
        <v>180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4" t="s">
        <v>92</v>
      </c>
      <c r="BK133" s="142">
        <f>ROUND(I133*H133,2)</f>
        <v>0</v>
      </c>
      <c r="BL133" s="14" t="s">
        <v>742</v>
      </c>
      <c r="BM133" s="255" t="s">
        <v>94</v>
      </c>
    </row>
    <row r="134" s="2" customFormat="1" ht="34.8" customHeight="1">
      <c r="A134" s="37"/>
      <c r="B134" s="38"/>
      <c r="C134" s="256" t="s">
        <v>94</v>
      </c>
      <c r="D134" s="256" t="s">
        <v>189</v>
      </c>
      <c r="E134" s="257" t="s">
        <v>1140</v>
      </c>
      <c r="F134" s="258" t="s">
        <v>1141</v>
      </c>
      <c r="G134" s="259" t="s">
        <v>1133</v>
      </c>
      <c r="H134" s="266">
        <v>32.673999999999999</v>
      </c>
      <c r="I134" s="261"/>
      <c r="J134" s="262">
        <f>ROUND(I134*H134,2)</f>
        <v>0</v>
      </c>
      <c r="K134" s="263"/>
      <c r="L134" s="40"/>
      <c r="M134" s="264" t="s">
        <v>1</v>
      </c>
      <c r="N134" s="265" t="s">
        <v>49</v>
      </c>
      <c r="O134" s="90"/>
      <c r="P134" s="253">
        <f>O134*H134</f>
        <v>0</v>
      </c>
      <c r="Q134" s="253">
        <v>0</v>
      </c>
      <c r="R134" s="253">
        <f>Q134*H134</f>
        <v>0</v>
      </c>
      <c r="S134" s="253">
        <v>0</v>
      </c>
      <c r="T134" s="254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55" t="s">
        <v>742</v>
      </c>
      <c r="AT134" s="255" t="s">
        <v>189</v>
      </c>
      <c r="AU134" s="255" t="s">
        <v>94</v>
      </c>
      <c r="AY134" s="14" t="s">
        <v>180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92</v>
      </c>
      <c r="BK134" s="142">
        <f>ROUND(I134*H134,2)</f>
        <v>0</v>
      </c>
      <c r="BL134" s="14" t="s">
        <v>742</v>
      </c>
      <c r="BM134" s="255" t="s">
        <v>742</v>
      </c>
    </row>
    <row r="135" s="2" customFormat="1" ht="34.8" customHeight="1">
      <c r="A135" s="37"/>
      <c r="B135" s="38"/>
      <c r="C135" s="256" t="s">
        <v>179</v>
      </c>
      <c r="D135" s="256" t="s">
        <v>189</v>
      </c>
      <c r="E135" s="257" t="s">
        <v>1142</v>
      </c>
      <c r="F135" s="258" t="s">
        <v>1143</v>
      </c>
      <c r="G135" s="259" t="s">
        <v>1133</v>
      </c>
      <c r="H135" s="266">
        <v>490.11000000000001</v>
      </c>
      <c r="I135" s="261"/>
      <c r="J135" s="262">
        <f>ROUND(I135*H135,2)</f>
        <v>0</v>
      </c>
      <c r="K135" s="263"/>
      <c r="L135" s="40"/>
      <c r="M135" s="264" t="s">
        <v>1</v>
      </c>
      <c r="N135" s="265" t="s">
        <v>49</v>
      </c>
      <c r="O135" s="90"/>
      <c r="P135" s="253">
        <f>O135*H135</f>
        <v>0</v>
      </c>
      <c r="Q135" s="253">
        <v>0</v>
      </c>
      <c r="R135" s="253">
        <f>Q135*H135</f>
        <v>0</v>
      </c>
      <c r="S135" s="253">
        <v>0</v>
      </c>
      <c r="T135" s="25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55" t="s">
        <v>742</v>
      </c>
      <c r="AT135" s="255" t="s">
        <v>189</v>
      </c>
      <c r="AU135" s="255" t="s">
        <v>94</v>
      </c>
      <c r="AY135" s="14" t="s">
        <v>180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92</v>
      </c>
      <c r="BK135" s="142">
        <f>ROUND(I135*H135,2)</f>
        <v>0</v>
      </c>
      <c r="BL135" s="14" t="s">
        <v>742</v>
      </c>
      <c r="BM135" s="255" t="s">
        <v>591</v>
      </c>
    </row>
    <row r="136" s="2" customFormat="1" ht="22.2" customHeight="1">
      <c r="A136" s="37"/>
      <c r="B136" s="38"/>
      <c r="C136" s="256" t="s">
        <v>742</v>
      </c>
      <c r="D136" s="256" t="s">
        <v>189</v>
      </c>
      <c r="E136" s="257" t="s">
        <v>1144</v>
      </c>
      <c r="F136" s="258" t="s">
        <v>1145</v>
      </c>
      <c r="G136" s="259" t="s">
        <v>1133</v>
      </c>
      <c r="H136" s="266">
        <v>32.673999999999999</v>
      </c>
      <c r="I136" s="261"/>
      <c r="J136" s="262">
        <f>ROUND(I136*H136,2)</f>
        <v>0</v>
      </c>
      <c r="K136" s="263"/>
      <c r="L136" s="40"/>
      <c r="M136" s="264" t="s">
        <v>1</v>
      </c>
      <c r="N136" s="265" t="s">
        <v>49</v>
      </c>
      <c r="O136" s="90"/>
      <c r="P136" s="253">
        <f>O136*H136</f>
        <v>0</v>
      </c>
      <c r="Q136" s="253">
        <v>0</v>
      </c>
      <c r="R136" s="253">
        <f>Q136*H136</f>
        <v>0</v>
      </c>
      <c r="S136" s="253">
        <v>0</v>
      </c>
      <c r="T136" s="25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55" t="s">
        <v>742</v>
      </c>
      <c r="AT136" s="255" t="s">
        <v>189</v>
      </c>
      <c r="AU136" s="255" t="s">
        <v>94</v>
      </c>
      <c r="AY136" s="14" t="s">
        <v>180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92</v>
      </c>
      <c r="BK136" s="142">
        <f>ROUND(I136*H136,2)</f>
        <v>0</v>
      </c>
      <c r="BL136" s="14" t="s">
        <v>742</v>
      </c>
      <c r="BM136" s="255" t="s">
        <v>237</v>
      </c>
    </row>
    <row r="137" s="2" customFormat="1" ht="22.2" customHeight="1">
      <c r="A137" s="37"/>
      <c r="B137" s="38"/>
      <c r="C137" s="256" t="s">
        <v>221</v>
      </c>
      <c r="D137" s="256" t="s">
        <v>189</v>
      </c>
      <c r="E137" s="257" t="s">
        <v>1148</v>
      </c>
      <c r="F137" s="258" t="s">
        <v>1149</v>
      </c>
      <c r="G137" s="259" t="s">
        <v>1133</v>
      </c>
      <c r="H137" s="266">
        <v>49.011000000000003</v>
      </c>
      <c r="I137" s="261"/>
      <c r="J137" s="262">
        <f>ROUND(I137*H137,2)</f>
        <v>0</v>
      </c>
      <c r="K137" s="263"/>
      <c r="L137" s="40"/>
      <c r="M137" s="264" t="s">
        <v>1</v>
      </c>
      <c r="N137" s="265" t="s">
        <v>49</v>
      </c>
      <c r="O137" s="90"/>
      <c r="P137" s="253">
        <f>O137*H137</f>
        <v>0</v>
      </c>
      <c r="Q137" s="253">
        <v>0</v>
      </c>
      <c r="R137" s="253">
        <f>Q137*H137</f>
        <v>0</v>
      </c>
      <c r="S137" s="253">
        <v>0</v>
      </c>
      <c r="T137" s="25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55" t="s">
        <v>742</v>
      </c>
      <c r="AT137" s="255" t="s">
        <v>189</v>
      </c>
      <c r="AU137" s="255" t="s">
        <v>94</v>
      </c>
      <c r="AY137" s="14" t="s">
        <v>180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92</v>
      </c>
      <c r="BK137" s="142">
        <f>ROUND(I137*H137,2)</f>
        <v>0</v>
      </c>
      <c r="BL137" s="14" t="s">
        <v>742</v>
      </c>
      <c r="BM137" s="255" t="s">
        <v>245</v>
      </c>
    </row>
    <row r="138" s="2" customFormat="1" ht="22.2" customHeight="1">
      <c r="A138" s="37"/>
      <c r="B138" s="38"/>
      <c r="C138" s="256" t="s">
        <v>591</v>
      </c>
      <c r="D138" s="256" t="s">
        <v>189</v>
      </c>
      <c r="E138" s="257" t="s">
        <v>1154</v>
      </c>
      <c r="F138" s="258" t="s">
        <v>1155</v>
      </c>
      <c r="G138" s="259" t="s">
        <v>1133</v>
      </c>
      <c r="H138" s="266">
        <v>11.491</v>
      </c>
      <c r="I138" s="261"/>
      <c r="J138" s="262">
        <f>ROUND(I138*H138,2)</f>
        <v>0</v>
      </c>
      <c r="K138" s="263"/>
      <c r="L138" s="40"/>
      <c r="M138" s="264" t="s">
        <v>1</v>
      </c>
      <c r="N138" s="265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742</v>
      </c>
      <c r="AT138" s="255" t="s">
        <v>189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742</v>
      </c>
      <c r="BM138" s="255" t="s">
        <v>253</v>
      </c>
    </row>
    <row r="139" s="2" customFormat="1" ht="22.2" customHeight="1">
      <c r="A139" s="37"/>
      <c r="B139" s="38"/>
      <c r="C139" s="256" t="s">
        <v>229</v>
      </c>
      <c r="D139" s="256" t="s">
        <v>189</v>
      </c>
      <c r="E139" s="257" t="s">
        <v>1525</v>
      </c>
      <c r="F139" s="258" t="s">
        <v>1526</v>
      </c>
      <c r="G139" s="259" t="s">
        <v>1133</v>
      </c>
      <c r="H139" s="266">
        <v>4.8460000000000001</v>
      </c>
      <c r="I139" s="261"/>
      <c r="J139" s="262">
        <f>ROUND(I139*H139,2)</f>
        <v>0</v>
      </c>
      <c r="K139" s="263"/>
      <c r="L139" s="40"/>
      <c r="M139" s="264" t="s">
        <v>1</v>
      </c>
      <c r="N139" s="265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742</v>
      </c>
      <c r="AT139" s="255" t="s">
        <v>189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742</v>
      </c>
      <c r="BM139" s="255" t="s">
        <v>265</v>
      </c>
    </row>
    <row r="140" s="12" customFormat="1" ht="22.8" customHeight="1">
      <c r="A140" s="12"/>
      <c r="B140" s="226"/>
      <c r="C140" s="227"/>
      <c r="D140" s="228" t="s">
        <v>83</v>
      </c>
      <c r="E140" s="240" t="s">
        <v>237</v>
      </c>
      <c r="F140" s="240" t="s">
        <v>1443</v>
      </c>
      <c r="G140" s="227"/>
      <c r="H140" s="227"/>
      <c r="I140" s="230"/>
      <c r="J140" s="241">
        <f>BK140</f>
        <v>0</v>
      </c>
      <c r="K140" s="227"/>
      <c r="L140" s="232"/>
      <c r="M140" s="233"/>
      <c r="N140" s="234"/>
      <c r="O140" s="234"/>
      <c r="P140" s="235">
        <f>SUM(P141:P154)</f>
        <v>0</v>
      </c>
      <c r="Q140" s="234"/>
      <c r="R140" s="235">
        <f>SUM(R141:R154)</f>
        <v>0</v>
      </c>
      <c r="S140" s="234"/>
      <c r="T140" s="236">
        <f>SUM(T141:T154)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7" t="s">
        <v>92</v>
      </c>
      <c r="AT140" s="238" t="s">
        <v>83</v>
      </c>
      <c r="AU140" s="238" t="s">
        <v>92</v>
      </c>
      <c r="AY140" s="237" t="s">
        <v>180</v>
      </c>
      <c r="BK140" s="239">
        <f>SUM(BK141:BK154)</f>
        <v>0</v>
      </c>
    </row>
    <row r="141" s="2" customFormat="1" ht="22.2" customHeight="1">
      <c r="A141" s="37"/>
      <c r="B141" s="38"/>
      <c r="C141" s="256" t="s">
        <v>237</v>
      </c>
      <c r="D141" s="256" t="s">
        <v>189</v>
      </c>
      <c r="E141" s="257" t="s">
        <v>1527</v>
      </c>
      <c r="F141" s="258" t="s">
        <v>1528</v>
      </c>
      <c r="G141" s="259" t="s">
        <v>199</v>
      </c>
      <c r="H141" s="266">
        <v>22.91</v>
      </c>
      <c r="I141" s="261"/>
      <c r="J141" s="262">
        <f>ROUND(I141*H141,2)</f>
        <v>0</v>
      </c>
      <c r="K141" s="263"/>
      <c r="L141" s="40"/>
      <c r="M141" s="264" t="s">
        <v>1</v>
      </c>
      <c r="N141" s="265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742</v>
      </c>
      <c r="AT141" s="255" t="s">
        <v>189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742</v>
      </c>
      <c r="BM141" s="255" t="s">
        <v>272</v>
      </c>
    </row>
    <row r="142" s="2" customFormat="1" ht="14.4" customHeight="1">
      <c r="A142" s="37"/>
      <c r="B142" s="38"/>
      <c r="C142" s="242" t="s">
        <v>241</v>
      </c>
      <c r="D142" s="242" t="s">
        <v>183</v>
      </c>
      <c r="E142" s="243" t="s">
        <v>1529</v>
      </c>
      <c r="F142" s="244" t="s">
        <v>1530</v>
      </c>
      <c r="G142" s="245" t="s">
        <v>199</v>
      </c>
      <c r="H142" s="246">
        <v>23.254000000000001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237</v>
      </c>
      <c r="AT142" s="255" t="s">
        <v>183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742</v>
      </c>
      <c r="BM142" s="255" t="s">
        <v>285</v>
      </c>
    </row>
    <row r="143" s="2" customFormat="1" ht="22.2" customHeight="1">
      <c r="A143" s="37"/>
      <c r="B143" s="38"/>
      <c r="C143" s="256" t="s">
        <v>245</v>
      </c>
      <c r="D143" s="256" t="s">
        <v>189</v>
      </c>
      <c r="E143" s="257" t="s">
        <v>1531</v>
      </c>
      <c r="F143" s="258" t="s">
        <v>1532</v>
      </c>
      <c r="G143" s="259" t="s">
        <v>199</v>
      </c>
      <c r="H143" s="266">
        <v>13.35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742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742</v>
      </c>
      <c r="BM143" s="255" t="s">
        <v>289</v>
      </c>
    </row>
    <row r="144" s="2" customFormat="1" ht="30" customHeight="1">
      <c r="A144" s="37"/>
      <c r="B144" s="38"/>
      <c r="C144" s="242" t="s">
        <v>249</v>
      </c>
      <c r="D144" s="242" t="s">
        <v>183</v>
      </c>
      <c r="E144" s="243" t="s">
        <v>1533</v>
      </c>
      <c r="F144" s="244" t="s">
        <v>1534</v>
      </c>
      <c r="G144" s="245" t="s">
        <v>199</v>
      </c>
      <c r="H144" s="246">
        <v>14.018000000000001</v>
      </c>
      <c r="I144" s="247"/>
      <c r="J144" s="248">
        <f>ROUND(I144*H144,2)</f>
        <v>0</v>
      </c>
      <c r="K144" s="249"/>
      <c r="L144" s="250"/>
      <c r="M144" s="251" t="s">
        <v>1</v>
      </c>
      <c r="N144" s="252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237</v>
      </c>
      <c r="AT144" s="255" t="s">
        <v>183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294</v>
      </c>
    </row>
    <row r="145" s="2" customFormat="1" ht="22.2" customHeight="1">
      <c r="A145" s="37"/>
      <c r="B145" s="38"/>
      <c r="C145" s="256" t="s">
        <v>253</v>
      </c>
      <c r="D145" s="256" t="s">
        <v>189</v>
      </c>
      <c r="E145" s="257" t="s">
        <v>1535</v>
      </c>
      <c r="F145" s="258" t="s">
        <v>1536</v>
      </c>
      <c r="G145" s="259" t="s">
        <v>213</v>
      </c>
      <c r="H145" s="266">
        <v>2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303</v>
      </c>
    </row>
    <row r="146" s="2" customFormat="1" ht="14.4" customHeight="1">
      <c r="A146" s="37"/>
      <c r="B146" s="38"/>
      <c r="C146" s="242" t="s">
        <v>257</v>
      </c>
      <c r="D146" s="242" t="s">
        <v>183</v>
      </c>
      <c r="E146" s="243" t="s">
        <v>1537</v>
      </c>
      <c r="F146" s="244" t="s">
        <v>1538</v>
      </c>
      <c r="G146" s="245" t="s">
        <v>213</v>
      </c>
      <c r="H146" s="246">
        <v>1</v>
      </c>
      <c r="I146" s="247"/>
      <c r="J146" s="248">
        <f>ROUND(I146*H146,2)</f>
        <v>0</v>
      </c>
      <c r="K146" s="249"/>
      <c r="L146" s="250"/>
      <c r="M146" s="251" t="s">
        <v>1</v>
      </c>
      <c r="N146" s="252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237</v>
      </c>
      <c r="AT146" s="255" t="s">
        <v>183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281</v>
      </c>
    </row>
    <row r="147" s="2" customFormat="1" ht="14.4" customHeight="1">
      <c r="A147" s="37"/>
      <c r="B147" s="38"/>
      <c r="C147" s="242" t="s">
        <v>265</v>
      </c>
      <c r="D147" s="242" t="s">
        <v>183</v>
      </c>
      <c r="E147" s="243" t="s">
        <v>1539</v>
      </c>
      <c r="F147" s="244" t="s">
        <v>1540</v>
      </c>
      <c r="G147" s="245" t="s">
        <v>213</v>
      </c>
      <c r="H147" s="246">
        <v>1</v>
      </c>
      <c r="I147" s="247"/>
      <c r="J147" s="248">
        <f>ROUND(I147*H147,2)</f>
        <v>0</v>
      </c>
      <c r="K147" s="249"/>
      <c r="L147" s="250"/>
      <c r="M147" s="251" t="s">
        <v>1</v>
      </c>
      <c r="N147" s="252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237</v>
      </c>
      <c r="AT147" s="255" t="s">
        <v>183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333</v>
      </c>
    </row>
    <row r="148" s="2" customFormat="1" ht="22.2" customHeight="1">
      <c r="A148" s="37"/>
      <c r="B148" s="38"/>
      <c r="C148" s="256" t="s">
        <v>8</v>
      </c>
      <c r="D148" s="256" t="s">
        <v>189</v>
      </c>
      <c r="E148" s="257" t="s">
        <v>1541</v>
      </c>
      <c r="F148" s="258" t="s">
        <v>1542</v>
      </c>
      <c r="G148" s="259" t="s">
        <v>213</v>
      </c>
      <c r="H148" s="266">
        <v>4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749</v>
      </c>
    </row>
    <row r="149" s="2" customFormat="1" ht="14.4" customHeight="1">
      <c r="A149" s="37"/>
      <c r="B149" s="38"/>
      <c r="C149" s="242" t="s">
        <v>272</v>
      </c>
      <c r="D149" s="242" t="s">
        <v>183</v>
      </c>
      <c r="E149" s="243" t="s">
        <v>1543</v>
      </c>
      <c r="F149" s="244" t="s">
        <v>1544</v>
      </c>
      <c r="G149" s="245" t="s">
        <v>213</v>
      </c>
      <c r="H149" s="246">
        <v>4</v>
      </c>
      <c r="I149" s="247"/>
      <c r="J149" s="248">
        <f>ROUND(I149*H149,2)</f>
        <v>0</v>
      </c>
      <c r="K149" s="249"/>
      <c r="L149" s="250"/>
      <c r="M149" s="251" t="s">
        <v>1</v>
      </c>
      <c r="N149" s="252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237</v>
      </c>
      <c r="AT149" s="255" t="s">
        <v>183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997</v>
      </c>
    </row>
    <row r="150" s="2" customFormat="1" ht="22.2" customHeight="1">
      <c r="A150" s="37"/>
      <c r="B150" s="38"/>
      <c r="C150" s="256" t="s">
        <v>276</v>
      </c>
      <c r="D150" s="256" t="s">
        <v>189</v>
      </c>
      <c r="E150" s="257" t="s">
        <v>1545</v>
      </c>
      <c r="F150" s="258" t="s">
        <v>1546</v>
      </c>
      <c r="G150" s="259" t="s">
        <v>213</v>
      </c>
      <c r="H150" s="266">
        <v>1</v>
      </c>
      <c r="I150" s="261"/>
      <c r="J150" s="262">
        <f>ROUND(I150*H150,2)</f>
        <v>0</v>
      </c>
      <c r="K150" s="263"/>
      <c r="L150" s="40"/>
      <c r="M150" s="264" t="s">
        <v>1</v>
      </c>
      <c r="N150" s="265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742</v>
      </c>
      <c r="AT150" s="255" t="s">
        <v>189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742</v>
      </c>
      <c r="BM150" s="255" t="s">
        <v>313</v>
      </c>
    </row>
    <row r="151" s="2" customFormat="1" ht="14.4" customHeight="1">
      <c r="A151" s="37"/>
      <c r="B151" s="38"/>
      <c r="C151" s="242" t="s">
        <v>285</v>
      </c>
      <c r="D151" s="242" t="s">
        <v>183</v>
      </c>
      <c r="E151" s="243" t="s">
        <v>1547</v>
      </c>
      <c r="F151" s="244" t="s">
        <v>1548</v>
      </c>
      <c r="G151" s="245" t="s">
        <v>213</v>
      </c>
      <c r="H151" s="246">
        <v>1</v>
      </c>
      <c r="I151" s="247"/>
      <c r="J151" s="248">
        <f>ROUND(I151*H151,2)</f>
        <v>0</v>
      </c>
      <c r="K151" s="249"/>
      <c r="L151" s="250"/>
      <c r="M151" s="251" t="s">
        <v>1</v>
      </c>
      <c r="N151" s="252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237</v>
      </c>
      <c r="AT151" s="255" t="s">
        <v>183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1049</v>
      </c>
    </row>
    <row r="152" s="2" customFormat="1" ht="14.4" customHeight="1">
      <c r="A152" s="37"/>
      <c r="B152" s="38"/>
      <c r="C152" s="256" t="s">
        <v>621</v>
      </c>
      <c r="D152" s="256" t="s">
        <v>189</v>
      </c>
      <c r="E152" s="257" t="s">
        <v>1549</v>
      </c>
      <c r="F152" s="258" t="s">
        <v>1550</v>
      </c>
      <c r="G152" s="259" t="s">
        <v>213</v>
      </c>
      <c r="H152" s="266">
        <v>1</v>
      </c>
      <c r="I152" s="261"/>
      <c r="J152" s="262">
        <f>ROUND(I152*H152,2)</f>
        <v>0</v>
      </c>
      <c r="K152" s="263"/>
      <c r="L152" s="40"/>
      <c r="M152" s="264" t="s">
        <v>1</v>
      </c>
      <c r="N152" s="265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742</v>
      </c>
      <c r="AT152" s="255" t="s">
        <v>189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742</v>
      </c>
      <c r="BM152" s="255" t="s">
        <v>373</v>
      </c>
    </row>
    <row r="153" s="2" customFormat="1" ht="14.4" customHeight="1">
      <c r="A153" s="37"/>
      <c r="B153" s="38"/>
      <c r="C153" s="256" t="s">
        <v>289</v>
      </c>
      <c r="D153" s="256" t="s">
        <v>189</v>
      </c>
      <c r="E153" s="257" t="s">
        <v>1551</v>
      </c>
      <c r="F153" s="258" t="s">
        <v>1552</v>
      </c>
      <c r="G153" s="259" t="s">
        <v>199</v>
      </c>
      <c r="H153" s="266">
        <v>21.309999999999999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742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365</v>
      </c>
    </row>
    <row r="154" s="2" customFormat="1" ht="19.8" customHeight="1">
      <c r="A154" s="37"/>
      <c r="B154" s="38"/>
      <c r="C154" s="256" t="s">
        <v>7</v>
      </c>
      <c r="D154" s="256" t="s">
        <v>189</v>
      </c>
      <c r="E154" s="257" t="s">
        <v>1553</v>
      </c>
      <c r="F154" s="258" t="s">
        <v>1554</v>
      </c>
      <c r="G154" s="259" t="s">
        <v>199</v>
      </c>
      <c r="H154" s="266">
        <v>21.309999999999999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742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345</v>
      </c>
    </row>
    <row r="155" s="12" customFormat="1" ht="22.8" customHeight="1">
      <c r="A155" s="12"/>
      <c r="B155" s="226"/>
      <c r="C155" s="227"/>
      <c r="D155" s="228" t="s">
        <v>83</v>
      </c>
      <c r="E155" s="240" t="s">
        <v>1448</v>
      </c>
      <c r="F155" s="240" t="s">
        <v>1449</v>
      </c>
      <c r="G155" s="227"/>
      <c r="H155" s="227"/>
      <c r="I155" s="230"/>
      <c r="J155" s="241">
        <f>BK155</f>
        <v>0</v>
      </c>
      <c r="K155" s="227"/>
      <c r="L155" s="232"/>
      <c r="M155" s="233"/>
      <c r="N155" s="234"/>
      <c r="O155" s="234"/>
      <c r="P155" s="235">
        <f>SUM(P156:P158)</f>
        <v>0</v>
      </c>
      <c r="Q155" s="234"/>
      <c r="R155" s="235">
        <f>SUM(R156:R158)</f>
        <v>0</v>
      </c>
      <c r="S155" s="234"/>
      <c r="T155" s="236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7" t="s">
        <v>92</v>
      </c>
      <c r="AT155" s="238" t="s">
        <v>83</v>
      </c>
      <c r="AU155" s="238" t="s">
        <v>92</v>
      </c>
      <c r="AY155" s="237" t="s">
        <v>180</v>
      </c>
      <c r="BK155" s="239">
        <f>SUM(BK156:BK158)</f>
        <v>0</v>
      </c>
    </row>
    <row r="156" s="2" customFormat="1" ht="22.2" customHeight="1">
      <c r="A156" s="37"/>
      <c r="B156" s="38"/>
      <c r="C156" s="256" t="s">
        <v>294</v>
      </c>
      <c r="D156" s="256" t="s">
        <v>189</v>
      </c>
      <c r="E156" s="257" t="s">
        <v>1456</v>
      </c>
      <c r="F156" s="258" t="s">
        <v>1457</v>
      </c>
      <c r="G156" s="259" t="s">
        <v>1191</v>
      </c>
      <c r="H156" s="266">
        <v>0.017999999999999999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742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742</v>
      </c>
      <c r="BM156" s="255" t="s">
        <v>435</v>
      </c>
    </row>
    <row r="157" s="2" customFormat="1" ht="34.8" customHeight="1">
      <c r="A157" s="37"/>
      <c r="B157" s="38"/>
      <c r="C157" s="256" t="s">
        <v>298</v>
      </c>
      <c r="D157" s="256" t="s">
        <v>189</v>
      </c>
      <c r="E157" s="257" t="s">
        <v>1458</v>
      </c>
      <c r="F157" s="258" t="s">
        <v>1459</v>
      </c>
      <c r="G157" s="259" t="s">
        <v>1191</v>
      </c>
      <c r="H157" s="266">
        <v>0.017999999999999999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393</v>
      </c>
    </row>
    <row r="158" s="2" customFormat="1" ht="30" customHeight="1">
      <c r="A158" s="37"/>
      <c r="B158" s="38"/>
      <c r="C158" s="256" t="s">
        <v>303</v>
      </c>
      <c r="D158" s="256" t="s">
        <v>189</v>
      </c>
      <c r="E158" s="257" t="s">
        <v>1460</v>
      </c>
      <c r="F158" s="258" t="s">
        <v>1461</v>
      </c>
      <c r="G158" s="259" t="s">
        <v>1191</v>
      </c>
      <c r="H158" s="266">
        <v>0.071999999999999995</v>
      </c>
      <c r="I158" s="261"/>
      <c r="J158" s="262">
        <f>ROUND(I158*H158,2)</f>
        <v>0</v>
      </c>
      <c r="K158" s="263"/>
      <c r="L158" s="40"/>
      <c r="M158" s="267" t="s">
        <v>1</v>
      </c>
      <c r="N158" s="268" t="s">
        <v>49</v>
      </c>
      <c r="O158" s="269"/>
      <c r="P158" s="270">
        <f>O158*H158</f>
        <v>0</v>
      </c>
      <c r="Q158" s="270">
        <v>0</v>
      </c>
      <c r="R158" s="270">
        <f>Q158*H158</f>
        <v>0</v>
      </c>
      <c r="S158" s="270">
        <v>0</v>
      </c>
      <c r="T158" s="27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742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742</v>
      </c>
      <c r="BM158" s="255" t="s">
        <v>377</v>
      </c>
    </row>
    <row r="159" s="2" customFormat="1" ht="6.96" customHeight="1">
      <c r="A159" s="37"/>
      <c r="B159" s="65"/>
      <c r="C159" s="66"/>
      <c r="D159" s="66"/>
      <c r="E159" s="66"/>
      <c r="F159" s="66"/>
      <c r="G159" s="66"/>
      <c r="H159" s="66"/>
      <c r="I159" s="66"/>
      <c r="J159" s="66"/>
      <c r="K159" s="66"/>
      <c r="L159" s="40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sheetProtection sheet="1" autoFilter="0" formatColumns="0" formatRows="0" objects="1" scenarios="1" spinCount="100000" saltValue="XmewHPT5TEfpT627ChVgh29D37j32DtNcZRvUVWBYYE3/r86XL3+33aaxrUC8snF22vrX9SsFLxcEAGzt7MW4w==" hashValue="i85k3u0XzElhODe5lad6q6z6UvrzYvjGFWNkCAbNwvNyErsayt4KUYC0WAqGR33HRcLJ7hdf4Bb+NV3/jq2ClA==" algorithmName="SHA-512" password="CC35"/>
  <autoFilter ref="C129:K158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125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1555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J108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ROUND((SUM(BE108:BE115) + SUM(BE135:BE207)),  2)</f>
        <v>0</v>
      </c>
      <c r="G35" s="37"/>
      <c r="H35" s="37"/>
      <c r="I35" s="171">
        <v>0.20999999999999999</v>
      </c>
      <c r="J35" s="170">
        <f>ROUND(((SUM(BE108:BE115) + SUM(BE135:BE207))*I35),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ROUND((SUM(BF108:BF115) + SUM(BF135:BF207)),  2)</f>
        <v>0</v>
      </c>
      <c r="G36" s="37"/>
      <c r="H36" s="37"/>
      <c r="I36" s="171">
        <v>0.14999999999999999</v>
      </c>
      <c r="J36" s="170">
        <f>ROUND(((SUM(BF108:BF115) + SUM(BF135:BF207))*I36),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ROUND((SUM(BG108:BG115) + SUM(BG135:BG207)),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ROUND((SUM(BH108:BH115) + SUM(BH135:BH207)),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ROUND((SUM(BI108:BI115) + SUM(BI135:BI207)),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SO04.2 - Sociální zázemí řidičů MHD - Přípojka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J136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J137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1104</v>
      </c>
      <c r="E99" s="203"/>
      <c r="F99" s="203"/>
      <c r="G99" s="203"/>
      <c r="H99" s="203"/>
      <c r="I99" s="203"/>
      <c r="J99" s="204">
        <f>J155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1105</v>
      </c>
      <c r="E100" s="203"/>
      <c r="F100" s="203"/>
      <c r="G100" s="203"/>
      <c r="H100" s="203"/>
      <c r="I100" s="203"/>
      <c r="J100" s="204">
        <f>J161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1421</v>
      </c>
      <c r="E101" s="203"/>
      <c r="F101" s="203"/>
      <c r="G101" s="203"/>
      <c r="H101" s="203"/>
      <c r="I101" s="203"/>
      <c r="J101" s="204">
        <f>J163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1108</v>
      </c>
      <c r="E102" s="203"/>
      <c r="F102" s="203"/>
      <c r="G102" s="203"/>
      <c r="H102" s="203"/>
      <c r="I102" s="203"/>
      <c r="J102" s="204">
        <f>J191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1422</v>
      </c>
      <c r="E103" s="203"/>
      <c r="F103" s="203"/>
      <c r="G103" s="203"/>
      <c r="H103" s="203"/>
      <c r="I103" s="203"/>
      <c r="J103" s="204">
        <f>J197</f>
        <v>0</v>
      </c>
      <c r="K103" s="201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4"/>
      <c r="C104" s="195"/>
      <c r="D104" s="196" t="s">
        <v>1021</v>
      </c>
      <c r="E104" s="197"/>
      <c r="F104" s="197"/>
      <c r="G104" s="197"/>
      <c r="H104" s="197"/>
      <c r="I104" s="197"/>
      <c r="J104" s="198">
        <f>J201</f>
        <v>0</v>
      </c>
      <c r="K104" s="195"/>
      <c r="L104" s="19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0"/>
      <c r="C105" s="201"/>
      <c r="D105" s="202" t="s">
        <v>1556</v>
      </c>
      <c r="E105" s="203"/>
      <c r="F105" s="203"/>
      <c r="G105" s="203"/>
      <c r="H105" s="203"/>
      <c r="I105" s="203"/>
      <c r="J105" s="204">
        <f>J202</f>
        <v>0</v>
      </c>
      <c r="K105" s="201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9.28" customHeight="1">
      <c r="A108" s="37"/>
      <c r="B108" s="38"/>
      <c r="C108" s="193" t="s">
        <v>155</v>
      </c>
      <c r="D108" s="39"/>
      <c r="E108" s="39"/>
      <c r="F108" s="39"/>
      <c r="G108" s="39"/>
      <c r="H108" s="39"/>
      <c r="I108" s="39"/>
      <c r="J108" s="206">
        <f>ROUND(J109 + J110 + J111 + J112 + J113 + J114,2)</f>
        <v>0</v>
      </c>
      <c r="K108" s="39"/>
      <c r="L108" s="62"/>
      <c r="N108" s="207" t="s">
        <v>48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8" customHeight="1">
      <c r="A109" s="37"/>
      <c r="B109" s="38"/>
      <c r="C109" s="39"/>
      <c r="D109" s="143" t="s">
        <v>156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158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43" t="s">
        <v>159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43" t="s">
        <v>160</v>
      </c>
      <c r="E112" s="136"/>
      <c r="F112" s="136"/>
      <c r="G112" s="39"/>
      <c r="H112" s="39"/>
      <c r="I112" s="39"/>
      <c r="J112" s="137"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157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 ht="18" customHeight="1">
      <c r="A113" s="37"/>
      <c r="B113" s="38"/>
      <c r="C113" s="39"/>
      <c r="D113" s="143" t="s">
        <v>161</v>
      </c>
      <c r="E113" s="136"/>
      <c r="F113" s="136"/>
      <c r="G113" s="39"/>
      <c r="H113" s="39"/>
      <c r="I113" s="39"/>
      <c r="J113" s="137"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157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 ht="18" customHeight="1">
      <c r="A114" s="37"/>
      <c r="B114" s="38"/>
      <c r="C114" s="39"/>
      <c r="D114" s="136" t="s">
        <v>162</v>
      </c>
      <c r="E114" s="39"/>
      <c r="F114" s="39"/>
      <c r="G114" s="39"/>
      <c r="H114" s="39"/>
      <c r="I114" s="39"/>
      <c r="J114" s="137">
        <f>ROUND(J30*T114,2)</f>
        <v>0</v>
      </c>
      <c r="K114" s="39"/>
      <c r="L114" s="208"/>
      <c r="M114" s="209"/>
      <c r="N114" s="210" t="s">
        <v>49</v>
      </c>
      <c r="O114" s="209"/>
      <c r="P114" s="209"/>
      <c r="Q114" s="209"/>
      <c r="R114" s="209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12" t="s">
        <v>163</v>
      </c>
      <c r="AZ114" s="209"/>
      <c r="BA114" s="209"/>
      <c r="BB114" s="209"/>
      <c r="BC114" s="209"/>
      <c r="BD114" s="209"/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12" t="s">
        <v>92</v>
      </c>
      <c r="BK114" s="209"/>
      <c r="BL114" s="209"/>
      <c r="BM114" s="209"/>
    </row>
    <row r="115" s="2" customForma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9.28" customHeight="1">
      <c r="A116" s="37"/>
      <c r="B116" s="38"/>
      <c r="C116" s="147" t="s">
        <v>139</v>
      </c>
      <c r="D116" s="148"/>
      <c r="E116" s="148"/>
      <c r="F116" s="148"/>
      <c r="G116" s="148"/>
      <c r="H116" s="148"/>
      <c r="I116" s="148"/>
      <c r="J116" s="149">
        <f>ROUND(J96+J108,2)</f>
        <v>0</v>
      </c>
      <c r="K116" s="14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0" t="s">
        <v>164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4.4" customHeight="1">
      <c r="A125" s="37"/>
      <c r="B125" s="38"/>
      <c r="C125" s="39"/>
      <c r="D125" s="39"/>
      <c r="E125" s="190" t="str">
        <f>E7</f>
        <v>Infrastruktura pro elektromobilitu III - lokalita Valchařská</v>
      </c>
      <c r="F125" s="29"/>
      <c r="G125" s="29"/>
      <c r="H125" s="2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141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6" customHeight="1">
      <c r="A127" s="37"/>
      <c r="B127" s="38"/>
      <c r="C127" s="39"/>
      <c r="D127" s="39"/>
      <c r="E127" s="75" t="str">
        <f>E9</f>
        <v>SO04.2 - Sociální zázemí řidičů MHD - Přípojka kanalizace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29" t="s">
        <v>20</v>
      </c>
      <c r="D129" s="39"/>
      <c r="E129" s="39"/>
      <c r="F129" s="24" t="str">
        <f>F12</f>
        <v>Ostrava</v>
      </c>
      <c r="G129" s="39"/>
      <c r="H129" s="39"/>
      <c r="I129" s="29" t="s">
        <v>22</v>
      </c>
      <c r="J129" s="78" t="str">
        <f>IF(J12="","",J12)</f>
        <v>18.1.2022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6.4" customHeight="1">
      <c r="A131" s="37"/>
      <c r="B131" s="38"/>
      <c r="C131" s="29" t="s">
        <v>24</v>
      </c>
      <c r="D131" s="39"/>
      <c r="E131" s="39"/>
      <c r="F131" s="24" t="str">
        <f>E15</f>
        <v>Dopravní podnik Ostrava, a.s.</v>
      </c>
      <c r="G131" s="39"/>
      <c r="H131" s="39"/>
      <c r="I131" s="29" t="s">
        <v>32</v>
      </c>
      <c r="J131" s="33" t="str">
        <f>E21</f>
        <v>ENPRO Energo, s.r.o.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40.8" customHeight="1">
      <c r="A132" s="37"/>
      <c r="B132" s="38"/>
      <c r="C132" s="29" t="s">
        <v>30</v>
      </c>
      <c r="D132" s="39"/>
      <c r="E132" s="39"/>
      <c r="F132" s="24" t="str">
        <f>IF(E18="","",E18)</f>
        <v>Vyplň údaj</v>
      </c>
      <c r="G132" s="39"/>
      <c r="H132" s="39"/>
      <c r="I132" s="29" t="s">
        <v>36</v>
      </c>
      <c r="J132" s="33" t="str">
        <f>E24</f>
        <v>PEZ - Projekce energetických zařízení, s.r.o.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0.32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11" customFormat="1" ht="29.28" customHeight="1">
      <c r="A134" s="214"/>
      <c r="B134" s="215"/>
      <c r="C134" s="216" t="s">
        <v>165</v>
      </c>
      <c r="D134" s="217" t="s">
        <v>69</v>
      </c>
      <c r="E134" s="217" t="s">
        <v>65</v>
      </c>
      <c r="F134" s="217" t="s">
        <v>66</v>
      </c>
      <c r="G134" s="217" t="s">
        <v>166</v>
      </c>
      <c r="H134" s="217" t="s">
        <v>167</v>
      </c>
      <c r="I134" s="217" t="s">
        <v>168</v>
      </c>
      <c r="J134" s="218" t="s">
        <v>146</v>
      </c>
      <c r="K134" s="219" t="s">
        <v>169</v>
      </c>
      <c r="L134" s="220"/>
      <c r="M134" s="99" t="s">
        <v>1</v>
      </c>
      <c r="N134" s="100" t="s">
        <v>48</v>
      </c>
      <c r="O134" s="100" t="s">
        <v>170</v>
      </c>
      <c r="P134" s="100" t="s">
        <v>171</v>
      </c>
      <c r="Q134" s="100" t="s">
        <v>172</v>
      </c>
      <c r="R134" s="100" t="s">
        <v>173</v>
      </c>
      <c r="S134" s="100" t="s">
        <v>174</v>
      </c>
      <c r="T134" s="101" t="s">
        <v>175</v>
      </c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</row>
    <row r="135" s="2" customFormat="1" ht="22.8" customHeight="1">
      <c r="A135" s="37"/>
      <c r="B135" s="38"/>
      <c r="C135" s="106" t="s">
        <v>176</v>
      </c>
      <c r="D135" s="39"/>
      <c r="E135" s="39"/>
      <c r="F135" s="39"/>
      <c r="G135" s="39"/>
      <c r="H135" s="39"/>
      <c r="I135" s="39"/>
      <c r="J135" s="221">
        <f>BK135</f>
        <v>0</v>
      </c>
      <c r="K135" s="39"/>
      <c r="L135" s="40"/>
      <c r="M135" s="102"/>
      <c r="N135" s="222"/>
      <c r="O135" s="103"/>
      <c r="P135" s="223">
        <f>P136+P201</f>
        <v>0</v>
      </c>
      <c r="Q135" s="103"/>
      <c r="R135" s="223">
        <f>R136+R201</f>
        <v>0</v>
      </c>
      <c r="S135" s="103"/>
      <c r="T135" s="224">
        <f>T136+T201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4" t="s">
        <v>83</v>
      </c>
      <c r="AU135" s="14" t="s">
        <v>148</v>
      </c>
      <c r="BK135" s="225">
        <f>BK136+BK201</f>
        <v>0</v>
      </c>
    </row>
    <row r="136" s="12" customFormat="1" ht="25.92" customHeight="1">
      <c r="A136" s="12"/>
      <c r="B136" s="226"/>
      <c r="C136" s="227"/>
      <c r="D136" s="228" t="s">
        <v>83</v>
      </c>
      <c r="E136" s="229" t="s">
        <v>1027</v>
      </c>
      <c r="F136" s="229" t="s">
        <v>1028</v>
      </c>
      <c r="G136" s="227"/>
      <c r="H136" s="227"/>
      <c r="I136" s="230"/>
      <c r="J136" s="231">
        <f>BK136</f>
        <v>0</v>
      </c>
      <c r="K136" s="227"/>
      <c r="L136" s="232"/>
      <c r="M136" s="233"/>
      <c r="N136" s="234"/>
      <c r="O136" s="234"/>
      <c r="P136" s="235">
        <f>P137+P155+P161+P163+P191+P197</f>
        <v>0</v>
      </c>
      <c r="Q136" s="234"/>
      <c r="R136" s="235">
        <f>R137+R155+R161+R163+R191+R197</f>
        <v>0</v>
      </c>
      <c r="S136" s="234"/>
      <c r="T136" s="236">
        <f>T137+T155+T161+T163+T191+T197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92</v>
      </c>
      <c r="AT136" s="238" t="s">
        <v>83</v>
      </c>
      <c r="AU136" s="238" t="s">
        <v>84</v>
      </c>
      <c r="AY136" s="237" t="s">
        <v>180</v>
      </c>
      <c r="BK136" s="239">
        <f>BK137+BK155+BK161+BK163+BK191+BK197</f>
        <v>0</v>
      </c>
    </row>
    <row r="137" s="12" customFormat="1" ht="22.8" customHeight="1">
      <c r="A137" s="12"/>
      <c r="B137" s="226"/>
      <c r="C137" s="227"/>
      <c r="D137" s="228" t="s">
        <v>83</v>
      </c>
      <c r="E137" s="240" t="s">
        <v>92</v>
      </c>
      <c r="F137" s="240" t="s">
        <v>1110</v>
      </c>
      <c r="G137" s="227"/>
      <c r="H137" s="227"/>
      <c r="I137" s="230"/>
      <c r="J137" s="241">
        <f>BK137</f>
        <v>0</v>
      </c>
      <c r="K137" s="227"/>
      <c r="L137" s="232"/>
      <c r="M137" s="233"/>
      <c r="N137" s="234"/>
      <c r="O137" s="234"/>
      <c r="P137" s="235">
        <f>SUM(P138:P154)</f>
        <v>0</v>
      </c>
      <c r="Q137" s="234"/>
      <c r="R137" s="235">
        <f>SUM(R138:R154)</f>
        <v>0</v>
      </c>
      <c r="S137" s="234"/>
      <c r="T137" s="236">
        <f>SUM(T138:T154)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7" t="s">
        <v>92</v>
      </c>
      <c r="AT137" s="238" t="s">
        <v>83</v>
      </c>
      <c r="AU137" s="238" t="s">
        <v>92</v>
      </c>
      <c r="AY137" s="237" t="s">
        <v>180</v>
      </c>
      <c r="BK137" s="239">
        <f>SUM(BK138:BK154)</f>
        <v>0</v>
      </c>
    </row>
    <row r="138" s="2" customFormat="1" ht="22.2" customHeight="1">
      <c r="A138" s="37"/>
      <c r="B138" s="38"/>
      <c r="C138" s="256" t="s">
        <v>92</v>
      </c>
      <c r="D138" s="256" t="s">
        <v>189</v>
      </c>
      <c r="E138" s="257" t="s">
        <v>1557</v>
      </c>
      <c r="F138" s="258" t="s">
        <v>1558</v>
      </c>
      <c r="G138" s="259" t="s">
        <v>1133</v>
      </c>
      <c r="H138" s="266">
        <v>17.640000000000001</v>
      </c>
      <c r="I138" s="261"/>
      <c r="J138" s="262">
        <f>ROUND(I138*H138,2)</f>
        <v>0</v>
      </c>
      <c r="K138" s="263"/>
      <c r="L138" s="40"/>
      <c r="M138" s="264" t="s">
        <v>1</v>
      </c>
      <c r="N138" s="265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742</v>
      </c>
      <c r="AT138" s="255" t="s">
        <v>189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742</v>
      </c>
      <c r="BM138" s="255" t="s">
        <v>94</v>
      </c>
    </row>
    <row r="139" s="2" customFormat="1" ht="22.2" customHeight="1">
      <c r="A139" s="37"/>
      <c r="B139" s="38"/>
      <c r="C139" s="256" t="s">
        <v>94</v>
      </c>
      <c r="D139" s="256" t="s">
        <v>189</v>
      </c>
      <c r="E139" s="257" t="s">
        <v>1136</v>
      </c>
      <c r="F139" s="258" t="s">
        <v>1137</v>
      </c>
      <c r="G139" s="259" t="s">
        <v>1133</v>
      </c>
      <c r="H139" s="266">
        <v>2.3700000000000001</v>
      </c>
      <c r="I139" s="261"/>
      <c r="J139" s="262">
        <f>ROUND(I139*H139,2)</f>
        <v>0</v>
      </c>
      <c r="K139" s="263"/>
      <c r="L139" s="40"/>
      <c r="M139" s="264" t="s">
        <v>1</v>
      </c>
      <c r="N139" s="265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742</v>
      </c>
      <c r="AT139" s="255" t="s">
        <v>189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742</v>
      </c>
      <c r="BM139" s="255" t="s">
        <v>742</v>
      </c>
    </row>
    <row r="140" s="2" customFormat="1" ht="30" customHeight="1">
      <c r="A140" s="37"/>
      <c r="B140" s="38"/>
      <c r="C140" s="256" t="s">
        <v>179</v>
      </c>
      <c r="D140" s="256" t="s">
        <v>189</v>
      </c>
      <c r="E140" s="257" t="s">
        <v>1138</v>
      </c>
      <c r="F140" s="258" t="s">
        <v>1139</v>
      </c>
      <c r="G140" s="259" t="s">
        <v>1133</v>
      </c>
      <c r="H140" s="266">
        <v>40.799999999999997</v>
      </c>
      <c r="I140" s="261"/>
      <c r="J140" s="262">
        <f>ROUND(I140*H140,2)</f>
        <v>0</v>
      </c>
      <c r="K140" s="263"/>
      <c r="L140" s="40"/>
      <c r="M140" s="264" t="s">
        <v>1</v>
      </c>
      <c r="N140" s="265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742</v>
      </c>
      <c r="AT140" s="255" t="s">
        <v>189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742</v>
      </c>
      <c r="BM140" s="255" t="s">
        <v>591</v>
      </c>
    </row>
    <row r="141" s="2" customFormat="1" ht="30" customHeight="1">
      <c r="A141" s="37"/>
      <c r="B141" s="38"/>
      <c r="C141" s="256" t="s">
        <v>742</v>
      </c>
      <c r="D141" s="256" t="s">
        <v>189</v>
      </c>
      <c r="E141" s="257" t="s">
        <v>1559</v>
      </c>
      <c r="F141" s="258" t="s">
        <v>1560</v>
      </c>
      <c r="G141" s="259" t="s">
        <v>1133</v>
      </c>
      <c r="H141" s="266">
        <v>56.404000000000003</v>
      </c>
      <c r="I141" s="261"/>
      <c r="J141" s="262">
        <f>ROUND(I141*H141,2)</f>
        <v>0</v>
      </c>
      <c r="K141" s="263"/>
      <c r="L141" s="40"/>
      <c r="M141" s="264" t="s">
        <v>1</v>
      </c>
      <c r="N141" s="265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742</v>
      </c>
      <c r="AT141" s="255" t="s">
        <v>189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742</v>
      </c>
      <c r="BM141" s="255" t="s">
        <v>237</v>
      </c>
    </row>
    <row r="142" s="2" customFormat="1" ht="19.8" customHeight="1">
      <c r="A142" s="37"/>
      <c r="B142" s="38"/>
      <c r="C142" s="256" t="s">
        <v>221</v>
      </c>
      <c r="D142" s="256" t="s">
        <v>189</v>
      </c>
      <c r="E142" s="257" t="s">
        <v>1561</v>
      </c>
      <c r="F142" s="258" t="s">
        <v>1562</v>
      </c>
      <c r="G142" s="259" t="s">
        <v>292</v>
      </c>
      <c r="H142" s="266">
        <v>242.26400000000001</v>
      </c>
      <c r="I142" s="261"/>
      <c r="J142" s="262">
        <f>ROUND(I142*H142,2)</f>
        <v>0</v>
      </c>
      <c r="K142" s="263"/>
      <c r="L142" s="40"/>
      <c r="M142" s="264" t="s">
        <v>1</v>
      </c>
      <c r="N142" s="265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742</v>
      </c>
      <c r="AT142" s="255" t="s">
        <v>189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742</v>
      </c>
      <c r="BM142" s="255" t="s">
        <v>245</v>
      </c>
    </row>
    <row r="143" s="2" customFormat="1" ht="22.2" customHeight="1">
      <c r="A143" s="37"/>
      <c r="B143" s="38"/>
      <c r="C143" s="256" t="s">
        <v>591</v>
      </c>
      <c r="D143" s="256" t="s">
        <v>189</v>
      </c>
      <c r="E143" s="257" t="s">
        <v>1563</v>
      </c>
      <c r="F143" s="258" t="s">
        <v>1564</v>
      </c>
      <c r="G143" s="259" t="s">
        <v>292</v>
      </c>
      <c r="H143" s="266">
        <v>70.480000000000004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742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742</v>
      </c>
      <c r="BM143" s="255" t="s">
        <v>253</v>
      </c>
    </row>
    <row r="144" s="2" customFormat="1" ht="19.8" customHeight="1">
      <c r="A144" s="37"/>
      <c r="B144" s="38"/>
      <c r="C144" s="256" t="s">
        <v>229</v>
      </c>
      <c r="D144" s="256" t="s">
        <v>189</v>
      </c>
      <c r="E144" s="257" t="s">
        <v>1565</v>
      </c>
      <c r="F144" s="258" t="s">
        <v>1566</v>
      </c>
      <c r="G144" s="259" t="s">
        <v>292</v>
      </c>
      <c r="H144" s="266">
        <v>242.26400000000001</v>
      </c>
      <c r="I144" s="261"/>
      <c r="J144" s="262">
        <f>ROUND(I144*H144,2)</f>
        <v>0</v>
      </c>
      <c r="K144" s="263"/>
      <c r="L144" s="40"/>
      <c r="M144" s="264" t="s">
        <v>1</v>
      </c>
      <c r="N144" s="265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742</v>
      </c>
      <c r="AT144" s="255" t="s">
        <v>189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265</v>
      </c>
    </row>
    <row r="145" s="2" customFormat="1" ht="22.2" customHeight="1">
      <c r="A145" s="37"/>
      <c r="B145" s="38"/>
      <c r="C145" s="256" t="s">
        <v>237</v>
      </c>
      <c r="D145" s="256" t="s">
        <v>189</v>
      </c>
      <c r="E145" s="257" t="s">
        <v>1567</v>
      </c>
      <c r="F145" s="258" t="s">
        <v>1568</v>
      </c>
      <c r="G145" s="259" t="s">
        <v>292</v>
      </c>
      <c r="H145" s="266">
        <v>70.480000000000004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272</v>
      </c>
    </row>
    <row r="146" s="2" customFormat="1" ht="30" customHeight="1">
      <c r="A146" s="37"/>
      <c r="B146" s="38"/>
      <c r="C146" s="256" t="s">
        <v>241</v>
      </c>
      <c r="D146" s="256" t="s">
        <v>189</v>
      </c>
      <c r="E146" s="257" t="s">
        <v>1569</v>
      </c>
      <c r="F146" s="258" t="s">
        <v>1570</v>
      </c>
      <c r="G146" s="259" t="s">
        <v>1133</v>
      </c>
      <c r="H146" s="266">
        <v>10.148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285</v>
      </c>
    </row>
    <row r="147" s="2" customFormat="1" ht="34.8" customHeight="1">
      <c r="A147" s="37"/>
      <c r="B147" s="38"/>
      <c r="C147" s="256" t="s">
        <v>245</v>
      </c>
      <c r="D147" s="256" t="s">
        <v>189</v>
      </c>
      <c r="E147" s="257" t="s">
        <v>1140</v>
      </c>
      <c r="F147" s="258" t="s">
        <v>1141</v>
      </c>
      <c r="G147" s="259" t="s">
        <v>1133</v>
      </c>
      <c r="H147" s="266">
        <v>185.86000000000001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742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289</v>
      </c>
    </row>
    <row r="148" s="2" customFormat="1" ht="34.8" customHeight="1">
      <c r="A148" s="37"/>
      <c r="B148" s="38"/>
      <c r="C148" s="256" t="s">
        <v>249</v>
      </c>
      <c r="D148" s="256" t="s">
        <v>189</v>
      </c>
      <c r="E148" s="257" t="s">
        <v>1142</v>
      </c>
      <c r="F148" s="258" t="s">
        <v>1143</v>
      </c>
      <c r="G148" s="259" t="s">
        <v>1133</v>
      </c>
      <c r="H148" s="266">
        <v>2787.9000000000001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294</v>
      </c>
    </row>
    <row r="149" s="2" customFormat="1" ht="22.2" customHeight="1">
      <c r="A149" s="37"/>
      <c r="B149" s="38"/>
      <c r="C149" s="256" t="s">
        <v>253</v>
      </c>
      <c r="D149" s="256" t="s">
        <v>189</v>
      </c>
      <c r="E149" s="257" t="s">
        <v>1144</v>
      </c>
      <c r="F149" s="258" t="s">
        <v>1145</v>
      </c>
      <c r="G149" s="259" t="s">
        <v>1133</v>
      </c>
      <c r="H149" s="266">
        <v>196.00800000000001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742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303</v>
      </c>
    </row>
    <row r="150" s="2" customFormat="1" ht="22.2" customHeight="1">
      <c r="A150" s="37"/>
      <c r="B150" s="38"/>
      <c r="C150" s="256" t="s">
        <v>257</v>
      </c>
      <c r="D150" s="256" t="s">
        <v>189</v>
      </c>
      <c r="E150" s="257" t="s">
        <v>1148</v>
      </c>
      <c r="F150" s="258" t="s">
        <v>1149</v>
      </c>
      <c r="G150" s="259" t="s">
        <v>1133</v>
      </c>
      <c r="H150" s="266">
        <v>319.62299999999999</v>
      </c>
      <c r="I150" s="261"/>
      <c r="J150" s="262">
        <f>ROUND(I150*H150,2)</f>
        <v>0</v>
      </c>
      <c r="K150" s="263"/>
      <c r="L150" s="40"/>
      <c r="M150" s="264" t="s">
        <v>1</v>
      </c>
      <c r="N150" s="265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742</v>
      </c>
      <c r="AT150" s="255" t="s">
        <v>189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742</v>
      </c>
      <c r="BM150" s="255" t="s">
        <v>281</v>
      </c>
    </row>
    <row r="151" s="2" customFormat="1" ht="22.2" customHeight="1">
      <c r="A151" s="37"/>
      <c r="B151" s="38"/>
      <c r="C151" s="256" t="s">
        <v>265</v>
      </c>
      <c r="D151" s="256" t="s">
        <v>189</v>
      </c>
      <c r="E151" s="257" t="s">
        <v>1154</v>
      </c>
      <c r="F151" s="258" t="s">
        <v>1155</v>
      </c>
      <c r="G151" s="259" t="s">
        <v>1133</v>
      </c>
      <c r="H151" s="266">
        <v>82.981999999999999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742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333</v>
      </c>
    </row>
    <row r="152" s="2" customFormat="1" ht="22.2" customHeight="1">
      <c r="A152" s="37"/>
      <c r="B152" s="38"/>
      <c r="C152" s="256" t="s">
        <v>8</v>
      </c>
      <c r="D152" s="256" t="s">
        <v>189</v>
      </c>
      <c r="E152" s="257" t="s">
        <v>1571</v>
      </c>
      <c r="F152" s="258" t="s">
        <v>1572</v>
      </c>
      <c r="G152" s="259" t="s">
        <v>1133</v>
      </c>
      <c r="H152" s="266">
        <v>9.4499999999999993</v>
      </c>
      <c r="I152" s="261"/>
      <c r="J152" s="262">
        <f>ROUND(I152*H152,2)</f>
        <v>0</v>
      </c>
      <c r="K152" s="263"/>
      <c r="L152" s="40"/>
      <c r="M152" s="264" t="s">
        <v>1</v>
      </c>
      <c r="N152" s="265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742</v>
      </c>
      <c r="AT152" s="255" t="s">
        <v>189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742</v>
      </c>
      <c r="BM152" s="255" t="s">
        <v>749</v>
      </c>
    </row>
    <row r="153" s="2" customFormat="1" ht="14.4" customHeight="1">
      <c r="A153" s="37"/>
      <c r="B153" s="38"/>
      <c r="C153" s="242" t="s">
        <v>272</v>
      </c>
      <c r="D153" s="242" t="s">
        <v>183</v>
      </c>
      <c r="E153" s="243" t="s">
        <v>1573</v>
      </c>
      <c r="F153" s="244" t="s">
        <v>1574</v>
      </c>
      <c r="G153" s="245" t="s">
        <v>1191</v>
      </c>
      <c r="H153" s="246">
        <v>18.899999999999999</v>
      </c>
      <c r="I153" s="247"/>
      <c r="J153" s="248">
        <f>ROUND(I153*H153,2)</f>
        <v>0</v>
      </c>
      <c r="K153" s="249"/>
      <c r="L153" s="250"/>
      <c r="M153" s="251" t="s">
        <v>1</v>
      </c>
      <c r="N153" s="252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237</v>
      </c>
      <c r="AT153" s="255" t="s">
        <v>183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997</v>
      </c>
    </row>
    <row r="154" s="2" customFormat="1" ht="22.2" customHeight="1">
      <c r="A154" s="37"/>
      <c r="B154" s="38"/>
      <c r="C154" s="256" t="s">
        <v>276</v>
      </c>
      <c r="D154" s="256" t="s">
        <v>189</v>
      </c>
      <c r="E154" s="257" t="s">
        <v>1525</v>
      </c>
      <c r="F154" s="258" t="s">
        <v>1526</v>
      </c>
      <c r="G154" s="259" t="s">
        <v>1133</v>
      </c>
      <c r="H154" s="266">
        <v>6.4850000000000003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742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313</v>
      </c>
    </row>
    <row r="155" s="12" customFormat="1" ht="22.8" customHeight="1">
      <c r="A155" s="12"/>
      <c r="B155" s="226"/>
      <c r="C155" s="227"/>
      <c r="D155" s="228" t="s">
        <v>83</v>
      </c>
      <c r="E155" s="240" t="s">
        <v>94</v>
      </c>
      <c r="F155" s="240" t="s">
        <v>1186</v>
      </c>
      <c r="G155" s="227"/>
      <c r="H155" s="227"/>
      <c r="I155" s="230"/>
      <c r="J155" s="241">
        <f>BK155</f>
        <v>0</v>
      </c>
      <c r="K155" s="227"/>
      <c r="L155" s="232"/>
      <c r="M155" s="233"/>
      <c r="N155" s="234"/>
      <c r="O155" s="234"/>
      <c r="P155" s="235">
        <f>SUM(P156:P160)</f>
        <v>0</v>
      </c>
      <c r="Q155" s="234"/>
      <c r="R155" s="235">
        <f>SUM(R156:R160)</f>
        <v>0</v>
      </c>
      <c r="S155" s="234"/>
      <c r="T155" s="236">
        <f>SUM(T156:T160)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7" t="s">
        <v>92</v>
      </c>
      <c r="AT155" s="238" t="s">
        <v>83</v>
      </c>
      <c r="AU155" s="238" t="s">
        <v>92</v>
      </c>
      <c r="AY155" s="237" t="s">
        <v>180</v>
      </c>
      <c r="BK155" s="239">
        <f>SUM(BK156:BK160)</f>
        <v>0</v>
      </c>
    </row>
    <row r="156" s="2" customFormat="1" ht="22.2" customHeight="1">
      <c r="A156" s="37"/>
      <c r="B156" s="38"/>
      <c r="C156" s="256" t="s">
        <v>285</v>
      </c>
      <c r="D156" s="256" t="s">
        <v>189</v>
      </c>
      <c r="E156" s="257" t="s">
        <v>1575</v>
      </c>
      <c r="F156" s="258" t="s">
        <v>1576</v>
      </c>
      <c r="G156" s="259" t="s">
        <v>292</v>
      </c>
      <c r="H156" s="266">
        <v>15.75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742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742</v>
      </c>
      <c r="BM156" s="255" t="s">
        <v>1049</v>
      </c>
    </row>
    <row r="157" s="2" customFormat="1" ht="22.2" customHeight="1">
      <c r="A157" s="37"/>
      <c r="B157" s="38"/>
      <c r="C157" s="256" t="s">
        <v>621</v>
      </c>
      <c r="D157" s="256" t="s">
        <v>189</v>
      </c>
      <c r="E157" s="257" t="s">
        <v>1577</v>
      </c>
      <c r="F157" s="258" t="s">
        <v>1578</v>
      </c>
      <c r="G157" s="259" t="s">
        <v>292</v>
      </c>
      <c r="H157" s="266">
        <v>19.079999999999998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373</v>
      </c>
    </row>
    <row r="158" s="2" customFormat="1" ht="22.2" customHeight="1">
      <c r="A158" s="37"/>
      <c r="B158" s="38"/>
      <c r="C158" s="242" t="s">
        <v>289</v>
      </c>
      <c r="D158" s="242" t="s">
        <v>183</v>
      </c>
      <c r="E158" s="243" t="s">
        <v>1579</v>
      </c>
      <c r="F158" s="244" t="s">
        <v>1580</v>
      </c>
      <c r="G158" s="245" t="s">
        <v>292</v>
      </c>
      <c r="H158" s="246">
        <v>41.256</v>
      </c>
      <c r="I158" s="247"/>
      <c r="J158" s="248">
        <f>ROUND(I158*H158,2)</f>
        <v>0</v>
      </c>
      <c r="K158" s="249"/>
      <c r="L158" s="250"/>
      <c r="M158" s="251" t="s">
        <v>1</v>
      </c>
      <c r="N158" s="252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237</v>
      </c>
      <c r="AT158" s="255" t="s">
        <v>183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742</v>
      </c>
      <c r="BM158" s="255" t="s">
        <v>365</v>
      </c>
    </row>
    <row r="159" s="2" customFormat="1" ht="22.2" customHeight="1">
      <c r="A159" s="37"/>
      <c r="B159" s="38"/>
      <c r="C159" s="256" t="s">
        <v>7</v>
      </c>
      <c r="D159" s="256" t="s">
        <v>189</v>
      </c>
      <c r="E159" s="257" t="s">
        <v>1581</v>
      </c>
      <c r="F159" s="258" t="s">
        <v>1582</v>
      </c>
      <c r="G159" s="259" t="s">
        <v>1133</v>
      </c>
      <c r="H159" s="266">
        <v>1.6000000000000001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742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742</v>
      </c>
      <c r="BM159" s="255" t="s">
        <v>345</v>
      </c>
    </row>
    <row r="160" s="2" customFormat="1" ht="22.2" customHeight="1">
      <c r="A160" s="37"/>
      <c r="B160" s="38"/>
      <c r="C160" s="256" t="s">
        <v>294</v>
      </c>
      <c r="D160" s="256" t="s">
        <v>189</v>
      </c>
      <c r="E160" s="257" t="s">
        <v>1583</v>
      </c>
      <c r="F160" s="258" t="s">
        <v>1584</v>
      </c>
      <c r="G160" s="259" t="s">
        <v>1133</v>
      </c>
      <c r="H160" s="266">
        <v>0.63</v>
      </c>
      <c r="I160" s="261"/>
      <c r="J160" s="262">
        <f>ROUND(I160*H160,2)</f>
        <v>0</v>
      </c>
      <c r="K160" s="263"/>
      <c r="L160" s="40"/>
      <c r="M160" s="264" t="s">
        <v>1</v>
      </c>
      <c r="N160" s="265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742</v>
      </c>
      <c r="AT160" s="255" t="s">
        <v>189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742</v>
      </c>
      <c r="BM160" s="255" t="s">
        <v>435</v>
      </c>
    </row>
    <row r="161" s="12" customFormat="1" ht="22.8" customHeight="1">
      <c r="A161" s="12"/>
      <c r="B161" s="226"/>
      <c r="C161" s="227"/>
      <c r="D161" s="228" t="s">
        <v>83</v>
      </c>
      <c r="E161" s="240" t="s">
        <v>742</v>
      </c>
      <c r="F161" s="240" t="s">
        <v>1196</v>
      </c>
      <c r="G161" s="227"/>
      <c r="H161" s="227"/>
      <c r="I161" s="230"/>
      <c r="J161" s="241">
        <f>BK161</f>
        <v>0</v>
      </c>
      <c r="K161" s="227"/>
      <c r="L161" s="232"/>
      <c r="M161" s="233"/>
      <c r="N161" s="234"/>
      <c r="O161" s="234"/>
      <c r="P161" s="235">
        <f>P162</f>
        <v>0</v>
      </c>
      <c r="Q161" s="234"/>
      <c r="R161" s="235">
        <f>R162</f>
        <v>0</v>
      </c>
      <c r="S161" s="234"/>
      <c r="T161" s="236">
        <f>T162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7" t="s">
        <v>92</v>
      </c>
      <c r="AT161" s="238" t="s">
        <v>83</v>
      </c>
      <c r="AU161" s="238" t="s">
        <v>92</v>
      </c>
      <c r="AY161" s="237" t="s">
        <v>180</v>
      </c>
      <c r="BK161" s="239">
        <f>BK162</f>
        <v>0</v>
      </c>
    </row>
    <row r="162" s="2" customFormat="1" ht="22.2" customHeight="1">
      <c r="A162" s="37"/>
      <c r="B162" s="38"/>
      <c r="C162" s="256" t="s">
        <v>298</v>
      </c>
      <c r="D162" s="256" t="s">
        <v>189</v>
      </c>
      <c r="E162" s="257" t="s">
        <v>1585</v>
      </c>
      <c r="F162" s="258" t="s">
        <v>1586</v>
      </c>
      <c r="G162" s="259" t="s">
        <v>1133</v>
      </c>
      <c r="H162" s="266">
        <v>2.125</v>
      </c>
      <c r="I162" s="261"/>
      <c r="J162" s="262">
        <f>ROUND(I162*H162,2)</f>
        <v>0</v>
      </c>
      <c r="K162" s="263"/>
      <c r="L162" s="40"/>
      <c r="M162" s="264" t="s">
        <v>1</v>
      </c>
      <c r="N162" s="265" t="s">
        <v>49</v>
      </c>
      <c r="O162" s="90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742</v>
      </c>
      <c r="AT162" s="255" t="s">
        <v>189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742</v>
      </c>
      <c r="BM162" s="255" t="s">
        <v>393</v>
      </c>
    </row>
    <row r="163" s="12" customFormat="1" ht="22.8" customHeight="1">
      <c r="A163" s="12"/>
      <c r="B163" s="226"/>
      <c r="C163" s="227"/>
      <c r="D163" s="228" t="s">
        <v>83</v>
      </c>
      <c r="E163" s="240" t="s">
        <v>237</v>
      </c>
      <c r="F163" s="240" t="s">
        <v>1443</v>
      </c>
      <c r="G163" s="227"/>
      <c r="H163" s="227"/>
      <c r="I163" s="230"/>
      <c r="J163" s="241">
        <f>BK163</f>
        <v>0</v>
      </c>
      <c r="K163" s="227"/>
      <c r="L163" s="232"/>
      <c r="M163" s="233"/>
      <c r="N163" s="234"/>
      <c r="O163" s="234"/>
      <c r="P163" s="235">
        <f>SUM(P164:P190)</f>
        <v>0</v>
      </c>
      <c r="Q163" s="234"/>
      <c r="R163" s="235">
        <f>SUM(R164:R190)</f>
        <v>0</v>
      </c>
      <c r="S163" s="234"/>
      <c r="T163" s="236">
        <f>SUM(T164:T190)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37" t="s">
        <v>92</v>
      </c>
      <c r="AT163" s="238" t="s">
        <v>83</v>
      </c>
      <c r="AU163" s="238" t="s">
        <v>92</v>
      </c>
      <c r="AY163" s="237" t="s">
        <v>180</v>
      </c>
      <c r="BK163" s="239">
        <f>SUM(BK164:BK190)</f>
        <v>0</v>
      </c>
    </row>
    <row r="164" s="2" customFormat="1" ht="22.2" customHeight="1">
      <c r="A164" s="37"/>
      <c r="B164" s="38"/>
      <c r="C164" s="256" t="s">
        <v>303</v>
      </c>
      <c r="D164" s="256" t="s">
        <v>189</v>
      </c>
      <c r="E164" s="257" t="s">
        <v>1531</v>
      </c>
      <c r="F164" s="258" t="s">
        <v>1532</v>
      </c>
      <c r="G164" s="259" t="s">
        <v>199</v>
      </c>
      <c r="H164" s="266">
        <v>2.46</v>
      </c>
      <c r="I164" s="261"/>
      <c r="J164" s="262">
        <f>ROUND(I164*H164,2)</f>
        <v>0</v>
      </c>
      <c r="K164" s="263"/>
      <c r="L164" s="40"/>
      <c r="M164" s="264" t="s">
        <v>1</v>
      </c>
      <c r="N164" s="265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742</v>
      </c>
      <c r="AT164" s="255" t="s">
        <v>189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742</v>
      </c>
      <c r="BM164" s="255" t="s">
        <v>377</v>
      </c>
    </row>
    <row r="165" s="2" customFormat="1" ht="30" customHeight="1">
      <c r="A165" s="37"/>
      <c r="B165" s="38"/>
      <c r="C165" s="242" t="s">
        <v>862</v>
      </c>
      <c r="D165" s="242" t="s">
        <v>183</v>
      </c>
      <c r="E165" s="243" t="s">
        <v>1587</v>
      </c>
      <c r="F165" s="244" t="s">
        <v>1588</v>
      </c>
      <c r="G165" s="245" t="s">
        <v>199</v>
      </c>
      <c r="H165" s="246">
        <v>2.46</v>
      </c>
      <c r="I165" s="247"/>
      <c r="J165" s="248">
        <f>ROUND(I165*H165,2)</f>
        <v>0</v>
      </c>
      <c r="K165" s="249"/>
      <c r="L165" s="250"/>
      <c r="M165" s="251" t="s">
        <v>1</v>
      </c>
      <c r="N165" s="252" t="s">
        <v>49</v>
      </c>
      <c r="O165" s="90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237</v>
      </c>
      <c r="AT165" s="255" t="s">
        <v>183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742</v>
      </c>
      <c r="BM165" s="255" t="s">
        <v>427</v>
      </c>
    </row>
    <row r="166" s="2" customFormat="1" ht="22.2" customHeight="1">
      <c r="A166" s="37"/>
      <c r="B166" s="38"/>
      <c r="C166" s="256" t="s">
        <v>281</v>
      </c>
      <c r="D166" s="256" t="s">
        <v>189</v>
      </c>
      <c r="E166" s="257" t="s">
        <v>1589</v>
      </c>
      <c r="F166" s="258" t="s">
        <v>1590</v>
      </c>
      <c r="G166" s="259" t="s">
        <v>199</v>
      </c>
      <c r="H166" s="266">
        <v>8.4399999999999995</v>
      </c>
      <c r="I166" s="261"/>
      <c r="J166" s="262">
        <f>ROUND(I166*H166,2)</f>
        <v>0</v>
      </c>
      <c r="K166" s="263"/>
      <c r="L166" s="40"/>
      <c r="M166" s="264" t="s">
        <v>1</v>
      </c>
      <c r="N166" s="265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742</v>
      </c>
      <c r="AT166" s="255" t="s">
        <v>189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742</v>
      </c>
      <c r="BM166" s="255" t="s">
        <v>423</v>
      </c>
    </row>
    <row r="167" s="2" customFormat="1" ht="22.2" customHeight="1">
      <c r="A167" s="37"/>
      <c r="B167" s="38"/>
      <c r="C167" s="256" t="s">
        <v>439</v>
      </c>
      <c r="D167" s="256" t="s">
        <v>189</v>
      </c>
      <c r="E167" s="257" t="s">
        <v>1591</v>
      </c>
      <c r="F167" s="258" t="s">
        <v>1592</v>
      </c>
      <c r="G167" s="259" t="s">
        <v>199</v>
      </c>
      <c r="H167" s="266">
        <v>4.7800000000000002</v>
      </c>
      <c r="I167" s="261"/>
      <c r="J167" s="262">
        <f>ROUND(I167*H167,2)</f>
        <v>0</v>
      </c>
      <c r="K167" s="263"/>
      <c r="L167" s="40"/>
      <c r="M167" s="264" t="s">
        <v>1</v>
      </c>
      <c r="N167" s="265" t="s">
        <v>49</v>
      </c>
      <c r="O167" s="90"/>
      <c r="P167" s="253">
        <f>O167*H167</f>
        <v>0</v>
      </c>
      <c r="Q167" s="253">
        <v>0</v>
      </c>
      <c r="R167" s="253">
        <f>Q167*H167</f>
        <v>0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742</v>
      </c>
      <c r="AT167" s="255" t="s">
        <v>189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742</v>
      </c>
      <c r="BM167" s="255" t="s">
        <v>401</v>
      </c>
    </row>
    <row r="168" s="2" customFormat="1" ht="22.2" customHeight="1">
      <c r="A168" s="37"/>
      <c r="B168" s="38"/>
      <c r="C168" s="256" t="s">
        <v>333</v>
      </c>
      <c r="D168" s="256" t="s">
        <v>189</v>
      </c>
      <c r="E168" s="257" t="s">
        <v>1593</v>
      </c>
      <c r="F168" s="258" t="s">
        <v>1594</v>
      </c>
      <c r="G168" s="259" t="s">
        <v>199</v>
      </c>
      <c r="H168" s="266">
        <v>5.5</v>
      </c>
      <c r="I168" s="261"/>
      <c r="J168" s="262">
        <f>ROUND(I168*H168,2)</f>
        <v>0</v>
      </c>
      <c r="K168" s="263"/>
      <c r="L168" s="40"/>
      <c r="M168" s="264" t="s">
        <v>1</v>
      </c>
      <c r="N168" s="265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742</v>
      </c>
      <c r="AT168" s="255" t="s">
        <v>189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742</v>
      </c>
      <c r="BM168" s="255" t="s">
        <v>385</v>
      </c>
    </row>
    <row r="169" s="2" customFormat="1" ht="22.2" customHeight="1">
      <c r="A169" s="37"/>
      <c r="B169" s="38"/>
      <c r="C169" s="256" t="s">
        <v>341</v>
      </c>
      <c r="D169" s="256" t="s">
        <v>189</v>
      </c>
      <c r="E169" s="257" t="s">
        <v>1595</v>
      </c>
      <c r="F169" s="258" t="s">
        <v>1596</v>
      </c>
      <c r="G169" s="259" t="s">
        <v>199</v>
      </c>
      <c r="H169" s="266">
        <v>22.199999999999999</v>
      </c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742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742</v>
      </c>
      <c r="BM169" s="255" t="s">
        <v>1093</v>
      </c>
    </row>
    <row r="170" s="2" customFormat="1" ht="22.2" customHeight="1">
      <c r="A170" s="37"/>
      <c r="B170" s="38"/>
      <c r="C170" s="256" t="s">
        <v>749</v>
      </c>
      <c r="D170" s="256" t="s">
        <v>189</v>
      </c>
      <c r="E170" s="257" t="s">
        <v>1597</v>
      </c>
      <c r="F170" s="258" t="s">
        <v>1598</v>
      </c>
      <c r="G170" s="259" t="s">
        <v>213</v>
      </c>
      <c r="H170" s="266">
        <v>7</v>
      </c>
      <c r="I170" s="261"/>
      <c r="J170" s="262">
        <f>ROUND(I170*H170,2)</f>
        <v>0</v>
      </c>
      <c r="K170" s="263"/>
      <c r="L170" s="40"/>
      <c r="M170" s="264" t="s">
        <v>1</v>
      </c>
      <c r="N170" s="265" t="s">
        <v>49</v>
      </c>
      <c r="O170" s="90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742</v>
      </c>
      <c r="AT170" s="255" t="s">
        <v>189</v>
      </c>
      <c r="AU170" s="255" t="s">
        <v>94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742</v>
      </c>
      <c r="BM170" s="255" t="s">
        <v>447</v>
      </c>
    </row>
    <row r="171" s="2" customFormat="1" ht="14.4" customHeight="1">
      <c r="A171" s="37"/>
      <c r="B171" s="38"/>
      <c r="C171" s="242" t="s">
        <v>329</v>
      </c>
      <c r="D171" s="242" t="s">
        <v>183</v>
      </c>
      <c r="E171" s="243" t="s">
        <v>1599</v>
      </c>
      <c r="F171" s="244" t="s">
        <v>1600</v>
      </c>
      <c r="G171" s="245" t="s">
        <v>213</v>
      </c>
      <c r="H171" s="246">
        <v>1</v>
      </c>
      <c r="I171" s="247"/>
      <c r="J171" s="248">
        <f>ROUND(I171*H171,2)</f>
        <v>0</v>
      </c>
      <c r="K171" s="249"/>
      <c r="L171" s="250"/>
      <c r="M171" s="251" t="s">
        <v>1</v>
      </c>
      <c r="N171" s="252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237</v>
      </c>
      <c r="AT171" s="255" t="s">
        <v>183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742</v>
      </c>
      <c r="BM171" s="255" t="s">
        <v>1101</v>
      </c>
    </row>
    <row r="172" s="2" customFormat="1" ht="14.4" customHeight="1">
      <c r="A172" s="37"/>
      <c r="B172" s="38"/>
      <c r="C172" s="242" t="s">
        <v>997</v>
      </c>
      <c r="D172" s="242" t="s">
        <v>183</v>
      </c>
      <c r="E172" s="243" t="s">
        <v>1601</v>
      </c>
      <c r="F172" s="244" t="s">
        <v>1602</v>
      </c>
      <c r="G172" s="245" t="s">
        <v>213</v>
      </c>
      <c r="H172" s="246">
        <v>6</v>
      </c>
      <c r="I172" s="247"/>
      <c r="J172" s="248">
        <f>ROUND(I172*H172,2)</f>
        <v>0</v>
      </c>
      <c r="K172" s="249"/>
      <c r="L172" s="250"/>
      <c r="M172" s="251" t="s">
        <v>1</v>
      </c>
      <c r="N172" s="252" t="s">
        <v>49</v>
      </c>
      <c r="O172" s="90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237</v>
      </c>
      <c r="AT172" s="255" t="s">
        <v>183</v>
      </c>
      <c r="AU172" s="255" t="s">
        <v>94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742</v>
      </c>
      <c r="BM172" s="255" t="s">
        <v>193</v>
      </c>
    </row>
    <row r="173" s="2" customFormat="1" ht="22.2" customHeight="1">
      <c r="A173" s="37"/>
      <c r="B173" s="38"/>
      <c r="C173" s="256" t="s">
        <v>325</v>
      </c>
      <c r="D173" s="256" t="s">
        <v>189</v>
      </c>
      <c r="E173" s="257" t="s">
        <v>1603</v>
      </c>
      <c r="F173" s="258" t="s">
        <v>1604</v>
      </c>
      <c r="G173" s="259" t="s">
        <v>213</v>
      </c>
      <c r="H173" s="266">
        <v>1</v>
      </c>
      <c r="I173" s="261"/>
      <c r="J173" s="262">
        <f>ROUND(I173*H173,2)</f>
        <v>0</v>
      </c>
      <c r="K173" s="263"/>
      <c r="L173" s="40"/>
      <c r="M173" s="264" t="s">
        <v>1</v>
      </c>
      <c r="N173" s="265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742</v>
      </c>
      <c r="AT173" s="255" t="s">
        <v>189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742</v>
      </c>
      <c r="BM173" s="255" t="s">
        <v>1178</v>
      </c>
    </row>
    <row r="174" s="2" customFormat="1" ht="14.4" customHeight="1">
      <c r="A174" s="37"/>
      <c r="B174" s="38"/>
      <c r="C174" s="242" t="s">
        <v>313</v>
      </c>
      <c r="D174" s="242" t="s">
        <v>183</v>
      </c>
      <c r="E174" s="243" t="s">
        <v>1605</v>
      </c>
      <c r="F174" s="244" t="s">
        <v>1606</v>
      </c>
      <c r="G174" s="245" t="s">
        <v>213</v>
      </c>
      <c r="H174" s="246">
        <v>1</v>
      </c>
      <c r="I174" s="247"/>
      <c r="J174" s="248">
        <f>ROUND(I174*H174,2)</f>
        <v>0</v>
      </c>
      <c r="K174" s="249"/>
      <c r="L174" s="250"/>
      <c r="M174" s="251" t="s">
        <v>1</v>
      </c>
      <c r="N174" s="252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237</v>
      </c>
      <c r="AT174" s="255" t="s">
        <v>183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742</v>
      </c>
      <c r="BM174" s="255" t="s">
        <v>529</v>
      </c>
    </row>
    <row r="175" s="2" customFormat="1" ht="22.2" customHeight="1">
      <c r="A175" s="37"/>
      <c r="B175" s="38"/>
      <c r="C175" s="256" t="s">
        <v>317</v>
      </c>
      <c r="D175" s="256" t="s">
        <v>189</v>
      </c>
      <c r="E175" s="257" t="s">
        <v>1607</v>
      </c>
      <c r="F175" s="258" t="s">
        <v>1608</v>
      </c>
      <c r="G175" s="259" t="s">
        <v>213</v>
      </c>
      <c r="H175" s="266">
        <v>1</v>
      </c>
      <c r="I175" s="261"/>
      <c r="J175" s="262">
        <f>ROUND(I175*H175,2)</f>
        <v>0</v>
      </c>
      <c r="K175" s="263"/>
      <c r="L175" s="40"/>
      <c r="M175" s="264" t="s">
        <v>1</v>
      </c>
      <c r="N175" s="265" t="s">
        <v>49</v>
      </c>
      <c r="O175" s="90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5" t="s">
        <v>742</v>
      </c>
      <c r="AT175" s="255" t="s">
        <v>189</v>
      </c>
      <c r="AU175" s="255" t="s">
        <v>94</v>
      </c>
      <c r="AY175" s="14" t="s">
        <v>180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92</v>
      </c>
      <c r="BK175" s="142">
        <f>ROUND(I175*H175,2)</f>
        <v>0</v>
      </c>
      <c r="BL175" s="14" t="s">
        <v>742</v>
      </c>
      <c r="BM175" s="255" t="s">
        <v>1183</v>
      </c>
    </row>
    <row r="176" s="2" customFormat="1" ht="14.4" customHeight="1">
      <c r="A176" s="37"/>
      <c r="B176" s="38"/>
      <c r="C176" s="242" t="s">
        <v>1049</v>
      </c>
      <c r="D176" s="242" t="s">
        <v>183</v>
      </c>
      <c r="E176" s="243" t="s">
        <v>1609</v>
      </c>
      <c r="F176" s="244" t="s">
        <v>1610</v>
      </c>
      <c r="G176" s="245" t="s">
        <v>213</v>
      </c>
      <c r="H176" s="246">
        <v>1</v>
      </c>
      <c r="I176" s="247"/>
      <c r="J176" s="248">
        <f>ROUND(I176*H176,2)</f>
        <v>0</v>
      </c>
      <c r="K176" s="249"/>
      <c r="L176" s="250"/>
      <c r="M176" s="251" t="s">
        <v>1</v>
      </c>
      <c r="N176" s="252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237</v>
      </c>
      <c r="AT176" s="255" t="s">
        <v>183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742</v>
      </c>
      <c r="BM176" s="255" t="s">
        <v>547</v>
      </c>
    </row>
    <row r="177" s="2" customFormat="1" ht="22.2" customHeight="1">
      <c r="A177" s="37"/>
      <c r="B177" s="38"/>
      <c r="C177" s="242" t="s">
        <v>369</v>
      </c>
      <c r="D177" s="242" t="s">
        <v>183</v>
      </c>
      <c r="E177" s="243" t="s">
        <v>1611</v>
      </c>
      <c r="F177" s="244" t="s">
        <v>1612</v>
      </c>
      <c r="G177" s="245" t="s">
        <v>213</v>
      </c>
      <c r="H177" s="246">
        <v>1</v>
      </c>
      <c r="I177" s="247"/>
      <c r="J177" s="248">
        <f>ROUND(I177*H177,2)</f>
        <v>0</v>
      </c>
      <c r="K177" s="249"/>
      <c r="L177" s="250"/>
      <c r="M177" s="251" t="s">
        <v>1</v>
      </c>
      <c r="N177" s="252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237</v>
      </c>
      <c r="AT177" s="255" t="s">
        <v>183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742</v>
      </c>
      <c r="BM177" s="255" t="s">
        <v>196</v>
      </c>
    </row>
    <row r="178" s="2" customFormat="1" ht="22.2" customHeight="1">
      <c r="A178" s="37"/>
      <c r="B178" s="38"/>
      <c r="C178" s="256" t="s">
        <v>373</v>
      </c>
      <c r="D178" s="256" t="s">
        <v>189</v>
      </c>
      <c r="E178" s="257" t="s">
        <v>1613</v>
      </c>
      <c r="F178" s="258" t="s">
        <v>1614</v>
      </c>
      <c r="G178" s="259" t="s">
        <v>1133</v>
      </c>
      <c r="H178" s="266">
        <v>0.69699999999999995</v>
      </c>
      <c r="I178" s="261"/>
      <c r="J178" s="262">
        <f>ROUND(I178*H178,2)</f>
        <v>0</v>
      </c>
      <c r="K178" s="263"/>
      <c r="L178" s="40"/>
      <c r="M178" s="264" t="s">
        <v>1</v>
      </c>
      <c r="N178" s="265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742</v>
      </c>
      <c r="AT178" s="255" t="s">
        <v>189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742</v>
      </c>
      <c r="BM178" s="255" t="s">
        <v>206</v>
      </c>
    </row>
    <row r="179" s="2" customFormat="1" ht="14.4" customHeight="1">
      <c r="A179" s="37"/>
      <c r="B179" s="38"/>
      <c r="C179" s="256" t="s">
        <v>361</v>
      </c>
      <c r="D179" s="256" t="s">
        <v>189</v>
      </c>
      <c r="E179" s="257" t="s">
        <v>1615</v>
      </c>
      <c r="F179" s="258" t="s">
        <v>1616</v>
      </c>
      <c r="G179" s="259" t="s">
        <v>199</v>
      </c>
      <c r="H179" s="266">
        <v>22.199999999999999</v>
      </c>
      <c r="I179" s="261"/>
      <c r="J179" s="262">
        <f>ROUND(I179*H179,2)</f>
        <v>0</v>
      </c>
      <c r="K179" s="263"/>
      <c r="L179" s="40"/>
      <c r="M179" s="264" t="s">
        <v>1</v>
      </c>
      <c r="N179" s="265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742</v>
      </c>
      <c r="AT179" s="255" t="s">
        <v>189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742</v>
      </c>
      <c r="BM179" s="255" t="s">
        <v>233</v>
      </c>
    </row>
    <row r="180" s="2" customFormat="1" ht="22.2" customHeight="1">
      <c r="A180" s="37"/>
      <c r="B180" s="38"/>
      <c r="C180" s="256" t="s">
        <v>365</v>
      </c>
      <c r="D180" s="256" t="s">
        <v>189</v>
      </c>
      <c r="E180" s="257" t="s">
        <v>1617</v>
      </c>
      <c r="F180" s="258" t="s">
        <v>1618</v>
      </c>
      <c r="G180" s="259" t="s">
        <v>213</v>
      </c>
      <c r="H180" s="266">
        <v>8</v>
      </c>
      <c r="I180" s="261"/>
      <c r="J180" s="262">
        <f>ROUND(I180*H180,2)</f>
        <v>0</v>
      </c>
      <c r="K180" s="263"/>
      <c r="L180" s="40"/>
      <c r="M180" s="264" t="s">
        <v>1</v>
      </c>
      <c r="N180" s="265" t="s">
        <v>49</v>
      </c>
      <c r="O180" s="90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5" t="s">
        <v>742</v>
      </c>
      <c r="AT180" s="255" t="s">
        <v>189</v>
      </c>
      <c r="AU180" s="255" t="s">
        <v>94</v>
      </c>
      <c r="AY180" s="14" t="s">
        <v>180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92</v>
      </c>
      <c r="BK180" s="142">
        <f>ROUND(I180*H180,2)</f>
        <v>0</v>
      </c>
      <c r="BL180" s="14" t="s">
        <v>742</v>
      </c>
      <c r="BM180" s="255" t="s">
        <v>411</v>
      </c>
    </row>
    <row r="181" s="2" customFormat="1" ht="22.2" customHeight="1">
      <c r="A181" s="37"/>
      <c r="B181" s="38"/>
      <c r="C181" s="256" t="s">
        <v>353</v>
      </c>
      <c r="D181" s="256" t="s">
        <v>189</v>
      </c>
      <c r="E181" s="257" t="s">
        <v>1619</v>
      </c>
      <c r="F181" s="258" t="s">
        <v>1620</v>
      </c>
      <c r="G181" s="259" t="s">
        <v>213</v>
      </c>
      <c r="H181" s="266">
        <v>11</v>
      </c>
      <c r="I181" s="261"/>
      <c r="J181" s="262">
        <f>ROUND(I181*H181,2)</f>
        <v>0</v>
      </c>
      <c r="K181" s="263"/>
      <c r="L181" s="40"/>
      <c r="M181" s="264" t="s">
        <v>1</v>
      </c>
      <c r="N181" s="265" t="s">
        <v>49</v>
      </c>
      <c r="O181" s="90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5" t="s">
        <v>742</v>
      </c>
      <c r="AT181" s="255" t="s">
        <v>189</v>
      </c>
      <c r="AU181" s="255" t="s">
        <v>94</v>
      </c>
      <c r="AY181" s="14" t="s">
        <v>180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92</v>
      </c>
      <c r="BK181" s="142">
        <f>ROUND(I181*H181,2)</f>
        <v>0</v>
      </c>
      <c r="BL181" s="14" t="s">
        <v>742</v>
      </c>
      <c r="BM181" s="255" t="s">
        <v>451</v>
      </c>
    </row>
    <row r="182" s="2" customFormat="1" ht="22.2" customHeight="1">
      <c r="A182" s="37"/>
      <c r="B182" s="38"/>
      <c r="C182" s="242" t="s">
        <v>345</v>
      </c>
      <c r="D182" s="242" t="s">
        <v>183</v>
      </c>
      <c r="E182" s="243" t="s">
        <v>1621</v>
      </c>
      <c r="F182" s="244" t="s">
        <v>1622</v>
      </c>
      <c r="G182" s="245" t="s">
        <v>213</v>
      </c>
      <c r="H182" s="246">
        <v>4</v>
      </c>
      <c r="I182" s="247"/>
      <c r="J182" s="248">
        <f>ROUND(I182*H182,2)</f>
        <v>0</v>
      </c>
      <c r="K182" s="249"/>
      <c r="L182" s="250"/>
      <c r="M182" s="251" t="s">
        <v>1</v>
      </c>
      <c r="N182" s="252" t="s">
        <v>49</v>
      </c>
      <c r="O182" s="90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5" t="s">
        <v>237</v>
      </c>
      <c r="AT182" s="255" t="s">
        <v>183</v>
      </c>
      <c r="AU182" s="255" t="s">
        <v>94</v>
      </c>
      <c r="AY182" s="14" t="s">
        <v>180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92</v>
      </c>
      <c r="BK182" s="142">
        <f>ROUND(I182*H182,2)</f>
        <v>0</v>
      </c>
      <c r="BL182" s="14" t="s">
        <v>742</v>
      </c>
      <c r="BM182" s="255" t="s">
        <v>459</v>
      </c>
    </row>
    <row r="183" s="2" customFormat="1" ht="22.2" customHeight="1">
      <c r="A183" s="37"/>
      <c r="B183" s="38"/>
      <c r="C183" s="242" t="s">
        <v>349</v>
      </c>
      <c r="D183" s="242" t="s">
        <v>183</v>
      </c>
      <c r="E183" s="243" t="s">
        <v>1623</v>
      </c>
      <c r="F183" s="244" t="s">
        <v>1624</v>
      </c>
      <c r="G183" s="245" t="s">
        <v>213</v>
      </c>
      <c r="H183" s="246">
        <v>7</v>
      </c>
      <c r="I183" s="247"/>
      <c r="J183" s="248">
        <f>ROUND(I183*H183,2)</f>
        <v>0</v>
      </c>
      <c r="K183" s="249"/>
      <c r="L183" s="250"/>
      <c r="M183" s="251" t="s">
        <v>1</v>
      </c>
      <c r="N183" s="252" t="s">
        <v>49</v>
      </c>
      <c r="O183" s="90"/>
      <c r="P183" s="253">
        <f>O183*H183</f>
        <v>0</v>
      </c>
      <c r="Q183" s="253">
        <v>0</v>
      </c>
      <c r="R183" s="253">
        <f>Q183*H183</f>
        <v>0</v>
      </c>
      <c r="S183" s="253">
        <v>0</v>
      </c>
      <c r="T183" s="254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5" t="s">
        <v>237</v>
      </c>
      <c r="AT183" s="255" t="s">
        <v>183</v>
      </c>
      <c r="AU183" s="255" t="s">
        <v>94</v>
      </c>
      <c r="AY183" s="14" t="s">
        <v>180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4" t="s">
        <v>92</v>
      </c>
      <c r="BK183" s="142">
        <f>ROUND(I183*H183,2)</f>
        <v>0</v>
      </c>
      <c r="BL183" s="14" t="s">
        <v>742</v>
      </c>
      <c r="BM183" s="255" t="s">
        <v>357</v>
      </c>
    </row>
    <row r="184" s="2" customFormat="1" ht="22.2" customHeight="1">
      <c r="A184" s="37"/>
      <c r="B184" s="38"/>
      <c r="C184" s="256" t="s">
        <v>435</v>
      </c>
      <c r="D184" s="256" t="s">
        <v>189</v>
      </c>
      <c r="E184" s="257" t="s">
        <v>1625</v>
      </c>
      <c r="F184" s="258" t="s">
        <v>1626</v>
      </c>
      <c r="G184" s="259" t="s">
        <v>213</v>
      </c>
      <c r="H184" s="266">
        <v>4</v>
      </c>
      <c r="I184" s="261"/>
      <c r="J184" s="262">
        <f>ROUND(I184*H184,2)</f>
        <v>0</v>
      </c>
      <c r="K184" s="263"/>
      <c r="L184" s="40"/>
      <c r="M184" s="264" t="s">
        <v>1</v>
      </c>
      <c r="N184" s="265" t="s">
        <v>49</v>
      </c>
      <c r="O184" s="90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5" t="s">
        <v>742</v>
      </c>
      <c r="AT184" s="255" t="s">
        <v>189</v>
      </c>
      <c r="AU184" s="255" t="s">
        <v>94</v>
      </c>
      <c r="AY184" s="14" t="s">
        <v>180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92</v>
      </c>
      <c r="BK184" s="142">
        <f>ROUND(I184*H184,2)</f>
        <v>0</v>
      </c>
      <c r="BL184" s="14" t="s">
        <v>742</v>
      </c>
      <c r="BM184" s="255" t="s">
        <v>467</v>
      </c>
    </row>
    <row r="185" s="2" customFormat="1" ht="22.2" customHeight="1">
      <c r="A185" s="37"/>
      <c r="B185" s="38"/>
      <c r="C185" s="242" t="s">
        <v>337</v>
      </c>
      <c r="D185" s="242" t="s">
        <v>183</v>
      </c>
      <c r="E185" s="243" t="s">
        <v>1627</v>
      </c>
      <c r="F185" s="244" t="s">
        <v>1628</v>
      </c>
      <c r="G185" s="245" t="s">
        <v>213</v>
      </c>
      <c r="H185" s="246">
        <v>4</v>
      </c>
      <c r="I185" s="247"/>
      <c r="J185" s="248">
        <f>ROUND(I185*H185,2)</f>
        <v>0</v>
      </c>
      <c r="K185" s="249"/>
      <c r="L185" s="250"/>
      <c r="M185" s="251" t="s">
        <v>1</v>
      </c>
      <c r="N185" s="252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237</v>
      </c>
      <c r="AT185" s="255" t="s">
        <v>183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742</v>
      </c>
      <c r="BM185" s="255" t="s">
        <v>477</v>
      </c>
    </row>
    <row r="186" s="2" customFormat="1" ht="22.2" customHeight="1">
      <c r="A186" s="37"/>
      <c r="B186" s="38"/>
      <c r="C186" s="256" t="s">
        <v>393</v>
      </c>
      <c r="D186" s="256" t="s">
        <v>189</v>
      </c>
      <c r="E186" s="257" t="s">
        <v>1629</v>
      </c>
      <c r="F186" s="258" t="s">
        <v>1630</v>
      </c>
      <c r="G186" s="259" t="s">
        <v>213</v>
      </c>
      <c r="H186" s="266">
        <v>4</v>
      </c>
      <c r="I186" s="261"/>
      <c r="J186" s="262">
        <f>ROUND(I186*H186,2)</f>
        <v>0</v>
      </c>
      <c r="K186" s="263"/>
      <c r="L186" s="40"/>
      <c r="M186" s="264" t="s">
        <v>1</v>
      </c>
      <c r="N186" s="265" t="s">
        <v>49</v>
      </c>
      <c r="O186" s="90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5" t="s">
        <v>742</v>
      </c>
      <c r="AT186" s="255" t="s">
        <v>189</v>
      </c>
      <c r="AU186" s="255" t="s">
        <v>94</v>
      </c>
      <c r="AY186" s="14" t="s">
        <v>180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92</v>
      </c>
      <c r="BK186" s="142">
        <f>ROUND(I186*H186,2)</f>
        <v>0</v>
      </c>
      <c r="BL186" s="14" t="s">
        <v>742</v>
      </c>
      <c r="BM186" s="255" t="s">
        <v>493</v>
      </c>
    </row>
    <row r="187" s="2" customFormat="1" ht="22.2" customHeight="1">
      <c r="A187" s="37"/>
      <c r="B187" s="38"/>
      <c r="C187" s="242" t="s">
        <v>397</v>
      </c>
      <c r="D187" s="242" t="s">
        <v>183</v>
      </c>
      <c r="E187" s="243" t="s">
        <v>1631</v>
      </c>
      <c r="F187" s="244" t="s">
        <v>1632</v>
      </c>
      <c r="G187" s="245" t="s">
        <v>213</v>
      </c>
      <c r="H187" s="246">
        <v>4</v>
      </c>
      <c r="I187" s="247"/>
      <c r="J187" s="248">
        <f>ROUND(I187*H187,2)</f>
        <v>0</v>
      </c>
      <c r="K187" s="249"/>
      <c r="L187" s="250"/>
      <c r="M187" s="251" t="s">
        <v>1</v>
      </c>
      <c r="N187" s="252" t="s">
        <v>49</v>
      </c>
      <c r="O187" s="90"/>
      <c r="P187" s="253">
        <f>O187*H187</f>
        <v>0</v>
      </c>
      <c r="Q187" s="253">
        <v>0</v>
      </c>
      <c r="R187" s="253">
        <f>Q187*H187</f>
        <v>0</v>
      </c>
      <c r="S187" s="253">
        <v>0</v>
      </c>
      <c r="T187" s="25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5" t="s">
        <v>237</v>
      </c>
      <c r="AT187" s="255" t="s">
        <v>183</v>
      </c>
      <c r="AU187" s="255" t="s">
        <v>94</v>
      </c>
      <c r="AY187" s="14" t="s">
        <v>180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92</v>
      </c>
      <c r="BK187" s="142">
        <f>ROUND(I187*H187,2)</f>
        <v>0</v>
      </c>
      <c r="BL187" s="14" t="s">
        <v>742</v>
      </c>
      <c r="BM187" s="255" t="s">
        <v>489</v>
      </c>
    </row>
    <row r="188" s="2" customFormat="1" ht="22.2" customHeight="1">
      <c r="A188" s="37"/>
      <c r="B188" s="38"/>
      <c r="C188" s="256" t="s">
        <v>377</v>
      </c>
      <c r="D188" s="256" t="s">
        <v>189</v>
      </c>
      <c r="E188" s="257" t="s">
        <v>1633</v>
      </c>
      <c r="F188" s="258" t="s">
        <v>1634</v>
      </c>
      <c r="G188" s="259" t="s">
        <v>213</v>
      </c>
      <c r="H188" s="266">
        <v>4</v>
      </c>
      <c r="I188" s="261"/>
      <c r="J188" s="262">
        <f>ROUND(I188*H188,2)</f>
        <v>0</v>
      </c>
      <c r="K188" s="263"/>
      <c r="L188" s="40"/>
      <c r="M188" s="264" t="s">
        <v>1</v>
      </c>
      <c r="N188" s="265" t="s">
        <v>49</v>
      </c>
      <c r="O188" s="90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742</v>
      </c>
      <c r="AT188" s="255" t="s">
        <v>189</v>
      </c>
      <c r="AU188" s="255" t="s">
        <v>94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742</v>
      </c>
      <c r="BM188" s="255" t="s">
        <v>307</v>
      </c>
    </row>
    <row r="189" s="2" customFormat="1" ht="19.8" customHeight="1">
      <c r="A189" s="37"/>
      <c r="B189" s="38"/>
      <c r="C189" s="242" t="s">
        <v>381</v>
      </c>
      <c r="D189" s="242" t="s">
        <v>183</v>
      </c>
      <c r="E189" s="243" t="s">
        <v>1635</v>
      </c>
      <c r="F189" s="244" t="s">
        <v>1636</v>
      </c>
      <c r="G189" s="245" t="s">
        <v>213</v>
      </c>
      <c r="H189" s="246">
        <v>4</v>
      </c>
      <c r="I189" s="247"/>
      <c r="J189" s="248">
        <f>ROUND(I189*H189,2)</f>
        <v>0</v>
      </c>
      <c r="K189" s="249"/>
      <c r="L189" s="250"/>
      <c r="M189" s="251" t="s">
        <v>1</v>
      </c>
      <c r="N189" s="252" t="s">
        <v>49</v>
      </c>
      <c r="O189" s="90"/>
      <c r="P189" s="253">
        <f>O189*H189</f>
        <v>0</v>
      </c>
      <c r="Q189" s="253">
        <v>0</v>
      </c>
      <c r="R189" s="253">
        <f>Q189*H189</f>
        <v>0</v>
      </c>
      <c r="S189" s="253">
        <v>0</v>
      </c>
      <c r="T189" s="25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5" t="s">
        <v>237</v>
      </c>
      <c r="AT189" s="255" t="s">
        <v>183</v>
      </c>
      <c r="AU189" s="255" t="s">
        <v>94</v>
      </c>
      <c r="AY189" s="14" t="s">
        <v>180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92</v>
      </c>
      <c r="BK189" s="142">
        <f>ROUND(I189*H189,2)</f>
        <v>0</v>
      </c>
      <c r="BL189" s="14" t="s">
        <v>742</v>
      </c>
      <c r="BM189" s="255" t="s">
        <v>405</v>
      </c>
    </row>
    <row r="190" s="2" customFormat="1" ht="19.8" customHeight="1">
      <c r="A190" s="37"/>
      <c r="B190" s="38"/>
      <c r="C190" s="256" t="s">
        <v>427</v>
      </c>
      <c r="D190" s="256" t="s">
        <v>189</v>
      </c>
      <c r="E190" s="257" t="s">
        <v>1553</v>
      </c>
      <c r="F190" s="258" t="s">
        <v>1554</v>
      </c>
      <c r="G190" s="259" t="s">
        <v>199</v>
      </c>
      <c r="H190" s="266">
        <v>35.420000000000002</v>
      </c>
      <c r="I190" s="261"/>
      <c r="J190" s="262">
        <f>ROUND(I190*H190,2)</f>
        <v>0</v>
      </c>
      <c r="K190" s="263"/>
      <c r="L190" s="40"/>
      <c r="M190" s="264" t="s">
        <v>1</v>
      </c>
      <c r="N190" s="265" t="s">
        <v>49</v>
      </c>
      <c r="O190" s="90"/>
      <c r="P190" s="253">
        <f>O190*H190</f>
        <v>0</v>
      </c>
      <c r="Q190" s="253">
        <v>0</v>
      </c>
      <c r="R190" s="253">
        <f>Q190*H190</f>
        <v>0</v>
      </c>
      <c r="S190" s="253">
        <v>0</v>
      </c>
      <c r="T190" s="25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5" t="s">
        <v>742</v>
      </c>
      <c r="AT190" s="255" t="s">
        <v>189</v>
      </c>
      <c r="AU190" s="255" t="s">
        <v>94</v>
      </c>
      <c r="AY190" s="14" t="s">
        <v>180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4" t="s">
        <v>92</v>
      </c>
      <c r="BK190" s="142">
        <f>ROUND(I190*H190,2)</f>
        <v>0</v>
      </c>
      <c r="BL190" s="14" t="s">
        <v>742</v>
      </c>
      <c r="BM190" s="255" t="s">
        <v>537</v>
      </c>
    </row>
    <row r="191" s="12" customFormat="1" ht="22.8" customHeight="1">
      <c r="A191" s="12"/>
      <c r="B191" s="226"/>
      <c r="C191" s="227"/>
      <c r="D191" s="228" t="s">
        <v>83</v>
      </c>
      <c r="E191" s="240" t="s">
        <v>1349</v>
      </c>
      <c r="F191" s="240" t="s">
        <v>1350</v>
      </c>
      <c r="G191" s="227"/>
      <c r="H191" s="227"/>
      <c r="I191" s="230"/>
      <c r="J191" s="241">
        <f>BK191</f>
        <v>0</v>
      </c>
      <c r="K191" s="227"/>
      <c r="L191" s="232"/>
      <c r="M191" s="233"/>
      <c r="N191" s="234"/>
      <c r="O191" s="234"/>
      <c r="P191" s="235">
        <f>SUM(P192:P196)</f>
        <v>0</v>
      </c>
      <c r="Q191" s="234"/>
      <c r="R191" s="235">
        <f>SUM(R192:R196)</f>
        <v>0</v>
      </c>
      <c r="S191" s="234"/>
      <c r="T191" s="236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7" t="s">
        <v>92</v>
      </c>
      <c r="AT191" s="238" t="s">
        <v>83</v>
      </c>
      <c r="AU191" s="238" t="s">
        <v>92</v>
      </c>
      <c r="AY191" s="237" t="s">
        <v>180</v>
      </c>
      <c r="BK191" s="239">
        <f>SUM(BK192:BK196)</f>
        <v>0</v>
      </c>
    </row>
    <row r="192" s="2" customFormat="1" ht="22.2" customHeight="1">
      <c r="A192" s="37"/>
      <c r="B192" s="38"/>
      <c r="C192" s="256" t="s">
        <v>431</v>
      </c>
      <c r="D192" s="256" t="s">
        <v>189</v>
      </c>
      <c r="E192" s="257" t="s">
        <v>1351</v>
      </c>
      <c r="F192" s="258" t="s">
        <v>1352</v>
      </c>
      <c r="G192" s="259" t="s">
        <v>1191</v>
      </c>
      <c r="H192" s="266">
        <v>0.30599999999999999</v>
      </c>
      <c r="I192" s="261"/>
      <c r="J192" s="262">
        <f>ROUND(I192*H192,2)</f>
        <v>0</v>
      </c>
      <c r="K192" s="263"/>
      <c r="L192" s="40"/>
      <c r="M192" s="264" t="s">
        <v>1</v>
      </c>
      <c r="N192" s="265" t="s">
        <v>49</v>
      </c>
      <c r="O192" s="90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55" t="s">
        <v>742</v>
      </c>
      <c r="AT192" s="255" t="s">
        <v>189</v>
      </c>
      <c r="AU192" s="255" t="s">
        <v>94</v>
      </c>
      <c r="AY192" s="14" t="s">
        <v>180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4" t="s">
        <v>92</v>
      </c>
      <c r="BK192" s="142">
        <f>ROUND(I192*H192,2)</f>
        <v>0</v>
      </c>
      <c r="BL192" s="14" t="s">
        <v>742</v>
      </c>
      <c r="BM192" s="255" t="s">
        <v>601</v>
      </c>
    </row>
    <row r="193" s="2" customFormat="1" ht="22.2" customHeight="1">
      <c r="A193" s="37"/>
      <c r="B193" s="38"/>
      <c r="C193" s="256" t="s">
        <v>423</v>
      </c>
      <c r="D193" s="256" t="s">
        <v>189</v>
      </c>
      <c r="E193" s="257" t="s">
        <v>1354</v>
      </c>
      <c r="F193" s="258" t="s">
        <v>1355</v>
      </c>
      <c r="G193" s="259" t="s">
        <v>1191</v>
      </c>
      <c r="H193" s="266">
        <v>7.3440000000000003</v>
      </c>
      <c r="I193" s="261"/>
      <c r="J193" s="262">
        <f>ROUND(I193*H193,2)</f>
        <v>0</v>
      </c>
      <c r="K193" s="263"/>
      <c r="L193" s="40"/>
      <c r="M193" s="264" t="s">
        <v>1</v>
      </c>
      <c r="N193" s="265" t="s">
        <v>49</v>
      </c>
      <c r="O193" s="90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5" t="s">
        <v>742</v>
      </c>
      <c r="AT193" s="255" t="s">
        <v>189</v>
      </c>
      <c r="AU193" s="255" t="s">
        <v>94</v>
      </c>
      <c r="AY193" s="14" t="s">
        <v>180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4" t="s">
        <v>92</v>
      </c>
      <c r="BK193" s="142">
        <f>ROUND(I193*H193,2)</f>
        <v>0</v>
      </c>
      <c r="BL193" s="14" t="s">
        <v>742</v>
      </c>
      <c r="BM193" s="255" t="s">
        <v>625</v>
      </c>
    </row>
    <row r="194" s="2" customFormat="1" ht="22.2" customHeight="1">
      <c r="A194" s="37"/>
      <c r="B194" s="38"/>
      <c r="C194" s="256" t="s">
        <v>419</v>
      </c>
      <c r="D194" s="256" t="s">
        <v>189</v>
      </c>
      <c r="E194" s="257" t="s">
        <v>1360</v>
      </c>
      <c r="F194" s="258" t="s">
        <v>1361</v>
      </c>
      <c r="G194" s="259" t="s">
        <v>1191</v>
      </c>
      <c r="H194" s="266">
        <v>49</v>
      </c>
      <c r="I194" s="261"/>
      <c r="J194" s="262">
        <f>ROUND(I194*H194,2)</f>
        <v>0</v>
      </c>
      <c r="K194" s="263"/>
      <c r="L194" s="40"/>
      <c r="M194" s="264" t="s">
        <v>1</v>
      </c>
      <c r="N194" s="265" t="s">
        <v>49</v>
      </c>
      <c r="O194" s="90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5" t="s">
        <v>742</v>
      </c>
      <c r="AT194" s="255" t="s">
        <v>189</v>
      </c>
      <c r="AU194" s="255" t="s">
        <v>94</v>
      </c>
      <c r="AY194" s="14" t="s">
        <v>180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4" t="s">
        <v>92</v>
      </c>
      <c r="BK194" s="142">
        <f>ROUND(I194*H194,2)</f>
        <v>0</v>
      </c>
      <c r="BL194" s="14" t="s">
        <v>742</v>
      </c>
      <c r="BM194" s="255" t="s">
        <v>658</v>
      </c>
    </row>
    <row r="195" s="2" customFormat="1" ht="30" customHeight="1">
      <c r="A195" s="37"/>
      <c r="B195" s="38"/>
      <c r="C195" s="256" t="s">
        <v>401</v>
      </c>
      <c r="D195" s="256" t="s">
        <v>189</v>
      </c>
      <c r="E195" s="257" t="s">
        <v>1637</v>
      </c>
      <c r="F195" s="258" t="s">
        <v>1638</v>
      </c>
      <c r="G195" s="259" t="s">
        <v>1191</v>
      </c>
      <c r="H195" s="266">
        <v>0.30599999999999999</v>
      </c>
      <c r="I195" s="261"/>
      <c r="J195" s="262">
        <f>ROUND(I195*H195,2)</f>
        <v>0</v>
      </c>
      <c r="K195" s="263"/>
      <c r="L195" s="40"/>
      <c r="M195" s="264" t="s">
        <v>1</v>
      </c>
      <c r="N195" s="265" t="s">
        <v>49</v>
      </c>
      <c r="O195" s="90"/>
      <c r="P195" s="253">
        <f>O195*H195</f>
        <v>0</v>
      </c>
      <c r="Q195" s="253">
        <v>0</v>
      </c>
      <c r="R195" s="253">
        <f>Q195*H195</f>
        <v>0</v>
      </c>
      <c r="S195" s="253">
        <v>0</v>
      </c>
      <c r="T195" s="25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5" t="s">
        <v>742</v>
      </c>
      <c r="AT195" s="255" t="s">
        <v>189</v>
      </c>
      <c r="AU195" s="255" t="s">
        <v>94</v>
      </c>
      <c r="AY195" s="14" t="s">
        <v>180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4" t="s">
        <v>92</v>
      </c>
      <c r="BK195" s="142">
        <f>ROUND(I195*H195,2)</f>
        <v>0</v>
      </c>
      <c r="BL195" s="14" t="s">
        <v>742</v>
      </c>
      <c r="BM195" s="255" t="s">
        <v>614</v>
      </c>
    </row>
    <row r="196" s="2" customFormat="1" ht="22.2" customHeight="1">
      <c r="A196" s="37"/>
      <c r="B196" s="38"/>
      <c r="C196" s="256" t="s">
        <v>389</v>
      </c>
      <c r="D196" s="256" t="s">
        <v>189</v>
      </c>
      <c r="E196" s="257" t="s">
        <v>1375</v>
      </c>
      <c r="F196" s="258" t="s">
        <v>1376</v>
      </c>
      <c r="G196" s="259" t="s">
        <v>1191</v>
      </c>
      <c r="H196" s="266">
        <v>0.30599999999999999</v>
      </c>
      <c r="I196" s="261"/>
      <c r="J196" s="262">
        <f>ROUND(I196*H196,2)</f>
        <v>0</v>
      </c>
      <c r="K196" s="263"/>
      <c r="L196" s="40"/>
      <c r="M196" s="264" t="s">
        <v>1</v>
      </c>
      <c r="N196" s="265" t="s">
        <v>49</v>
      </c>
      <c r="O196" s="90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5" t="s">
        <v>742</v>
      </c>
      <c r="AT196" s="255" t="s">
        <v>189</v>
      </c>
      <c r="AU196" s="255" t="s">
        <v>94</v>
      </c>
      <c r="AY196" s="14" t="s">
        <v>180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4" t="s">
        <v>92</v>
      </c>
      <c r="BK196" s="142">
        <f>ROUND(I196*H196,2)</f>
        <v>0</v>
      </c>
      <c r="BL196" s="14" t="s">
        <v>742</v>
      </c>
      <c r="BM196" s="255" t="s">
        <v>567</v>
      </c>
    </row>
    <row r="197" s="12" customFormat="1" ht="22.8" customHeight="1">
      <c r="A197" s="12"/>
      <c r="B197" s="226"/>
      <c r="C197" s="227"/>
      <c r="D197" s="228" t="s">
        <v>83</v>
      </c>
      <c r="E197" s="240" t="s">
        <v>1448</v>
      </c>
      <c r="F197" s="240" t="s">
        <v>1449</v>
      </c>
      <c r="G197" s="227"/>
      <c r="H197" s="227"/>
      <c r="I197" s="230"/>
      <c r="J197" s="241">
        <f>BK197</f>
        <v>0</v>
      </c>
      <c r="K197" s="227"/>
      <c r="L197" s="232"/>
      <c r="M197" s="233"/>
      <c r="N197" s="234"/>
      <c r="O197" s="234"/>
      <c r="P197" s="235">
        <f>SUM(P198:P200)</f>
        <v>0</v>
      </c>
      <c r="Q197" s="234"/>
      <c r="R197" s="235">
        <f>SUM(R198:R200)</f>
        <v>0</v>
      </c>
      <c r="S197" s="234"/>
      <c r="T197" s="236">
        <f>SUM(T198:T200)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37" t="s">
        <v>92</v>
      </c>
      <c r="AT197" s="238" t="s">
        <v>83</v>
      </c>
      <c r="AU197" s="238" t="s">
        <v>92</v>
      </c>
      <c r="AY197" s="237" t="s">
        <v>180</v>
      </c>
      <c r="BK197" s="239">
        <f>SUM(BK198:BK200)</f>
        <v>0</v>
      </c>
    </row>
    <row r="198" s="2" customFormat="1" ht="22.2" customHeight="1">
      <c r="A198" s="37"/>
      <c r="B198" s="38"/>
      <c r="C198" s="256" t="s">
        <v>385</v>
      </c>
      <c r="D198" s="256" t="s">
        <v>189</v>
      </c>
      <c r="E198" s="257" t="s">
        <v>1456</v>
      </c>
      <c r="F198" s="258" t="s">
        <v>1457</v>
      </c>
      <c r="G198" s="259" t="s">
        <v>1191</v>
      </c>
      <c r="H198" s="266">
        <v>18.934000000000001</v>
      </c>
      <c r="I198" s="261"/>
      <c r="J198" s="262">
        <f>ROUND(I198*H198,2)</f>
        <v>0</v>
      </c>
      <c r="K198" s="263"/>
      <c r="L198" s="40"/>
      <c r="M198" s="264" t="s">
        <v>1</v>
      </c>
      <c r="N198" s="265" t="s">
        <v>49</v>
      </c>
      <c r="O198" s="90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5" t="s">
        <v>742</v>
      </c>
      <c r="AT198" s="255" t="s">
        <v>189</v>
      </c>
      <c r="AU198" s="255" t="s">
        <v>94</v>
      </c>
      <c r="AY198" s="14" t="s">
        <v>180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4" t="s">
        <v>92</v>
      </c>
      <c r="BK198" s="142">
        <f>ROUND(I198*H198,2)</f>
        <v>0</v>
      </c>
      <c r="BL198" s="14" t="s">
        <v>742</v>
      </c>
      <c r="BM198" s="255" t="s">
        <v>633</v>
      </c>
    </row>
    <row r="199" s="2" customFormat="1" ht="34.8" customHeight="1">
      <c r="A199" s="37"/>
      <c r="B199" s="38"/>
      <c r="C199" s="256" t="s">
        <v>1230</v>
      </c>
      <c r="D199" s="256" t="s">
        <v>189</v>
      </c>
      <c r="E199" s="257" t="s">
        <v>1458</v>
      </c>
      <c r="F199" s="258" t="s">
        <v>1459</v>
      </c>
      <c r="G199" s="259" t="s">
        <v>1191</v>
      </c>
      <c r="H199" s="266">
        <v>42.844999999999999</v>
      </c>
      <c r="I199" s="261"/>
      <c r="J199" s="262">
        <f>ROUND(I199*H199,2)</f>
        <v>0</v>
      </c>
      <c r="K199" s="263"/>
      <c r="L199" s="40"/>
      <c r="M199" s="264" t="s">
        <v>1</v>
      </c>
      <c r="N199" s="265" t="s">
        <v>49</v>
      </c>
      <c r="O199" s="90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5" t="s">
        <v>742</v>
      </c>
      <c r="AT199" s="255" t="s">
        <v>189</v>
      </c>
      <c r="AU199" s="255" t="s">
        <v>94</v>
      </c>
      <c r="AY199" s="14" t="s">
        <v>180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92</v>
      </c>
      <c r="BK199" s="142">
        <f>ROUND(I199*H199,2)</f>
        <v>0</v>
      </c>
      <c r="BL199" s="14" t="s">
        <v>742</v>
      </c>
      <c r="BM199" s="255" t="s">
        <v>641</v>
      </c>
    </row>
    <row r="200" s="2" customFormat="1" ht="30" customHeight="1">
      <c r="A200" s="37"/>
      <c r="B200" s="38"/>
      <c r="C200" s="256" t="s">
        <v>1093</v>
      </c>
      <c r="D200" s="256" t="s">
        <v>189</v>
      </c>
      <c r="E200" s="257" t="s">
        <v>1460</v>
      </c>
      <c r="F200" s="258" t="s">
        <v>1461</v>
      </c>
      <c r="G200" s="259" t="s">
        <v>1191</v>
      </c>
      <c r="H200" s="266">
        <v>171.38</v>
      </c>
      <c r="I200" s="261"/>
      <c r="J200" s="262">
        <f>ROUND(I200*H200,2)</f>
        <v>0</v>
      </c>
      <c r="K200" s="263"/>
      <c r="L200" s="40"/>
      <c r="M200" s="264" t="s">
        <v>1</v>
      </c>
      <c r="N200" s="265" t="s">
        <v>49</v>
      </c>
      <c r="O200" s="90"/>
      <c r="P200" s="253">
        <f>O200*H200</f>
        <v>0</v>
      </c>
      <c r="Q200" s="253">
        <v>0</v>
      </c>
      <c r="R200" s="253">
        <f>Q200*H200</f>
        <v>0</v>
      </c>
      <c r="S200" s="253">
        <v>0</v>
      </c>
      <c r="T200" s="25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55" t="s">
        <v>742</v>
      </c>
      <c r="AT200" s="255" t="s">
        <v>189</v>
      </c>
      <c r="AU200" s="255" t="s">
        <v>94</v>
      </c>
      <c r="AY200" s="14" t="s">
        <v>180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4" t="s">
        <v>92</v>
      </c>
      <c r="BK200" s="142">
        <f>ROUND(I200*H200,2)</f>
        <v>0</v>
      </c>
      <c r="BL200" s="14" t="s">
        <v>742</v>
      </c>
      <c r="BM200" s="255" t="s">
        <v>838</v>
      </c>
    </row>
    <row r="201" s="12" customFormat="1" ht="25.92" customHeight="1">
      <c r="A201" s="12"/>
      <c r="B201" s="226"/>
      <c r="C201" s="227"/>
      <c r="D201" s="228" t="s">
        <v>83</v>
      </c>
      <c r="E201" s="229" t="s">
        <v>177</v>
      </c>
      <c r="F201" s="229" t="s">
        <v>1034</v>
      </c>
      <c r="G201" s="227"/>
      <c r="H201" s="227"/>
      <c r="I201" s="230"/>
      <c r="J201" s="231">
        <f>BK201</f>
        <v>0</v>
      </c>
      <c r="K201" s="227"/>
      <c r="L201" s="232"/>
      <c r="M201" s="233"/>
      <c r="N201" s="234"/>
      <c r="O201" s="234"/>
      <c r="P201" s="235">
        <f>P202</f>
        <v>0</v>
      </c>
      <c r="Q201" s="234"/>
      <c r="R201" s="235">
        <f>R202</f>
        <v>0</v>
      </c>
      <c r="S201" s="234"/>
      <c r="T201" s="236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7" t="s">
        <v>94</v>
      </c>
      <c r="AT201" s="238" t="s">
        <v>83</v>
      </c>
      <c r="AU201" s="238" t="s">
        <v>84</v>
      </c>
      <c r="AY201" s="237" t="s">
        <v>180</v>
      </c>
      <c r="BK201" s="239">
        <f>BK202</f>
        <v>0</v>
      </c>
    </row>
    <row r="202" s="12" customFormat="1" ht="22.8" customHeight="1">
      <c r="A202" s="12"/>
      <c r="B202" s="226"/>
      <c r="C202" s="227"/>
      <c r="D202" s="228" t="s">
        <v>83</v>
      </c>
      <c r="E202" s="240" t="s">
        <v>1639</v>
      </c>
      <c r="F202" s="240" t="s">
        <v>1640</v>
      </c>
      <c r="G202" s="227"/>
      <c r="H202" s="227"/>
      <c r="I202" s="230"/>
      <c r="J202" s="241">
        <f>BK202</f>
        <v>0</v>
      </c>
      <c r="K202" s="227"/>
      <c r="L202" s="232"/>
      <c r="M202" s="233"/>
      <c r="N202" s="234"/>
      <c r="O202" s="234"/>
      <c r="P202" s="235">
        <f>SUM(P203:P207)</f>
        <v>0</v>
      </c>
      <c r="Q202" s="234"/>
      <c r="R202" s="235">
        <f>SUM(R203:R207)</f>
        <v>0</v>
      </c>
      <c r="S202" s="234"/>
      <c r="T202" s="236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37" t="s">
        <v>94</v>
      </c>
      <c r="AT202" s="238" t="s">
        <v>83</v>
      </c>
      <c r="AU202" s="238" t="s">
        <v>92</v>
      </c>
      <c r="AY202" s="237" t="s">
        <v>180</v>
      </c>
      <c r="BK202" s="239">
        <f>SUM(BK203:BK207)</f>
        <v>0</v>
      </c>
    </row>
    <row r="203" s="2" customFormat="1" ht="22.2" customHeight="1">
      <c r="A203" s="37"/>
      <c r="B203" s="38"/>
      <c r="C203" s="256" t="s">
        <v>443</v>
      </c>
      <c r="D203" s="256" t="s">
        <v>189</v>
      </c>
      <c r="E203" s="257" t="s">
        <v>1641</v>
      </c>
      <c r="F203" s="258" t="s">
        <v>1642</v>
      </c>
      <c r="G203" s="259" t="s">
        <v>213</v>
      </c>
      <c r="H203" s="266">
        <v>4</v>
      </c>
      <c r="I203" s="261"/>
      <c r="J203" s="262">
        <f>ROUND(I203*H203,2)</f>
        <v>0</v>
      </c>
      <c r="K203" s="263"/>
      <c r="L203" s="40"/>
      <c r="M203" s="264" t="s">
        <v>1</v>
      </c>
      <c r="N203" s="265" t="s">
        <v>49</v>
      </c>
      <c r="O203" s="90"/>
      <c r="P203" s="253">
        <f>O203*H203</f>
        <v>0</v>
      </c>
      <c r="Q203" s="253">
        <v>0</v>
      </c>
      <c r="R203" s="253">
        <f>Q203*H203</f>
        <v>0</v>
      </c>
      <c r="S203" s="253">
        <v>0</v>
      </c>
      <c r="T203" s="25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5" t="s">
        <v>272</v>
      </c>
      <c r="AT203" s="255" t="s">
        <v>189</v>
      </c>
      <c r="AU203" s="255" t="s">
        <v>94</v>
      </c>
      <c r="AY203" s="14" t="s">
        <v>180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4" t="s">
        <v>92</v>
      </c>
      <c r="BK203" s="142">
        <f>ROUND(I203*H203,2)</f>
        <v>0</v>
      </c>
      <c r="BL203" s="14" t="s">
        <v>272</v>
      </c>
      <c r="BM203" s="255" t="s">
        <v>1237</v>
      </c>
    </row>
    <row r="204" s="2" customFormat="1" ht="22.2" customHeight="1">
      <c r="A204" s="37"/>
      <c r="B204" s="38"/>
      <c r="C204" s="242" t="s">
        <v>447</v>
      </c>
      <c r="D204" s="242" t="s">
        <v>183</v>
      </c>
      <c r="E204" s="243" t="s">
        <v>1643</v>
      </c>
      <c r="F204" s="244" t="s">
        <v>1644</v>
      </c>
      <c r="G204" s="245" t="s">
        <v>213</v>
      </c>
      <c r="H204" s="246">
        <v>4</v>
      </c>
      <c r="I204" s="247"/>
      <c r="J204" s="248">
        <f>ROUND(I204*H204,2)</f>
        <v>0</v>
      </c>
      <c r="K204" s="249"/>
      <c r="L204" s="250"/>
      <c r="M204" s="251" t="s">
        <v>1</v>
      </c>
      <c r="N204" s="252" t="s">
        <v>49</v>
      </c>
      <c r="O204" s="90"/>
      <c r="P204" s="253">
        <f>O204*H204</f>
        <v>0</v>
      </c>
      <c r="Q204" s="253">
        <v>0</v>
      </c>
      <c r="R204" s="253">
        <f>Q204*H204</f>
        <v>0</v>
      </c>
      <c r="S204" s="253">
        <v>0</v>
      </c>
      <c r="T204" s="254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55" t="s">
        <v>997</v>
      </c>
      <c r="AT204" s="255" t="s">
        <v>183</v>
      </c>
      <c r="AU204" s="255" t="s">
        <v>94</v>
      </c>
      <c r="AY204" s="14" t="s">
        <v>180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4" t="s">
        <v>92</v>
      </c>
      <c r="BK204" s="142">
        <f>ROUND(I204*H204,2)</f>
        <v>0</v>
      </c>
      <c r="BL204" s="14" t="s">
        <v>272</v>
      </c>
      <c r="BM204" s="255" t="s">
        <v>650</v>
      </c>
    </row>
    <row r="205" s="2" customFormat="1" ht="22.2" customHeight="1">
      <c r="A205" s="37"/>
      <c r="B205" s="38"/>
      <c r="C205" s="256" t="s">
        <v>516</v>
      </c>
      <c r="D205" s="256" t="s">
        <v>189</v>
      </c>
      <c r="E205" s="257" t="s">
        <v>1645</v>
      </c>
      <c r="F205" s="258" t="s">
        <v>1646</v>
      </c>
      <c r="G205" s="259" t="s">
        <v>192</v>
      </c>
      <c r="H205" s="260"/>
      <c r="I205" s="261"/>
      <c r="J205" s="262">
        <f>ROUND(I205*H205,2)</f>
        <v>0</v>
      </c>
      <c r="K205" s="263"/>
      <c r="L205" s="40"/>
      <c r="M205" s="264" t="s">
        <v>1</v>
      </c>
      <c r="N205" s="265" t="s">
        <v>49</v>
      </c>
      <c r="O205" s="90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5" t="s">
        <v>272</v>
      </c>
      <c r="AT205" s="255" t="s">
        <v>189</v>
      </c>
      <c r="AU205" s="255" t="s">
        <v>94</v>
      </c>
      <c r="AY205" s="14" t="s">
        <v>180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92</v>
      </c>
      <c r="BK205" s="142">
        <f>ROUND(I205*H205,2)</f>
        <v>0</v>
      </c>
      <c r="BL205" s="14" t="s">
        <v>272</v>
      </c>
      <c r="BM205" s="255" t="s">
        <v>692</v>
      </c>
    </row>
    <row r="206" s="2" customFormat="1" ht="22.2" customHeight="1">
      <c r="A206" s="37"/>
      <c r="B206" s="38"/>
      <c r="C206" s="256" t="s">
        <v>1101</v>
      </c>
      <c r="D206" s="256" t="s">
        <v>189</v>
      </c>
      <c r="E206" s="257" t="s">
        <v>1647</v>
      </c>
      <c r="F206" s="258" t="s">
        <v>1648</v>
      </c>
      <c r="G206" s="259" t="s">
        <v>192</v>
      </c>
      <c r="H206" s="260"/>
      <c r="I206" s="261"/>
      <c r="J206" s="262">
        <f>ROUND(I206*H206,2)</f>
        <v>0</v>
      </c>
      <c r="K206" s="263"/>
      <c r="L206" s="40"/>
      <c r="M206" s="264" t="s">
        <v>1</v>
      </c>
      <c r="N206" s="265" t="s">
        <v>49</v>
      </c>
      <c r="O206" s="90"/>
      <c r="P206" s="253">
        <f>O206*H206</f>
        <v>0</v>
      </c>
      <c r="Q206" s="253">
        <v>0</v>
      </c>
      <c r="R206" s="253">
        <f>Q206*H206</f>
        <v>0</v>
      </c>
      <c r="S206" s="253">
        <v>0</v>
      </c>
      <c r="T206" s="254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55" t="s">
        <v>272</v>
      </c>
      <c r="AT206" s="255" t="s">
        <v>189</v>
      </c>
      <c r="AU206" s="255" t="s">
        <v>94</v>
      </c>
      <c r="AY206" s="14" t="s">
        <v>180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4" t="s">
        <v>92</v>
      </c>
      <c r="BK206" s="142">
        <f>ROUND(I206*H206,2)</f>
        <v>0</v>
      </c>
      <c r="BL206" s="14" t="s">
        <v>272</v>
      </c>
      <c r="BM206" s="255" t="s">
        <v>696</v>
      </c>
    </row>
    <row r="207" s="2" customFormat="1" ht="22.2" customHeight="1">
      <c r="A207" s="37"/>
      <c r="B207" s="38"/>
      <c r="C207" s="256" t="s">
        <v>1245</v>
      </c>
      <c r="D207" s="256" t="s">
        <v>189</v>
      </c>
      <c r="E207" s="257" t="s">
        <v>1649</v>
      </c>
      <c r="F207" s="258" t="s">
        <v>1650</v>
      </c>
      <c r="G207" s="259" t="s">
        <v>192</v>
      </c>
      <c r="H207" s="260"/>
      <c r="I207" s="261"/>
      <c r="J207" s="262">
        <f>ROUND(I207*H207,2)</f>
        <v>0</v>
      </c>
      <c r="K207" s="263"/>
      <c r="L207" s="40"/>
      <c r="M207" s="267" t="s">
        <v>1</v>
      </c>
      <c r="N207" s="268" t="s">
        <v>49</v>
      </c>
      <c r="O207" s="269"/>
      <c r="P207" s="270">
        <f>O207*H207</f>
        <v>0</v>
      </c>
      <c r="Q207" s="270">
        <v>0</v>
      </c>
      <c r="R207" s="270">
        <f>Q207*H207</f>
        <v>0</v>
      </c>
      <c r="S207" s="270">
        <v>0</v>
      </c>
      <c r="T207" s="27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5" t="s">
        <v>272</v>
      </c>
      <c r="AT207" s="255" t="s">
        <v>189</v>
      </c>
      <c r="AU207" s="255" t="s">
        <v>94</v>
      </c>
      <c r="AY207" s="14" t="s">
        <v>180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4" t="s">
        <v>92</v>
      </c>
      <c r="BK207" s="142">
        <f>ROUND(I207*H207,2)</f>
        <v>0</v>
      </c>
      <c r="BL207" s="14" t="s">
        <v>272</v>
      </c>
      <c r="BM207" s="255" t="s">
        <v>699</v>
      </c>
    </row>
    <row r="208" s="2" customFormat="1" ht="6.96" customHeight="1">
      <c r="A208" s="37"/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40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sheet="1" autoFilter="0" formatColumns="0" formatRows="0" objects="1" scenarios="1" spinCount="100000" saltValue="b7WU4SZba/FNW8weJ7o8yqC9Etfv437bDd7uKqtAMtxL2kEGGX93a1Hh5Vrio81aGfmSLWrX9uVmBHSVmFzbFA==" hashValue="Rp+elDGmqQ0oD/Ie2RUUyl6tRIF0cTzfSxCSyyfPyjNEputm3FEHgoIqVsTZjvZjTemAqvcJHWYPq4qPHTS8mw==" algorithmName="SHA-512" password="CC35"/>
  <autoFilter ref="C134:K207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128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1651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J108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ROUND((SUM(BE108:BE115) + SUM(BE135:BE171)),  2)</f>
        <v>0</v>
      </c>
      <c r="G35" s="37"/>
      <c r="H35" s="37"/>
      <c r="I35" s="171">
        <v>0.20999999999999999</v>
      </c>
      <c r="J35" s="170">
        <f>ROUND(((SUM(BE108:BE115) + SUM(BE135:BE171))*I35),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ROUND((SUM(BF108:BF115) + SUM(BF135:BF171)),  2)</f>
        <v>0</v>
      </c>
      <c r="G36" s="37"/>
      <c r="H36" s="37"/>
      <c r="I36" s="171">
        <v>0.14999999999999999</v>
      </c>
      <c r="J36" s="170">
        <f>ROUND(((SUM(BF108:BF115) + SUM(BF135:BF171))*I36),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ROUND((SUM(BG108:BG115) + SUM(BG135:BG171)),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ROUND((SUM(BH108:BH115) + SUM(BH135:BH171)),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ROUND((SUM(BI108:BI115) + SUM(BI135:BI171)),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SO04.3 - Sociální zázemí řidičů MHD - Přípojka elektro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J136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J137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1105</v>
      </c>
      <c r="E99" s="203"/>
      <c r="F99" s="203"/>
      <c r="G99" s="203"/>
      <c r="H99" s="203"/>
      <c r="I99" s="203"/>
      <c r="J99" s="204">
        <f>J150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1421</v>
      </c>
      <c r="E100" s="203"/>
      <c r="F100" s="203"/>
      <c r="G100" s="203"/>
      <c r="H100" s="203"/>
      <c r="I100" s="203"/>
      <c r="J100" s="204">
        <f>J152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1108</v>
      </c>
      <c r="E101" s="203"/>
      <c r="F101" s="203"/>
      <c r="G101" s="203"/>
      <c r="H101" s="203"/>
      <c r="I101" s="203"/>
      <c r="J101" s="204">
        <f>J156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1422</v>
      </c>
      <c r="E102" s="203"/>
      <c r="F102" s="203"/>
      <c r="G102" s="203"/>
      <c r="H102" s="203"/>
      <c r="I102" s="203"/>
      <c r="J102" s="204">
        <f>J158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4"/>
      <c r="C103" s="195"/>
      <c r="D103" s="196" t="s">
        <v>1021</v>
      </c>
      <c r="E103" s="197"/>
      <c r="F103" s="197"/>
      <c r="G103" s="197"/>
      <c r="H103" s="197"/>
      <c r="I103" s="197"/>
      <c r="J103" s="198">
        <f>J162</f>
        <v>0</v>
      </c>
      <c r="K103" s="195"/>
      <c r="L103" s="19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0"/>
      <c r="C104" s="201"/>
      <c r="D104" s="202" t="s">
        <v>152</v>
      </c>
      <c r="E104" s="203"/>
      <c r="F104" s="203"/>
      <c r="G104" s="203"/>
      <c r="H104" s="203"/>
      <c r="I104" s="203"/>
      <c r="J104" s="204">
        <f>J163</f>
        <v>0</v>
      </c>
      <c r="K104" s="201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4"/>
      <c r="C105" s="195"/>
      <c r="D105" s="196" t="s">
        <v>1425</v>
      </c>
      <c r="E105" s="197"/>
      <c r="F105" s="197"/>
      <c r="G105" s="197"/>
      <c r="H105" s="197"/>
      <c r="I105" s="197"/>
      <c r="J105" s="198">
        <f>J170</f>
        <v>0</v>
      </c>
      <c r="K105" s="195"/>
      <c r="L105" s="19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9.28" customHeight="1">
      <c r="A108" s="37"/>
      <c r="B108" s="38"/>
      <c r="C108" s="193" t="s">
        <v>155</v>
      </c>
      <c r="D108" s="39"/>
      <c r="E108" s="39"/>
      <c r="F108" s="39"/>
      <c r="G108" s="39"/>
      <c r="H108" s="39"/>
      <c r="I108" s="39"/>
      <c r="J108" s="206">
        <f>ROUND(J109 + J110 + J111 + J112 + J113 + J114,2)</f>
        <v>0</v>
      </c>
      <c r="K108" s="39"/>
      <c r="L108" s="62"/>
      <c r="N108" s="207" t="s">
        <v>48</v>
      </c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8" customHeight="1">
      <c r="A109" s="37"/>
      <c r="B109" s="38"/>
      <c r="C109" s="39"/>
      <c r="D109" s="143" t="s">
        <v>156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158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43" t="s">
        <v>159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43" t="s">
        <v>160</v>
      </c>
      <c r="E112" s="136"/>
      <c r="F112" s="136"/>
      <c r="G112" s="39"/>
      <c r="H112" s="39"/>
      <c r="I112" s="39"/>
      <c r="J112" s="137"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157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 ht="18" customHeight="1">
      <c r="A113" s="37"/>
      <c r="B113" s="38"/>
      <c r="C113" s="39"/>
      <c r="D113" s="143" t="s">
        <v>161</v>
      </c>
      <c r="E113" s="136"/>
      <c r="F113" s="136"/>
      <c r="G113" s="39"/>
      <c r="H113" s="39"/>
      <c r="I113" s="39"/>
      <c r="J113" s="137"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157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 ht="18" customHeight="1">
      <c r="A114" s="37"/>
      <c r="B114" s="38"/>
      <c r="C114" s="39"/>
      <c r="D114" s="136" t="s">
        <v>162</v>
      </c>
      <c r="E114" s="39"/>
      <c r="F114" s="39"/>
      <c r="G114" s="39"/>
      <c r="H114" s="39"/>
      <c r="I114" s="39"/>
      <c r="J114" s="137">
        <f>ROUND(J30*T114,2)</f>
        <v>0</v>
      </c>
      <c r="K114" s="39"/>
      <c r="L114" s="208"/>
      <c r="M114" s="209"/>
      <c r="N114" s="210" t="s">
        <v>49</v>
      </c>
      <c r="O114" s="209"/>
      <c r="P114" s="209"/>
      <c r="Q114" s="209"/>
      <c r="R114" s="209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12" t="s">
        <v>163</v>
      </c>
      <c r="AZ114" s="209"/>
      <c r="BA114" s="209"/>
      <c r="BB114" s="209"/>
      <c r="BC114" s="209"/>
      <c r="BD114" s="209"/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12" t="s">
        <v>92</v>
      </c>
      <c r="BK114" s="209"/>
      <c r="BL114" s="209"/>
      <c r="BM114" s="209"/>
    </row>
    <row r="115" s="2" customForma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9.28" customHeight="1">
      <c r="A116" s="37"/>
      <c r="B116" s="38"/>
      <c r="C116" s="147" t="s">
        <v>139</v>
      </c>
      <c r="D116" s="148"/>
      <c r="E116" s="148"/>
      <c r="F116" s="148"/>
      <c r="G116" s="148"/>
      <c r="H116" s="148"/>
      <c r="I116" s="148"/>
      <c r="J116" s="149">
        <f>ROUND(J96+J108,2)</f>
        <v>0</v>
      </c>
      <c r="K116" s="148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65"/>
      <c r="C117" s="66"/>
      <c r="D117" s="66"/>
      <c r="E117" s="66"/>
      <c r="F117" s="66"/>
      <c r="G117" s="66"/>
      <c r="H117" s="66"/>
      <c r="I117" s="66"/>
      <c r="J117" s="66"/>
      <c r="K117" s="66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21" s="2" customFormat="1" ht="6.96" customHeight="1">
      <c r="A121" s="37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4.96" customHeight="1">
      <c r="A122" s="37"/>
      <c r="B122" s="38"/>
      <c r="C122" s="20" t="s">
        <v>164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16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4.4" customHeight="1">
      <c r="A125" s="37"/>
      <c r="B125" s="38"/>
      <c r="C125" s="39"/>
      <c r="D125" s="39"/>
      <c r="E125" s="190" t="str">
        <f>E7</f>
        <v>Infrastruktura pro elektromobilitu III - lokalita Valchařská</v>
      </c>
      <c r="F125" s="29"/>
      <c r="G125" s="29"/>
      <c r="H125" s="2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141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6" customHeight="1">
      <c r="A127" s="37"/>
      <c r="B127" s="38"/>
      <c r="C127" s="39"/>
      <c r="D127" s="39"/>
      <c r="E127" s="75" t="str">
        <f>E9</f>
        <v>SO04.3 - Sociální zázemí řidičů MHD - Přípojka elektro</v>
      </c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2" customHeight="1">
      <c r="A129" s="37"/>
      <c r="B129" s="38"/>
      <c r="C129" s="29" t="s">
        <v>20</v>
      </c>
      <c r="D129" s="39"/>
      <c r="E129" s="39"/>
      <c r="F129" s="24" t="str">
        <f>F12</f>
        <v>Ostrava</v>
      </c>
      <c r="G129" s="39"/>
      <c r="H129" s="39"/>
      <c r="I129" s="29" t="s">
        <v>22</v>
      </c>
      <c r="J129" s="78" t="str">
        <f>IF(J12="","",J12)</f>
        <v>18.1.2022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6.96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6.4" customHeight="1">
      <c r="A131" s="37"/>
      <c r="B131" s="38"/>
      <c r="C131" s="29" t="s">
        <v>24</v>
      </c>
      <c r="D131" s="39"/>
      <c r="E131" s="39"/>
      <c r="F131" s="24" t="str">
        <f>E15</f>
        <v>Dopravní podnik Ostrava, a.s.</v>
      </c>
      <c r="G131" s="39"/>
      <c r="H131" s="39"/>
      <c r="I131" s="29" t="s">
        <v>32</v>
      </c>
      <c r="J131" s="33" t="str">
        <f>E21</f>
        <v>ENPRO Energo, s.r.o.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40.8" customHeight="1">
      <c r="A132" s="37"/>
      <c r="B132" s="38"/>
      <c r="C132" s="29" t="s">
        <v>30</v>
      </c>
      <c r="D132" s="39"/>
      <c r="E132" s="39"/>
      <c r="F132" s="24" t="str">
        <f>IF(E18="","",E18)</f>
        <v>Vyplň údaj</v>
      </c>
      <c r="G132" s="39"/>
      <c r="H132" s="39"/>
      <c r="I132" s="29" t="s">
        <v>36</v>
      </c>
      <c r="J132" s="33" t="str">
        <f>E24</f>
        <v>PEZ - Projekce energetických zařízení, s.r.o.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0.32" customHeight="1">
      <c r="A133" s="37"/>
      <c r="B133" s="38"/>
      <c r="C133" s="39"/>
      <c r="D133" s="39"/>
      <c r="E133" s="39"/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11" customFormat="1" ht="29.28" customHeight="1">
      <c r="A134" s="214"/>
      <c r="B134" s="215"/>
      <c r="C134" s="216" t="s">
        <v>165</v>
      </c>
      <c r="D134" s="217" t="s">
        <v>69</v>
      </c>
      <c r="E134" s="217" t="s">
        <v>65</v>
      </c>
      <c r="F134" s="217" t="s">
        <v>66</v>
      </c>
      <c r="G134" s="217" t="s">
        <v>166</v>
      </c>
      <c r="H134" s="217" t="s">
        <v>167</v>
      </c>
      <c r="I134" s="217" t="s">
        <v>168</v>
      </c>
      <c r="J134" s="218" t="s">
        <v>146</v>
      </c>
      <c r="K134" s="219" t="s">
        <v>169</v>
      </c>
      <c r="L134" s="220"/>
      <c r="M134" s="99" t="s">
        <v>1</v>
      </c>
      <c r="N134" s="100" t="s">
        <v>48</v>
      </c>
      <c r="O134" s="100" t="s">
        <v>170</v>
      </c>
      <c r="P134" s="100" t="s">
        <v>171</v>
      </c>
      <c r="Q134" s="100" t="s">
        <v>172</v>
      </c>
      <c r="R134" s="100" t="s">
        <v>173</v>
      </c>
      <c r="S134" s="100" t="s">
        <v>174</v>
      </c>
      <c r="T134" s="101" t="s">
        <v>175</v>
      </c>
      <c r="U134" s="214"/>
      <c r="V134" s="214"/>
      <c r="W134" s="214"/>
      <c r="X134" s="214"/>
      <c r="Y134" s="214"/>
      <c r="Z134" s="214"/>
      <c r="AA134" s="214"/>
      <c r="AB134" s="214"/>
      <c r="AC134" s="214"/>
      <c r="AD134" s="214"/>
      <c r="AE134" s="214"/>
    </row>
    <row r="135" s="2" customFormat="1" ht="22.8" customHeight="1">
      <c r="A135" s="37"/>
      <c r="B135" s="38"/>
      <c r="C135" s="106" t="s">
        <v>176</v>
      </c>
      <c r="D135" s="39"/>
      <c r="E135" s="39"/>
      <c r="F135" s="39"/>
      <c r="G135" s="39"/>
      <c r="H135" s="39"/>
      <c r="I135" s="39"/>
      <c r="J135" s="221">
        <f>BK135</f>
        <v>0</v>
      </c>
      <c r="K135" s="39"/>
      <c r="L135" s="40"/>
      <c r="M135" s="102"/>
      <c r="N135" s="222"/>
      <c r="O135" s="103"/>
      <c r="P135" s="223">
        <f>P136+P162+P170</f>
        <v>0</v>
      </c>
      <c r="Q135" s="103"/>
      <c r="R135" s="223">
        <f>R136+R162+R170</f>
        <v>0</v>
      </c>
      <c r="S135" s="103"/>
      <c r="T135" s="224">
        <f>T136+T162+T170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4" t="s">
        <v>83</v>
      </c>
      <c r="AU135" s="14" t="s">
        <v>148</v>
      </c>
      <c r="BK135" s="225">
        <f>BK136+BK162+BK170</f>
        <v>0</v>
      </c>
    </row>
    <row r="136" s="12" customFormat="1" ht="25.92" customHeight="1">
      <c r="A136" s="12"/>
      <c r="B136" s="226"/>
      <c r="C136" s="227"/>
      <c r="D136" s="228" t="s">
        <v>83</v>
      </c>
      <c r="E136" s="229" t="s">
        <v>1027</v>
      </c>
      <c r="F136" s="229" t="s">
        <v>1028</v>
      </c>
      <c r="G136" s="227"/>
      <c r="H136" s="227"/>
      <c r="I136" s="230"/>
      <c r="J136" s="231">
        <f>BK136</f>
        <v>0</v>
      </c>
      <c r="K136" s="227"/>
      <c r="L136" s="232"/>
      <c r="M136" s="233"/>
      <c r="N136" s="234"/>
      <c r="O136" s="234"/>
      <c r="P136" s="235">
        <f>P137+P150+P152+P156+P158</f>
        <v>0</v>
      </c>
      <c r="Q136" s="234"/>
      <c r="R136" s="235">
        <f>R137+R150+R152+R156+R158</f>
        <v>0</v>
      </c>
      <c r="S136" s="234"/>
      <c r="T136" s="236">
        <f>T137+T150+T152+T156+T158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92</v>
      </c>
      <c r="AT136" s="238" t="s">
        <v>83</v>
      </c>
      <c r="AU136" s="238" t="s">
        <v>84</v>
      </c>
      <c r="AY136" s="237" t="s">
        <v>180</v>
      </c>
      <c r="BK136" s="239">
        <f>BK137+BK150+BK152+BK156+BK158</f>
        <v>0</v>
      </c>
    </row>
    <row r="137" s="12" customFormat="1" ht="22.8" customHeight="1">
      <c r="A137" s="12"/>
      <c r="B137" s="226"/>
      <c r="C137" s="227"/>
      <c r="D137" s="228" t="s">
        <v>83</v>
      </c>
      <c r="E137" s="240" t="s">
        <v>92</v>
      </c>
      <c r="F137" s="240" t="s">
        <v>1110</v>
      </c>
      <c r="G137" s="227"/>
      <c r="H137" s="227"/>
      <c r="I137" s="230"/>
      <c r="J137" s="241">
        <f>BK137</f>
        <v>0</v>
      </c>
      <c r="K137" s="227"/>
      <c r="L137" s="232"/>
      <c r="M137" s="233"/>
      <c r="N137" s="234"/>
      <c r="O137" s="234"/>
      <c r="P137" s="235">
        <f>SUM(P138:P149)</f>
        <v>0</v>
      </c>
      <c r="Q137" s="234"/>
      <c r="R137" s="235">
        <f>SUM(R138:R149)</f>
        <v>0</v>
      </c>
      <c r="S137" s="234"/>
      <c r="T137" s="236">
        <f>SUM(T138:T149)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7" t="s">
        <v>92</v>
      </c>
      <c r="AT137" s="238" t="s">
        <v>83</v>
      </c>
      <c r="AU137" s="238" t="s">
        <v>92</v>
      </c>
      <c r="AY137" s="237" t="s">
        <v>180</v>
      </c>
      <c r="BK137" s="239">
        <f>SUM(BK138:BK149)</f>
        <v>0</v>
      </c>
    </row>
    <row r="138" s="2" customFormat="1" ht="22.2" customHeight="1">
      <c r="A138" s="37"/>
      <c r="B138" s="38"/>
      <c r="C138" s="256" t="s">
        <v>92</v>
      </c>
      <c r="D138" s="256" t="s">
        <v>189</v>
      </c>
      <c r="E138" s="257" t="s">
        <v>1136</v>
      </c>
      <c r="F138" s="258" t="s">
        <v>1137</v>
      </c>
      <c r="G138" s="259" t="s">
        <v>1133</v>
      </c>
      <c r="H138" s="266">
        <v>3.7799999999999998</v>
      </c>
      <c r="I138" s="261"/>
      <c r="J138" s="262">
        <f>ROUND(I138*H138,2)</f>
        <v>0</v>
      </c>
      <c r="K138" s="263"/>
      <c r="L138" s="40"/>
      <c r="M138" s="264" t="s">
        <v>1</v>
      </c>
      <c r="N138" s="265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742</v>
      </c>
      <c r="AT138" s="255" t="s">
        <v>189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742</v>
      </c>
      <c r="BM138" s="255" t="s">
        <v>94</v>
      </c>
    </row>
    <row r="139" s="2" customFormat="1" ht="30" customHeight="1">
      <c r="A139" s="37"/>
      <c r="B139" s="38"/>
      <c r="C139" s="256" t="s">
        <v>94</v>
      </c>
      <c r="D139" s="256" t="s">
        <v>189</v>
      </c>
      <c r="E139" s="257" t="s">
        <v>1523</v>
      </c>
      <c r="F139" s="258" t="s">
        <v>1524</v>
      </c>
      <c r="G139" s="259" t="s">
        <v>1133</v>
      </c>
      <c r="H139" s="266">
        <v>3.7799999999999998</v>
      </c>
      <c r="I139" s="261"/>
      <c r="J139" s="262">
        <f>ROUND(I139*H139,2)</f>
        <v>0</v>
      </c>
      <c r="K139" s="263"/>
      <c r="L139" s="40"/>
      <c r="M139" s="264" t="s">
        <v>1</v>
      </c>
      <c r="N139" s="265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742</v>
      </c>
      <c r="AT139" s="255" t="s">
        <v>189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742</v>
      </c>
      <c r="BM139" s="255" t="s">
        <v>742</v>
      </c>
    </row>
    <row r="140" s="2" customFormat="1" ht="19.8" customHeight="1">
      <c r="A140" s="37"/>
      <c r="B140" s="38"/>
      <c r="C140" s="256" t="s">
        <v>179</v>
      </c>
      <c r="D140" s="256" t="s">
        <v>189</v>
      </c>
      <c r="E140" s="257" t="s">
        <v>1652</v>
      </c>
      <c r="F140" s="258" t="s">
        <v>1653</v>
      </c>
      <c r="G140" s="259" t="s">
        <v>292</v>
      </c>
      <c r="H140" s="266">
        <v>12</v>
      </c>
      <c r="I140" s="261"/>
      <c r="J140" s="262">
        <f>ROUND(I140*H140,2)</f>
        <v>0</v>
      </c>
      <c r="K140" s="263"/>
      <c r="L140" s="40"/>
      <c r="M140" s="264" t="s">
        <v>1</v>
      </c>
      <c r="N140" s="265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742</v>
      </c>
      <c r="AT140" s="255" t="s">
        <v>189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742</v>
      </c>
      <c r="BM140" s="255" t="s">
        <v>591</v>
      </c>
    </row>
    <row r="141" s="2" customFormat="1" ht="22.2" customHeight="1">
      <c r="A141" s="37"/>
      <c r="B141" s="38"/>
      <c r="C141" s="256" t="s">
        <v>742</v>
      </c>
      <c r="D141" s="256" t="s">
        <v>189</v>
      </c>
      <c r="E141" s="257" t="s">
        <v>1654</v>
      </c>
      <c r="F141" s="258" t="s">
        <v>1655</v>
      </c>
      <c r="G141" s="259" t="s">
        <v>292</v>
      </c>
      <c r="H141" s="266">
        <v>12</v>
      </c>
      <c r="I141" s="261"/>
      <c r="J141" s="262">
        <f>ROUND(I141*H141,2)</f>
        <v>0</v>
      </c>
      <c r="K141" s="263"/>
      <c r="L141" s="40"/>
      <c r="M141" s="264" t="s">
        <v>1</v>
      </c>
      <c r="N141" s="265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742</v>
      </c>
      <c r="AT141" s="255" t="s">
        <v>189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742</v>
      </c>
      <c r="BM141" s="255" t="s">
        <v>237</v>
      </c>
    </row>
    <row r="142" s="2" customFormat="1" ht="34.8" customHeight="1">
      <c r="A142" s="37"/>
      <c r="B142" s="38"/>
      <c r="C142" s="256" t="s">
        <v>221</v>
      </c>
      <c r="D142" s="256" t="s">
        <v>189</v>
      </c>
      <c r="E142" s="257" t="s">
        <v>1140</v>
      </c>
      <c r="F142" s="258" t="s">
        <v>1141</v>
      </c>
      <c r="G142" s="259" t="s">
        <v>1133</v>
      </c>
      <c r="H142" s="266">
        <v>14.933999999999999</v>
      </c>
      <c r="I142" s="261"/>
      <c r="J142" s="262">
        <f>ROUND(I142*H142,2)</f>
        <v>0</v>
      </c>
      <c r="K142" s="263"/>
      <c r="L142" s="40"/>
      <c r="M142" s="264" t="s">
        <v>1</v>
      </c>
      <c r="N142" s="265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742</v>
      </c>
      <c r="AT142" s="255" t="s">
        <v>189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742</v>
      </c>
      <c r="BM142" s="255" t="s">
        <v>245</v>
      </c>
    </row>
    <row r="143" s="2" customFormat="1" ht="34.8" customHeight="1">
      <c r="A143" s="37"/>
      <c r="B143" s="38"/>
      <c r="C143" s="256" t="s">
        <v>591</v>
      </c>
      <c r="D143" s="256" t="s">
        <v>189</v>
      </c>
      <c r="E143" s="257" t="s">
        <v>1142</v>
      </c>
      <c r="F143" s="258" t="s">
        <v>1143</v>
      </c>
      <c r="G143" s="259" t="s">
        <v>1133</v>
      </c>
      <c r="H143" s="266">
        <v>224.00999999999999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742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742</v>
      </c>
      <c r="BM143" s="255" t="s">
        <v>253</v>
      </c>
    </row>
    <row r="144" s="2" customFormat="1" ht="34.8" customHeight="1">
      <c r="A144" s="37"/>
      <c r="B144" s="38"/>
      <c r="C144" s="256" t="s">
        <v>229</v>
      </c>
      <c r="D144" s="256" t="s">
        <v>189</v>
      </c>
      <c r="E144" s="257" t="s">
        <v>1656</v>
      </c>
      <c r="F144" s="258" t="s">
        <v>1657</v>
      </c>
      <c r="G144" s="259" t="s">
        <v>1133</v>
      </c>
      <c r="H144" s="266">
        <v>1.3200000000000001</v>
      </c>
      <c r="I144" s="261"/>
      <c r="J144" s="262">
        <f>ROUND(I144*H144,2)</f>
        <v>0</v>
      </c>
      <c r="K144" s="263"/>
      <c r="L144" s="40"/>
      <c r="M144" s="264" t="s">
        <v>1</v>
      </c>
      <c r="N144" s="265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742</v>
      </c>
      <c r="AT144" s="255" t="s">
        <v>189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265</v>
      </c>
    </row>
    <row r="145" s="2" customFormat="1" ht="34.8" customHeight="1">
      <c r="A145" s="37"/>
      <c r="B145" s="38"/>
      <c r="C145" s="256" t="s">
        <v>237</v>
      </c>
      <c r="D145" s="256" t="s">
        <v>189</v>
      </c>
      <c r="E145" s="257" t="s">
        <v>1658</v>
      </c>
      <c r="F145" s="258" t="s">
        <v>1659</v>
      </c>
      <c r="G145" s="259" t="s">
        <v>1133</v>
      </c>
      <c r="H145" s="266">
        <v>13.199999999999999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272</v>
      </c>
    </row>
    <row r="146" s="2" customFormat="1" ht="22.2" customHeight="1">
      <c r="A146" s="37"/>
      <c r="B146" s="38"/>
      <c r="C146" s="256" t="s">
        <v>241</v>
      </c>
      <c r="D146" s="256" t="s">
        <v>189</v>
      </c>
      <c r="E146" s="257" t="s">
        <v>1144</v>
      </c>
      <c r="F146" s="258" t="s">
        <v>1145</v>
      </c>
      <c r="G146" s="259" t="s">
        <v>1133</v>
      </c>
      <c r="H146" s="266">
        <v>13.800000000000001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285</v>
      </c>
    </row>
    <row r="147" s="2" customFormat="1" ht="22.2" customHeight="1">
      <c r="A147" s="37"/>
      <c r="B147" s="38"/>
      <c r="C147" s="256" t="s">
        <v>245</v>
      </c>
      <c r="D147" s="256" t="s">
        <v>189</v>
      </c>
      <c r="E147" s="257" t="s">
        <v>1148</v>
      </c>
      <c r="F147" s="258" t="s">
        <v>1149</v>
      </c>
      <c r="G147" s="259" t="s">
        <v>1133</v>
      </c>
      <c r="H147" s="266">
        <v>22.68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742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289</v>
      </c>
    </row>
    <row r="148" s="2" customFormat="1" ht="22.2" customHeight="1">
      <c r="A148" s="37"/>
      <c r="B148" s="38"/>
      <c r="C148" s="256" t="s">
        <v>249</v>
      </c>
      <c r="D148" s="256" t="s">
        <v>189</v>
      </c>
      <c r="E148" s="257" t="s">
        <v>1660</v>
      </c>
      <c r="F148" s="258" t="s">
        <v>1661</v>
      </c>
      <c r="G148" s="259" t="s">
        <v>1133</v>
      </c>
      <c r="H148" s="266">
        <v>3.2400000000000002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294</v>
      </c>
    </row>
    <row r="149" s="2" customFormat="1" ht="22.2" customHeight="1">
      <c r="A149" s="37"/>
      <c r="B149" s="38"/>
      <c r="C149" s="256" t="s">
        <v>253</v>
      </c>
      <c r="D149" s="256" t="s">
        <v>189</v>
      </c>
      <c r="E149" s="257" t="s">
        <v>1525</v>
      </c>
      <c r="F149" s="258" t="s">
        <v>1526</v>
      </c>
      <c r="G149" s="259" t="s">
        <v>1133</v>
      </c>
      <c r="H149" s="266">
        <v>6.4260000000000002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742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303</v>
      </c>
    </row>
    <row r="150" s="12" customFormat="1" ht="22.8" customHeight="1">
      <c r="A150" s="12"/>
      <c r="B150" s="226"/>
      <c r="C150" s="227"/>
      <c r="D150" s="228" t="s">
        <v>83</v>
      </c>
      <c r="E150" s="240" t="s">
        <v>742</v>
      </c>
      <c r="F150" s="240" t="s">
        <v>1196</v>
      </c>
      <c r="G150" s="227"/>
      <c r="H150" s="227"/>
      <c r="I150" s="230"/>
      <c r="J150" s="241">
        <f>BK150</f>
        <v>0</v>
      </c>
      <c r="K150" s="227"/>
      <c r="L150" s="232"/>
      <c r="M150" s="233"/>
      <c r="N150" s="234"/>
      <c r="O150" s="234"/>
      <c r="P150" s="235">
        <f>P151</f>
        <v>0</v>
      </c>
      <c r="Q150" s="234"/>
      <c r="R150" s="235">
        <f>R151</f>
        <v>0</v>
      </c>
      <c r="S150" s="234"/>
      <c r="T150" s="236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37" t="s">
        <v>92</v>
      </c>
      <c r="AT150" s="238" t="s">
        <v>83</v>
      </c>
      <c r="AU150" s="238" t="s">
        <v>92</v>
      </c>
      <c r="AY150" s="237" t="s">
        <v>180</v>
      </c>
      <c r="BK150" s="239">
        <f>BK151</f>
        <v>0</v>
      </c>
    </row>
    <row r="151" s="2" customFormat="1" ht="22.2" customHeight="1">
      <c r="A151" s="37"/>
      <c r="B151" s="38"/>
      <c r="C151" s="256" t="s">
        <v>257</v>
      </c>
      <c r="D151" s="256" t="s">
        <v>189</v>
      </c>
      <c r="E151" s="257" t="s">
        <v>1585</v>
      </c>
      <c r="F151" s="258" t="s">
        <v>1586</v>
      </c>
      <c r="G151" s="259" t="s">
        <v>1133</v>
      </c>
      <c r="H151" s="266">
        <v>1.1339999999999999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742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281</v>
      </c>
    </row>
    <row r="152" s="12" customFormat="1" ht="22.8" customHeight="1">
      <c r="A152" s="12"/>
      <c r="B152" s="226"/>
      <c r="C152" s="227"/>
      <c r="D152" s="228" t="s">
        <v>83</v>
      </c>
      <c r="E152" s="240" t="s">
        <v>237</v>
      </c>
      <c r="F152" s="240" t="s">
        <v>1443</v>
      </c>
      <c r="G152" s="227"/>
      <c r="H152" s="227"/>
      <c r="I152" s="230"/>
      <c r="J152" s="241">
        <f>BK152</f>
        <v>0</v>
      </c>
      <c r="K152" s="227"/>
      <c r="L152" s="232"/>
      <c r="M152" s="233"/>
      <c r="N152" s="234"/>
      <c r="O152" s="234"/>
      <c r="P152" s="235">
        <f>SUM(P153:P155)</f>
        <v>0</v>
      </c>
      <c r="Q152" s="234"/>
      <c r="R152" s="235">
        <f>SUM(R153:R155)</f>
        <v>0</v>
      </c>
      <c r="S152" s="234"/>
      <c r="T152" s="236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7" t="s">
        <v>92</v>
      </c>
      <c r="AT152" s="238" t="s">
        <v>83</v>
      </c>
      <c r="AU152" s="238" t="s">
        <v>92</v>
      </c>
      <c r="AY152" s="237" t="s">
        <v>180</v>
      </c>
      <c r="BK152" s="239">
        <f>SUM(BK153:BK155)</f>
        <v>0</v>
      </c>
    </row>
    <row r="153" s="2" customFormat="1" ht="22.2" customHeight="1">
      <c r="A153" s="37"/>
      <c r="B153" s="38"/>
      <c r="C153" s="256" t="s">
        <v>265</v>
      </c>
      <c r="D153" s="256" t="s">
        <v>189</v>
      </c>
      <c r="E153" s="257" t="s">
        <v>1531</v>
      </c>
      <c r="F153" s="258" t="s">
        <v>1532</v>
      </c>
      <c r="G153" s="259" t="s">
        <v>199</v>
      </c>
      <c r="H153" s="266">
        <v>21.600000000000001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742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333</v>
      </c>
    </row>
    <row r="154" s="2" customFormat="1" ht="30" customHeight="1">
      <c r="A154" s="37"/>
      <c r="B154" s="38"/>
      <c r="C154" s="242" t="s">
        <v>8</v>
      </c>
      <c r="D154" s="242" t="s">
        <v>183</v>
      </c>
      <c r="E154" s="243" t="s">
        <v>1446</v>
      </c>
      <c r="F154" s="244" t="s">
        <v>1447</v>
      </c>
      <c r="G154" s="245" t="s">
        <v>199</v>
      </c>
      <c r="H154" s="246">
        <v>21.600000000000001</v>
      </c>
      <c r="I154" s="247"/>
      <c r="J154" s="248">
        <f>ROUND(I154*H154,2)</f>
        <v>0</v>
      </c>
      <c r="K154" s="249"/>
      <c r="L154" s="250"/>
      <c r="M154" s="251" t="s">
        <v>1</v>
      </c>
      <c r="N154" s="252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237</v>
      </c>
      <c r="AT154" s="255" t="s">
        <v>183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749</v>
      </c>
    </row>
    <row r="155" s="2" customFormat="1" ht="19.8" customHeight="1">
      <c r="A155" s="37"/>
      <c r="B155" s="38"/>
      <c r="C155" s="256" t="s">
        <v>272</v>
      </c>
      <c r="D155" s="256" t="s">
        <v>189</v>
      </c>
      <c r="E155" s="257" t="s">
        <v>1553</v>
      </c>
      <c r="F155" s="258" t="s">
        <v>1554</v>
      </c>
      <c r="G155" s="259" t="s">
        <v>199</v>
      </c>
      <c r="H155" s="266">
        <v>10.800000000000001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742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742</v>
      </c>
      <c r="BM155" s="255" t="s">
        <v>997</v>
      </c>
    </row>
    <row r="156" s="12" customFormat="1" ht="22.8" customHeight="1">
      <c r="A156" s="12"/>
      <c r="B156" s="226"/>
      <c r="C156" s="227"/>
      <c r="D156" s="228" t="s">
        <v>83</v>
      </c>
      <c r="E156" s="240" t="s">
        <v>1349</v>
      </c>
      <c r="F156" s="240" t="s">
        <v>1350</v>
      </c>
      <c r="G156" s="227"/>
      <c r="H156" s="227"/>
      <c r="I156" s="230"/>
      <c r="J156" s="241">
        <f>BK156</f>
        <v>0</v>
      </c>
      <c r="K156" s="227"/>
      <c r="L156" s="232"/>
      <c r="M156" s="233"/>
      <c r="N156" s="234"/>
      <c r="O156" s="234"/>
      <c r="P156" s="235">
        <f>P157</f>
        <v>0</v>
      </c>
      <c r="Q156" s="234"/>
      <c r="R156" s="235">
        <f>R157</f>
        <v>0</v>
      </c>
      <c r="S156" s="234"/>
      <c r="T156" s="236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7" t="s">
        <v>92</v>
      </c>
      <c r="AT156" s="238" t="s">
        <v>83</v>
      </c>
      <c r="AU156" s="238" t="s">
        <v>92</v>
      </c>
      <c r="AY156" s="237" t="s">
        <v>180</v>
      </c>
      <c r="BK156" s="239">
        <f>BK157</f>
        <v>0</v>
      </c>
    </row>
    <row r="157" s="2" customFormat="1" ht="22.2" customHeight="1">
      <c r="A157" s="37"/>
      <c r="B157" s="38"/>
      <c r="C157" s="256" t="s">
        <v>276</v>
      </c>
      <c r="D157" s="256" t="s">
        <v>189</v>
      </c>
      <c r="E157" s="257" t="s">
        <v>1360</v>
      </c>
      <c r="F157" s="258" t="s">
        <v>1361</v>
      </c>
      <c r="G157" s="259" t="s">
        <v>1191</v>
      </c>
      <c r="H157" s="266">
        <v>2.3759999999999999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313</v>
      </c>
    </row>
    <row r="158" s="12" customFormat="1" ht="22.8" customHeight="1">
      <c r="A158" s="12"/>
      <c r="B158" s="226"/>
      <c r="C158" s="227"/>
      <c r="D158" s="228" t="s">
        <v>83</v>
      </c>
      <c r="E158" s="240" t="s">
        <v>1448</v>
      </c>
      <c r="F158" s="240" t="s">
        <v>1449</v>
      </c>
      <c r="G158" s="227"/>
      <c r="H158" s="227"/>
      <c r="I158" s="230"/>
      <c r="J158" s="241">
        <f>BK158</f>
        <v>0</v>
      </c>
      <c r="K158" s="227"/>
      <c r="L158" s="232"/>
      <c r="M158" s="233"/>
      <c r="N158" s="234"/>
      <c r="O158" s="234"/>
      <c r="P158" s="235">
        <f>SUM(P159:P161)</f>
        <v>0</v>
      </c>
      <c r="Q158" s="234"/>
      <c r="R158" s="235">
        <f>SUM(R159:R161)</f>
        <v>0</v>
      </c>
      <c r="S158" s="234"/>
      <c r="T158" s="236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7" t="s">
        <v>92</v>
      </c>
      <c r="AT158" s="238" t="s">
        <v>83</v>
      </c>
      <c r="AU158" s="238" t="s">
        <v>92</v>
      </c>
      <c r="AY158" s="237" t="s">
        <v>180</v>
      </c>
      <c r="BK158" s="239">
        <f>SUM(BK159:BK161)</f>
        <v>0</v>
      </c>
    </row>
    <row r="159" s="2" customFormat="1" ht="22.2" customHeight="1">
      <c r="A159" s="37"/>
      <c r="B159" s="38"/>
      <c r="C159" s="256" t="s">
        <v>285</v>
      </c>
      <c r="D159" s="256" t="s">
        <v>189</v>
      </c>
      <c r="E159" s="257" t="s">
        <v>1456</v>
      </c>
      <c r="F159" s="258" t="s">
        <v>1457</v>
      </c>
      <c r="G159" s="259" t="s">
        <v>1191</v>
      </c>
      <c r="H159" s="266">
        <v>0.017999999999999999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742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742</v>
      </c>
      <c r="BM159" s="255" t="s">
        <v>1049</v>
      </c>
    </row>
    <row r="160" s="2" customFormat="1" ht="34.8" customHeight="1">
      <c r="A160" s="37"/>
      <c r="B160" s="38"/>
      <c r="C160" s="256" t="s">
        <v>621</v>
      </c>
      <c r="D160" s="256" t="s">
        <v>189</v>
      </c>
      <c r="E160" s="257" t="s">
        <v>1458</v>
      </c>
      <c r="F160" s="258" t="s">
        <v>1459</v>
      </c>
      <c r="G160" s="259" t="s">
        <v>1191</v>
      </c>
      <c r="H160" s="266">
        <v>0.028000000000000001</v>
      </c>
      <c r="I160" s="261"/>
      <c r="J160" s="262">
        <f>ROUND(I160*H160,2)</f>
        <v>0</v>
      </c>
      <c r="K160" s="263"/>
      <c r="L160" s="40"/>
      <c r="M160" s="264" t="s">
        <v>1</v>
      </c>
      <c r="N160" s="265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742</v>
      </c>
      <c r="AT160" s="255" t="s">
        <v>189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742</v>
      </c>
      <c r="BM160" s="255" t="s">
        <v>373</v>
      </c>
    </row>
    <row r="161" s="2" customFormat="1" ht="30" customHeight="1">
      <c r="A161" s="37"/>
      <c r="B161" s="38"/>
      <c r="C161" s="256" t="s">
        <v>289</v>
      </c>
      <c r="D161" s="256" t="s">
        <v>189</v>
      </c>
      <c r="E161" s="257" t="s">
        <v>1460</v>
      </c>
      <c r="F161" s="258" t="s">
        <v>1461</v>
      </c>
      <c r="G161" s="259" t="s">
        <v>1191</v>
      </c>
      <c r="H161" s="266">
        <v>0.112</v>
      </c>
      <c r="I161" s="261"/>
      <c r="J161" s="262">
        <f>ROUND(I161*H161,2)</f>
        <v>0</v>
      </c>
      <c r="K161" s="263"/>
      <c r="L161" s="40"/>
      <c r="M161" s="264" t="s">
        <v>1</v>
      </c>
      <c r="N161" s="265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742</v>
      </c>
      <c r="AT161" s="255" t="s">
        <v>189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742</v>
      </c>
      <c r="BM161" s="255" t="s">
        <v>365</v>
      </c>
    </row>
    <row r="162" s="12" customFormat="1" ht="25.92" customHeight="1">
      <c r="A162" s="12"/>
      <c r="B162" s="226"/>
      <c r="C162" s="227"/>
      <c r="D162" s="228" t="s">
        <v>83</v>
      </c>
      <c r="E162" s="229" t="s">
        <v>177</v>
      </c>
      <c r="F162" s="229" t="s">
        <v>1034</v>
      </c>
      <c r="G162" s="227"/>
      <c r="H162" s="227"/>
      <c r="I162" s="230"/>
      <c r="J162" s="231">
        <f>BK162</f>
        <v>0</v>
      </c>
      <c r="K162" s="227"/>
      <c r="L162" s="232"/>
      <c r="M162" s="233"/>
      <c r="N162" s="234"/>
      <c r="O162" s="234"/>
      <c r="P162" s="235">
        <f>P163</f>
        <v>0</v>
      </c>
      <c r="Q162" s="234"/>
      <c r="R162" s="235">
        <f>R163</f>
        <v>0</v>
      </c>
      <c r="S162" s="234"/>
      <c r="T162" s="236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37" t="s">
        <v>94</v>
      </c>
      <c r="AT162" s="238" t="s">
        <v>83</v>
      </c>
      <c r="AU162" s="238" t="s">
        <v>84</v>
      </c>
      <c r="AY162" s="237" t="s">
        <v>180</v>
      </c>
      <c r="BK162" s="239">
        <f>BK163</f>
        <v>0</v>
      </c>
    </row>
    <row r="163" s="12" customFormat="1" ht="22.8" customHeight="1">
      <c r="A163" s="12"/>
      <c r="B163" s="226"/>
      <c r="C163" s="227"/>
      <c r="D163" s="228" t="s">
        <v>83</v>
      </c>
      <c r="E163" s="240" t="s">
        <v>311</v>
      </c>
      <c r="F163" s="240" t="s">
        <v>312</v>
      </c>
      <c r="G163" s="227"/>
      <c r="H163" s="227"/>
      <c r="I163" s="230"/>
      <c r="J163" s="241">
        <f>BK163</f>
        <v>0</v>
      </c>
      <c r="K163" s="227"/>
      <c r="L163" s="232"/>
      <c r="M163" s="233"/>
      <c r="N163" s="234"/>
      <c r="O163" s="234"/>
      <c r="P163" s="235">
        <f>SUM(P164:P169)</f>
        <v>0</v>
      </c>
      <c r="Q163" s="234"/>
      <c r="R163" s="235">
        <f>SUM(R164:R169)</f>
        <v>0</v>
      </c>
      <c r="S163" s="234"/>
      <c r="T163" s="236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37" t="s">
        <v>94</v>
      </c>
      <c r="AT163" s="238" t="s">
        <v>83</v>
      </c>
      <c r="AU163" s="238" t="s">
        <v>92</v>
      </c>
      <c r="AY163" s="237" t="s">
        <v>180</v>
      </c>
      <c r="BK163" s="239">
        <f>SUM(BK164:BK169)</f>
        <v>0</v>
      </c>
    </row>
    <row r="164" s="2" customFormat="1" ht="22.2" customHeight="1">
      <c r="A164" s="37"/>
      <c r="B164" s="38"/>
      <c r="C164" s="256" t="s">
        <v>7</v>
      </c>
      <c r="D164" s="256" t="s">
        <v>189</v>
      </c>
      <c r="E164" s="257" t="s">
        <v>1662</v>
      </c>
      <c r="F164" s="258" t="s">
        <v>1663</v>
      </c>
      <c r="G164" s="259" t="s">
        <v>199</v>
      </c>
      <c r="H164" s="266">
        <v>18</v>
      </c>
      <c r="I164" s="261"/>
      <c r="J164" s="262">
        <f>ROUND(I164*H164,2)</f>
        <v>0</v>
      </c>
      <c r="K164" s="263"/>
      <c r="L164" s="40"/>
      <c r="M164" s="264" t="s">
        <v>1</v>
      </c>
      <c r="N164" s="265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272</v>
      </c>
      <c r="AT164" s="255" t="s">
        <v>189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272</v>
      </c>
      <c r="BM164" s="255" t="s">
        <v>345</v>
      </c>
    </row>
    <row r="165" s="2" customFormat="1" ht="22.2" customHeight="1">
      <c r="A165" s="37"/>
      <c r="B165" s="38"/>
      <c r="C165" s="242" t="s">
        <v>294</v>
      </c>
      <c r="D165" s="242" t="s">
        <v>183</v>
      </c>
      <c r="E165" s="243" t="s">
        <v>1664</v>
      </c>
      <c r="F165" s="244" t="s">
        <v>1665</v>
      </c>
      <c r="G165" s="245" t="s">
        <v>199</v>
      </c>
      <c r="H165" s="246">
        <v>20.699999999999999</v>
      </c>
      <c r="I165" s="247"/>
      <c r="J165" s="248">
        <f>ROUND(I165*H165,2)</f>
        <v>0</v>
      </c>
      <c r="K165" s="249"/>
      <c r="L165" s="250"/>
      <c r="M165" s="251" t="s">
        <v>1</v>
      </c>
      <c r="N165" s="252" t="s">
        <v>49</v>
      </c>
      <c r="O165" s="90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997</v>
      </c>
      <c r="AT165" s="255" t="s">
        <v>183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272</v>
      </c>
      <c r="BM165" s="255" t="s">
        <v>435</v>
      </c>
    </row>
    <row r="166" s="2" customFormat="1" ht="22.2" customHeight="1">
      <c r="A166" s="37"/>
      <c r="B166" s="38"/>
      <c r="C166" s="256" t="s">
        <v>298</v>
      </c>
      <c r="D166" s="256" t="s">
        <v>189</v>
      </c>
      <c r="E166" s="257" t="s">
        <v>1666</v>
      </c>
      <c r="F166" s="258" t="s">
        <v>1667</v>
      </c>
      <c r="G166" s="259" t="s">
        <v>213</v>
      </c>
      <c r="H166" s="266">
        <v>10</v>
      </c>
      <c r="I166" s="261"/>
      <c r="J166" s="262">
        <f>ROUND(I166*H166,2)</f>
        <v>0</v>
      </c>
      <c r="K166" s="263"/>
      <c r="L166" s="40"/>
      <c r="M166" s="264" t="s">
        <v>1</v>
      </c>
      <c r="N166" s="265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272</v>
      </c>
      <c r="AT166" s="255" t="s">
        <v>189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272</v>
      </c>
      <c r="BM166" s="255" t="s">
        <v>393</v>
      </c>
    </row>
    <row r="167" s="2" customFormat="1" ht="22.2" customHeight="1">
      <c r="A167" s="37"/>
      <c r="B167" s="38"/>
      <c r="C167" s="256" t="s">
        <v>303</v>
      </c>
      <c r="D167" s="256" t="s">
        <v>189</v>
      </c>
      <c r="E167" s="257" t="s">
        <v>1668</v>
      </c>
      <c r="F167" s="258" t="s">
        <v>1669</v>
      </c>
      <c r="G167" s="259" t="s">
        <v>192</v>
      </c>
      <c r="H167" s="260"/>
      <c r="I167" s="261"/>
      <c r="J167" s="262">
        <f>ROUND(I167*H167,2)</f>
        <v>0</v>
      </c>
      <c r="K167" s="263"/>
      <c r="L167" s="40"/>
      <c r="M167" s="264" t="s">
        <v>1</v>
      </c>
      <c r="N167" s="265" t="s">
        <v>49</v>
      </c>
      <c r="O167" s="90"/>
      <c r="P167" s="253">
        <f>O167*H167</f>
        <v>0</v>
      </c>
      <c r="Q167" s="253">
        <v>0</v>
      </c>
      <c r="R167" s="253">
        <f>Q167*H167</f>
        <v>0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272</v>
      </c>
      <c r="AT167" s="255" t="s">
        <v>189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272</v>
      </c>
      <c r="BM167" s="255" t="s">
        <v>377</v>
      </c>
    </row>
    <row r="168" s="2" customFormat="1" ht="22.2" customHeight="1">
      <c r="A168" s="37"/>
      <c r="B168" s="38"/>
      <c r="C168" s="256" t="s">
        <v>862</v>
      </c>
      <c r="D168" s="256" t="s">
        <v>189</v>
      </c>
      <c r="E168" s="257" t="s">
        <v>1670</v>
      </c>
      <c r="F168" s="258" t="s">
        <v>1671</v>
      </c>
      <c r="G168" s="259" t="s">
        <v>192</v>
      </c>
      <c r="H168" s="260"/>
      <c r="I168" s="261"/>
      <c r="J168" s="262">
        <f>ROUND(I168*H168,2)</f>
        <v>0</v>
      </c>
      <c r="K168" s="263"/>
      <c r="L168" s="40"/>
      <c r="M168" s="264" t="s">
        <v>1</v>
      </c>
      <c r="N168" s="265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272</v>
      </c>
      <c r="AT168" s="255" t="s">
        <v>189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272</v>
      </c>
      <c r="BM168" s="255" t="s">
        <v>427</v>
      </c>
    </row>
    <row r="169" s="2" customFormat="1" ht="22.2" customHeight="1">
      <c r="A169" s="37"/>
      <c r="B169" s="38"/>
      <c r="C169" s="256" t="s">
        <v>281</v>
      </c>
      <c r="D169" s="256" t="s">
        <v>189</v>
      </c>
      <c r="E169" s="257" t="s">
        <v>1672</v>
      </c>
      <c r="F169" s="258" t="s">
        <v>1673</v>
      </c>
      <c r="G169" s="259" t="s">
        <v>192</v>
      </c>
      <c r="H169" s="260"/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272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272</v>
      </c>
      <c r="BM169" s="255" t="s">
        <v>423</v>
      </c>
    </row>
    <row r="170" s="12" customFormat="1" ht="25.92" customHeight="1">
      <c r="A170" s="12"/>
      <c r="B170" s="226"/>
      <c r="C170" s="227"/>
      <c r="D170" s="228" t="s">
        <v>83</v>
      </c>
      <c r="E170" s="229" t="s">
        <v>1482</v>
      </c>
      <c r="F170" s="229" t="s">
        <v>1483</v>
      </c>
      <c r="G170" s="227"/>
      <c r="H170" s="227"/>
      <c r="I170" s="230"/>
      <c r="J170" s="231">
        <f>BK170</f>
        <v>0</v>
      </c>
      <c r="K170" s="227"/>
      <c r="L170" s="232"/>
      <c r="M170" s="233"/>
      <c r="N170" s="234"/>
      <c r="O170" s="234"/>
      <c r="P170" s="235">
        <f>P171</f>
        <v>0</v>
      </c>
      <c r="Q170" s="234"/>
      <c r="R170" s="235">
        <f>R171</f>
        <v>0</v>
      </c>
      <c r="S170" s="234"/>
      <c r="T170" s="236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7" t="s">
        <v>742</v>
      </c>
      <c r="AT170" s="238" t="s">
        <v>83</v>
      </c>
      <c r="AU170" s="238" t="s">
        <v>84</v>
      </c>
      <c r="AY170" s="237" t="s">
        <v>180</v>
      </c>
      <c r="BK170" s="239">
        <f>BK171</f>
        <v>0</v>
      </c>
    </row>
    <row r="171" s="2" customFormat="1" ht="19.8" customHeight="1">
      <c r="A171" s="37"/>
      <c r="B171" s="38"/>
      <c r="C171" s="256" t="s">
        <v>439</v>
      </c>
      <c r="D171" s="256" t="s">
        <v>189</v>
      </c>
      <c r="E171" s="257" t="s">
        <v>1484</v>
      </c>
      <c r="F171" s="258" t="s">
        <v>1485</v>
      </c>
      <c r="G171" s="259" t="s">
        <v>470</v>
      </c>
      <c r="H171" s="266">
        <v>10</v>
      </c>
      <c r="I171" s="261"/>
      <c r="J171" s="262">
        <f>ROUND(I171*H171,2)</f>
        <v>0</v>
      </c>
      <c r="K171" s="263"/>
      <c r="L171" s="40"/>
      <c r="M171" s="267" t="s">
        <v>1</v>
      </c>
      <c r="N171" s="268" t="s">
        <v>49</v>
      </c>
      <c r="O171" s="269"/>
      <c r="P171" s="270">
        <f>O171*H171</f>
        <v>0</v>
      </c>
      <c r="Q171" s="270">
        <v>0</v>
      </c>
      <c r="R171" s="270">
        <f>Q171*H171</f>
        <v>0</v>
      </c>
      <c r="S171" s="270">
        <v>0</v>
      </c>
      <c r="T171" s="27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471</v>
      </c>
      <c r="AT171" s="255" t="s">
        <v>189</v>
      </c>
      <c r="AU171" s="255" t="s">
        <v>92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471</v>
      </c>
      <c r="BM171" s="255" t="s">
        <v>401</v>
      </c>
    </row>
    <row r="172" s="2" customFormat="1" ht="6.96" customHeight="1">
      <c r="A172" s="37"/>
      <c r="B172" s="65"/>
      <c r="C172" s="66"/>
      <c r="D172" s="66"/>
      <c r="E172" s="66"/>
      <c r="F172" s="66"/>
      <c r="G172" s="66"/>
      <c r="H172" s="66"/>
      <c r="I172" s="66"/>
      <c r="J172" s="66"/>
      <c r="K172" s="66"/>
      <c r="L172" s="40"/>
      <c r="M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</row>
  </sheetData>
  <sheetProtection sheet="1" autoFilter="0" formatColumns="0" formatRows="0" objects="1" scenarios="1" spinCount="100000" saltValue="jsy+JEAanlKEBkafiksi3ThM6PzYwgc4A5LzwswfSJcykI0+qOMnbOpqMBkNbXwdBnchEJBttyzwIkiSQ2XXJg==" hashValue="zaAhBF9H6r3VCz+J1Dfi++KiciOrgL5M4ONZO20BSm77KulYKwL8Z+QaIw1JwYeATLhgLhkY9qi7AoieaZ4SKA==" algorithmName="SHA-512" password="CC35"/>
  <autoFilter ref="C134:K171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130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1674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J107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ROUND((SUM(BE107:BE114) + SUM(BE134:BE158)),  2)</f>
        <v>0</v>
      </c>
      <c r="G35" s="37"/>
      <c r="H35" s="37"/>
      <c r="I35" s="171">
        <v>0.20999999999999999</v>
      </c>
      <c r="J35" s="170">
        <f>ROUND(((SUM(BE107:BE114) + SUM(BE134:BE158))*I35),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ROUND((SUM(BF107:BF114) + SUM(BF134:BF158)),  2)</f>
        <v>0</v>
      </c>
      <c r="G36" s="37"/>
      <c r="H36" s="37"/>
      <c r="I36" s="171">
        <v>0.14999999999999999</v>
      </c>
      <c r="J36" s="170">
        <f>ROUND(((SUM(BF107:BF114) + SUM(BF134:BF158))*I36),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ROUND((SUM(BG107:BG114) + SUM(BG134:BG158)),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ROUND((SUM(BH107:BH114) + SUM(BH134:BH158)),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ROUND((SUM(BI107:BI114) + SUM(BI134:BI158)),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SO05 - Přípojka IT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J135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J136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1105</v>
      </c>
      <c r="E99" s="203"/>
      <c r="F99" s="203"/>
      <c r="G99" s="203"/>
      <c r="H99" s="203"/>
      <c r="I99" s="203"/>
      <c r="J99" s="204">
        <f>J145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1421</v>
      </c>
      <c r="E100" s="203"/>
      <c r="F100" s="203"/>
      <c r="G100" s="203"/>
      <c r="H100" s="203"/>
      <c r="I100" s="203"/>
      <c r="J100" s="204">
        <f>J147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1108</v>
      </c>
      <c r="E101" s="203"/>
      <c r="F101" s="203"/>
      <c r="G101" s="203"/>
      <c r="H101" s="203"/>
      <c r="I101" s="203"/>
      <c r="J101" s="204">
        <f>J150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1422</v>
      </c>
      <c r="E102" s="203"/>
      <c r="F102" s="203"/>
      <c r="G102" s="203"/>
      <c r="H102" s="203"/>
      <c r="I102" s="203"/>
      <c r="J102" s="204">
        <f>J152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4"/>
      <c r="C103" s="195"/>
      <c r="D103" s="196" t="s">
        <v>1022</v>
      </c>
      <c r="E103" s="197"/>
      <c r="F103" s="197"/>
      <c r="G103" s="197"/>
      <c r="H103" s="197"/>
      <c r="I103" s="197"/>
      <c r="J103" s="198">
        <f>J156</f>
        <v>0</v>
      </c>
      <c r="K103" s="195"/>
      <c r="L103" s="19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0"/>
      <c r="C104" s="201"/>
      <c r="D104" s="202" t="s">
        <v>499</v>
      </c>
      <c r="E104" s="203"/>
      <c r="F104" s="203"/>
      <c r="G104" s="203"/>
      <c r="H104" s="203"/>
      <c r="I104" s="203"/>
      <c r="J104" s="204">
        <f>J157</f>
        <v>0</v>
      </c>
      <c r="K104" s="201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9.28" customHeight="1">
      <c r="A107" s="37"/>
      <c r="B107" s="38"/>
      <c r="C107" s="193" t="s">
        <v>155</v>
      </c>
      <c r="D107" s="39"/>
      <c r="E107" s="39"/>
      <c r="F107" s="39"/>
      <c r="G107" s="39"/>
      <c r="H107" s="39"/>
      <c r="I107" s="39"/>
      <c r="J107" s="206">
        <f>ROUND(J108 + J109 + J110 + J111 + J112 + J113,2)</f>
        <v>0</v>
      </c>
      <c r="K107" s="39"/>
      <c r="L107" s="62"/>
      <c r="N107" s="207" t="s">
        <v>48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8" customHeight="1">
      <c r="A108" s="37"/>
      <c r="B108" s="38"/>
      <c r="C108" s="39"/>
      <c r="D108" s="143" t="s">
        <v>156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43" t="s">
        <v>158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159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43" t="s">
        <v>160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43" t="s">
        <v>161</v>
      </c>
      <c r="E112" s="136"/>
      <c r="F112" s="136"/>
      <c r="G112" s="39"/>
      <c r="H112" s="39"/>
      <c r="I112" s="39"/>
      <c r="J112" s="137"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157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 ht="18" customHeight="1">
      <c r="A113" s="37"/>
      <c r="B113" s="38"/>
      <c r="C113" s="39"/>
      <c r="D113" s="136" t="s">
        <v>162</v>
      </c>
      <c r="E113" s="39"/>
      <c r="F113" s="39"/>
      <c r="G113" s="39"/>
      <c r="H113" s="39"/>
      <c r="I113" s="39"/>
      <c r="J113" s="137">
        <f>ROUND(J30*T113,2)</f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163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9.28" customHeight="1">
      <c r="A115" s="37"/>
      <c r="B115" s="38"/>
      <c r="C115" s="147" t="s">
        <v>139</v>
      </c>
      <c r="D115" s="148"/>
      <c r="E115" s="148"/>
      <c r="F115" s="148"/>
      <c r="G115" s="148"/>
      <c r="H115" s="148"/>
      <c r="I115" s="148"/>
      <c r="J115" s="149">
        <f>ROUND(J96+J107,2)</f>
        <v>0</v>
      </c>
      <c r="K115" s="14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0" t="s">
        <v>164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29" t="s">
        <v>16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4.4" customHeight="1">
      <c r="A124" s="37"/>
      <c r="B124" s="38"/>
      <c r="C124" s="39"/>
      <c r="D124" s="39"/>
      <c r="E124" s="190" t="str">
        <f>E7</f>
        <v>Infrastruktura pro elektromobilitu III - lokalita Valchařská</v>
      </c>
      <c r="F124" s="29"/>
      <c r="G124" s="29"/>
      <c r="H124" s="2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29" t="s">
        <v>141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6" customHeight="1">
      <c r="A126" s="37"/>
      <c r="B126" s="38"/>
      <c r="C126" s="39"/>
      <c r="D126" s="39"/>
      <c r="E126" s="75" t="str">
        <f>E9</f>
        <v>SO05 - Přípojka IT</v>
      </c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29" t="s">
        <v>20</v>
      </c>
      <c r="D128" s="39"/>
      <c r="E128" s="39"/>
      <c r="F128" s="24" t="str">
        <f>F12</f>
        <v>Ostrava</v>
      </c>
      <c r="G128" s="39"/>
      <c r="H128" s="39"/>
      <c r="I128" s="29" t="s">
        <v>22</v>
      </c>
      <c r="J128" s="78" t="str">
        <f>IF(J12="","",J12)</f>
        <v>18.1.2022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6.4" customHeight="1">
      <c r="A130" s="37"/>
      <c r="B130" s="38"/>
      <c r="C130" s="29" t="s">
        <v>24</v>
      </c>
      <c r="D130" s="39"/>
      <c r="E130" s="39"/>
      <c r="F130" s="24" t="str">
        <f>E15</f>
        <v>Dopravní podnik Ostrava, a.s.</v>
      </c>
      <c r="G130" s="39"/>
      <c r="H130" s="39"/>
      <c r="I130" s="29" t="s">
        <v>32</v>
      </c>
      <c r="J130" s="33" t="str">
        <f>E21</f>
        <v>ENPRO Energo, s.r.o.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40.8" customHeight="1">
      <c r="A131" s="37"/>
      <c r="B131" s="38"/>
      <c r="C131" s="29" t="s">
        <v>30</v>
      </c>
      <c r="D131" s="39"/>
      <c r="E131" s="39"/>
      <c r="F131" s="24" t="str">
        <f>IF(E18="","",E18)</f>
        <v>Vyplň údaj</v>
      </c>
      <c r="G131" s="39"/>
      <c r="H131" s="39"/>
      <c r="I131" s="29" t="s">
        <v>36</v>
      </c>
      <c r="J131" s="33" t="str">
        <f>E24</f>
        <v>PEZ - Projekce energetických zařízení, s.r.o.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214"/>
      <c r="B133" s="215"/>
      <c r="C133" s="216" t="s">
        <v>165</v>
      </c>
      <c r="D133" s="217" t="s">
        <v>69</v>
      </c>
      <c r="E133" s="217" t="s">
        <v>65</v>
      </c>
      <c r="F133" s="217" t="s">
        <v>66</v>
      </c>
      <c r="G133" s="217" t="s">
        <v>166</v>
      </c>
      <c r="H133" s="217" t="s">
        <v>167</v>
      </c>
      <c r="I133" s="217" t="s">
        <v>168</v>
      </c>
      <c r="J133" s="218" t="s">
        <v>146</v>
      </c>
      <c r="K133" s="219" t="s">
        <v>169</v>
      </c>
      <c r="L133" s="220"/>
      <c r="M133" s="99" t="s">
        <v>1</v>
      </c>
      <c r="N133" s="100" t="s">
        <v>48</v>
      </c>
      <c r="O133" s="100" t="s">
        <v>170</v>
      </c>
      <c r="P133" s="100" t="s">
        <v>171</v>
      </c>
      <c r="Q133" s="100" t="s">
        <v>172</v>
      </c>
      <c r="R133" s="100" t="s">
        <v>173</v>
      </c>
      <c r="S133" s="100" t="s">
        <v>174</v>
      </c>
      <c r="T133" s="101" t="s">
        <v>175</v>
      </c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</row>
    <row r="134" s="2" customFormat="1" ht="22.8" customHeight="1">
      <c r="A134" s="37"/>
      <c r="B134" s="38"/>
      <c r="C134" s="106" t="s">
        <v>176</v>
      </c>
      <c r="D134" s="39"/>
      <c r="E134" s="39"/>
      <c r="F134" s="39"/>
      <c r="G134" s="39"/>
      <c r="H134" s="39"/>
      <c r="I134" s="39"/>
      <c r="J134" s="221">
        <f>BK134</f>
        <v>0</v>
      </c>
      <c r="K134" s="39"/>
      <c r="L134" s="40"/>
      <c r="M134" s="102"/>
      <c r="N134" s="222"/>
      <c r="O134" s="103"/>
      <c r="P134" s="223">
        <f>P135+P156</f>
        <v>0</v>
      </c>
      <c r="Q134" s="103"/>
      <c r="R134" s="223">
        <f>R135+R156</f>
        <v>0</v>
      </c>
      <c r="S134" s="103"/>
      <c r="T134" s="224">
        <f>T135+T156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4" t="s">
        <v>83</v>
      </c>
      <c r="AU134" s="14" t="s">
        <v>148</v>
      </c>
      <c r="BK134" s="225">
        <f>BK135+BK156</f>
        <v>0</v>
      </c>
    </row>
    <row r="135" s="12" customFormat="1" ht="25.92" customHeight="1">
      <c r="A135" s="12"/>
      <c r="B135" s="226"/>
      <c r="C135" s="227"/>
      <c r="D135" s="228" t="s">
        <v>83</v>
      </c>
      <c r="E135" s="229" t="s">
        <v>1027</v>
      </c>
      <c r="F135" s="229" t="s">
        <v>1028</v>
      </c>
      <c r="G135" s="227"/>
      <c r="H135" s="227"/>
      <c r="I135" s="230"/>
      <c r="J135" s="231">
        <f>BK135</f>
        <v>0</v>
      </c>
      <c r="K135" s="227"/>
      <c r="L135" s="232"/>
      <c r="M135" s="233"/>
      <c r="N135" s="234"/>
      <c r="O135" s="234"/>
      <c r="P135" s="235">
        <f>P136+P145+P147+P150+P152</f>
        <v>0</v>
      </c>
      <c r="Q135" s="234"/>
      <c r="R135" s="235">
        <f>R136+R145+R147+R150+R152</f>
        <v>0</v>
      </c>
      <c r="S135" s="234"/>
      <c r="T135" s="236">
        <f>T136+T145+T147+T150+T152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7" t="s">
        <v>92</v>
      </c>
      <c r="AT135" s="238" t="s">
        <v>83</v>
      </c>
      <c r="AU135" s="238" t="s">
        <v>84</v>
      </c>
      <c r="AY135" s="237" t="s">
        <v>180</v>
      </c>
      <c r="BK135" s="239">
        <f>BK136+BK145+BK147+BK150+BK152</f>
        <v>0</v>
      </c>
    </row>
    <row r="136" s="12" customFormat="1" ht="22.8" customHeight="1">
      <c r="A136" s="12"/>
      <c r="B136" s="226"/>
      <c r="C136" s="227"/>
      <c r="D136" s="228" t="s">
        <v>83</v>
      </c>
      <c r="E136" s="240" t="s">
        <v>92</v>
      </c>
      <c r="F136" s="240" t="s">
        <v>1110</v>
      </c>
      <c r="G136" s="227"/>
      <c r="H136" s="227"/>
      <c r="I136" s="230"/>
      <c r="J136" s="241">
        <f>BK136</f>
        <v>0</v>
      </c>
      <c r="K136" s="227"/>
      <c r="L136" s="232"/>
      <c r="M136" s="233"/>
      <c r="N136" s="234"/>
      <c r="O136" s="234"/>
      <c r="P136" s="235">
        <f>SUM(P137:P144)</f>
        <v>0</v>
      </c>
      <c r="Q136" s="234"/>
      <c r="R136" s="235">
        <f>SUM(R137:R144)</f>
        <v>0</v>
      </c>
      <c r="S136" s="234"/>
      <c r="T136" s="236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92</v>
      </c>
      <c r="AT136" s="238" t="s">
        <v>83</v>
      </c>
      <c r="AU136" s="238" t="s">
        <v>92</v>
      </c>
      <c r="AY136" s="237" t="s">
        <v>180</v>
      </c>
      <c r="BK136" s="239">
        <f>SUM(BK137:BK144)</f>
        <v>0</v>
      </c>
    </row>
    <row r="137" s="2" customFormat="1" ht="22.2" customHeight="1">
      <c r="A137" s="37"/>
      <c r="B137" s="38"/>
      <c r="C137" s="256" t="s">
        <v>92</v>
      </c>
      <c r="D137" s="256" t="s">
        <v>189</v>
      </c>
      <c r="E137" s="257" t="s">
        <v>1136</v>
      </c>
      <c r="F137" s="258" t="s">
        <v>1137</v>
      </c>
      <c r="G137" s="259" t="s">
        <v>1133</v>
      </c>
      <c r="H137" s="266">
        <v>5.7750000000000004</v>
      </c>
      <c r="I137" s="261"/>
      <c r="J137" s="262">
        <f>ROUND(I137*H137,2)</f>
        <v>0</v>
      </c>
      <c r="K137" s="263"/>
      <c r="L137" s="40"/>
      <c r="M137" s="264" t="s">
        <v>1</v>
      </c>
      <c r="N137" s="265" t="s">
        <v>49</v>
      </c>
      <c r="O137" s="90"/>
      <c r="P137" s="253">
        <f>O137*H137</f>
        <v>0</v>
      </c>
      <c r="Q137" s="253">
        <v>0</v>
      </c>
      <c r="R137" s="253">
        <f>Q137*H137</f>
        <v>0</v>
      </c>
      <c r="S137" s="253">
        <v>0</v>
      </c>
      <c r="T137" s="25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55" t="s">
        <v>742</v>
      </c>
      <c r="AT137" s="255" t="s">
        <v>189</v>
      </c>
      <c r="AU137" s="255" t="s">
        <v>94</v>
      </c>
      <c r="AY137" s="14" t="s">
        <v>180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92</v>
      </c>
      <c r="BK137" s="142">
        <f>ROUND(I137*H137,2)</f>
        <v>0</v>
      </c>
      <c r="BL137" s="14" t="s">
        <v>742</v>
      </c>
      <c r="BM137" s="255" t="s">
        <v>94</v>
      </c>
    </row>
    <row r="138" s="2" customFormat="1" ht="30" customHeight="1">
      <c r="A138" s="37"/>
      <c r="B138" s="38"/>
      <c r="C138" s="256" t="s">
        <v>94</v>
      </c>
      <c r="D138" s="256" t="s">
        <v>189</v>
      </c>
      <c r="E138" s="257" t="s">
        <v>1569</v>
      </c>
      <c r="F138" s="258" t="s">
        <v>1570</v>
      </c>
      <c r="G138" s="259" t="s">
        <v>1133</v>
      </c>
      <c r="H138" s="266">
        <v>5.7750000000000004</v>
      </c>
      <c r="I138" s="261"/>
      <c r="J138" s="262">
        <f>ROUND(I138*H138,2)</f>
        <v>0</v>
      </c>
      <c r="K138" s="263"/>
      <c r="L138" s="40"/>
      <c r="M138" s="264" t="s">
        <v>1</v>
      </c>
      <c r="N138" s="265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742</v>
      </c>
      <c r="AT138" s="255" t="s">
        <v>189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742</v>
      </c>
      <c r="BM138" s="255" t="s">
        <v>742</v>
      </c>
    </row>
    <row r="139" s="2" customFormat="1" ht="34.8" customHeight="1">
      <c r="A139" s="37"/>
      <c r="B139" s="38"/>
      <c r="C139" s="256" t="s">
        <v>179</v>
      </c>
      <c r="D139" s="256" t="s">
        <v>189</v>
      </c>
      <c r="E139" s="257" t="s">
        <v>1140</v>
      </c>
      <c r="F139" s="258" t="s">
        <v>1141</v>
      </c>
      <c r="G139" s="259" t="s">
        <v>1133</v>
      </c>
      <c r="H139" s="266">
        <v>12.622999999999999</v>
      </c>
      <c r="I139" s="261"/>
      <c r="J139" s="262">
        <f>ROUND(I139*H139,2)</f>
        <v>0</v>
      </c>
      <c r="K139" s="263"/>
      <c r="L139" s="40"/>
      <c r="M139" s="264" t="s">
        <v>1</v>
      </c>
      <c r="N139" s="265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742</v>
      </c>
      <c r="AT139" s="255" t="s">
        <v>189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742</v>
      </c>
      <c r="BM139" s="255" t="s">
        <v>591</v>
      </c>
    </row>
    <row r="140" s="2" customFormat="1" ht="34.8" customHeight="1">
      <c r="A140" s="37"/>
      <c r="B140" s="38"/>
      <c r="C140" s="256" t="s">
        <v>742</v>
      </c>
      <c r="D140" s="256" t="s">
        <v>189</v>
      </c>
      <c r="E140" s="257" t="s">
        <v>1142</v>
      </c>
      <c r="F140" s="258" t="s">
        <v>1143</v>
      </c>
      <c r="G140" s="259" t="s">
        <v>1133</v>
      </c>
      <c r="H140" s="266">
        <v>189.345</v>
      </c>
      <c r="I140" s="261"/>
      <c r="J140" s="262">
        <f>ROUND(I140*H140,2)</f>
        <v>0</v>
      </c>
      <c r="K140" s="263"/>
      <c r="L140" s="40"/>
      <c r="M140" s="264" t="s">
        <v>1</v>
      </c>
      <c r="N140" s="265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742</v>
      </c>
      <c r="AT140" s="255" t="s">
        <v>189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742</v>
      </c>
      <c r="BM140" s="255" t="s">
        <v>237</v>
      </c>
    </row>
    <row r="141" s="2" customFormat="1" ht="22.2" customHeight="1">
      <c r="A141" s="37"/>
      <c r="B141" s="38"/>
      <c r="C141" s="256" t="s">
        <v>221</v>
      </c>
      <c r="D141" s="256" t="s">
        <v>189</v>
      </c>
      <c r="E141" s="257" t="s">
        <v>1144</v>
      </c>
      <c r="F141" s="258" t="s">
        <v>1145</v>
      </c>
      <c r="G141" s="259" t="s">
        <v>1133</v>
      </c>
      <c r="H141" s="266">
        <v>10.973000000000001</v>
      </c>
      <c r="I141" s="261"/>
      <c r="J141" s="262">
        <f>ROUND(I141*H141,2)</f>
        <v>0</v>
      </c>
      <c r="K141" s="263"/>
      <c r="L141" s="40"/>
      <c r="M141" s="264" t="s">
        <v>1</v>
      </c>
      <c r="N141" s="265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742</v>
      </c>
      <c r="AT141" s="255" t="s">
        <v>189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742</v>
      </c>
      <c r="BM141" s="255" t="s">
        <v>245</v>
      </c>
    </row>
    <row r="142" s="2" customFormat="1" ht="22.2" customHeight="1">
      <c r="A142" s="37"/>
      <c r="B142" s="38"/>
      <c r="C142" s="256" t="s">
        <v>591</v>
      </c>
      <c r="D142" s="256" t="s">
        <v>189</v>
      </c>
      <c r="E142" s="257" t="s">
        <v>1148</v>
      </c>
      <c r="F142" s="258" t="s">
        <v>1149</v>
      </c>
      <c r="G142" s="259" t="s">
        <v>1133</v>
      </c>
      <c r="H142" s="266">
        <v>17.324999999999999</v>
      </c>
      <c r="I142" s="261"/>
      <c r="J142" s="262">
        <f>ROUND(I142*H142,2)</f>
        <v>0</v>
      </c>
      <c r="K142" s="263"/>
      <c r="L142" s="40"/>
      <c r="M142" s="264" t="s">
        <v>1</v>
      </c>
      <c r="N142" s="265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742</v>
      </c>
      <c r="AT142" s="255" t="s">
        <v>189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742</v>
      </c>
      <c r="BM142" s="255" t="s">
        <v>253</v>
      </c>
    </row>
    <row r="143" s="2" customFormat="1" ht="22.2" customHeight="1">
      <c r="A143" s="37"/>
      <c r="B143" s="38"/>
      <c r="C143" s="256" t="s">
        <v>229</v>
      </c>
      <c r="D143" s="256" t="s">
        <v>189</v>
      </c>
      <c r="E143" s="257" t="s">
        <v>1150</v>
      </c>
      <c r="F143" s="258" t="s">
        <v>1151</v>
      </c>
      <c r="G143" s="259" t="s">
        <v>1133</v>
      </c>
      <c r="H143" s="266">
        <v>5.1980000000000004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742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742</v>
      </c>
      <c r="BM143" s="255" t="s">
        <v>265</v>
      </c>
    </row>
    <row r="144" s="2" customFormat="1" ht="19.8" customHeight="1">
      <c r="A144" s="37"/>
      <c r="B144" s="38"/>
      <c r="C144" s="256" t="s">
        <v>237</v>
      </c>
      <c r="D144" s="256" t="s">
        <v>189</v>
      </c>
      <c r="E144" s="257" t="s">
        <v>1152</v>
      </c>
      <c r="F144" s="258" t="s">
        <v>1153</v>
      </c>
      <c r="G144" s="259" t="s">
        <v>1133</v>
      </c>
      <c r="H144" s="266">
        <v>5.1980000000000004</v>
      </c>
      <c r="I144" s="261"/>
      <c r="J144" s="262">
        <f>ROUND(I144*H144,2)</f>
        <v>0</v>
      </c>
      <c r="K144" s="263"/>
      <c r="L144" s="40"/>
      <c r="M144" s="264" t="s">
        <v>1</v>
      </c>
      <c r="N144" s="265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742</v>
      </c>
      <c r="AT144" s="255" t="s">
        <v>189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272</v>
      </c>
    </row>
    <row r="145" s="12" customFormat="1" ht="22.8" customHeight="1">
      <c r="A145" s="12"/>
      <c r="B145" s="226"/>
      <c r="C145" s="227"/>
      <c r="D145" s="228" t="s">
        <v>83</v>
      </c>
      <c r="E145" s="240" t="s">
        <v>742</v>
      </c>
      <c r="F145" s="240" t="s">
        <v>1196</v>
      </c>
      <c r="G145" s="227"/>
      <c r="H145" s="227"/>
      <c r="I145" s="230"/>
      <c r="J145" s="241">
        <f>BK145</f>
        <v>0</v>
      </c>
      <c r="K145" s="227"/>
      <c r="L145" s="232"/>
      <c r="M145" s="233"/>
      <c r="N145" s="234"/>
      <c r="O145" s="234"/>
      <c r="P145" s="235">
        <f>P146</f>
        <v>0</v>
      </c>
      <c r="Q145" s="234"/>
      <c r="R145" s="235">
        <f>R146</f>
        <v>0</v>
      </c>
      <c r="S145" s="234"/>
      <c r="T145" s="236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37" t="s">
        <v>92</v>
      </c>
      <c r="AT145" s="238" t="s">
        <v>83</v>
      </c>
      <c r="AU145" s="238" t="s">
        <v>92</v>
      </c>
      <c r="AY145" s="237" t="s">
        <v>180</v>
      </c>
      <c r="BK145" s="239">
        <f>BK146</f>
        <v>0</v>
      </c>
    </row>
    <row r="146" s="2" customFormat="1" ht="22.2" customHeight="1">
      <c r="A146" s="37"/>
      <c r="B146" s="38"/>
      <c r="C146" s="256" t="s">
        <v>241</v>
      </c>
      <c r="D146" s="256" t="s">
        <v>189</v>
      </c>
      <c r="E146" s="257" t="s">
        <v>1585</v>
      </c>
      <c r="F146" s="258" t="s">
        <v>1586</v>
      </c>
      <c r="G146" s="259" t="s">
        <v>1133</v>
      </c>
      <c r="H146" s="266">
        <v>1.6499999999999999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285</v>
      </c>
    </row>
    <row r="147" s="12" customFormat="1" ht="22.8" customHeight="1">
      <c r="A147" s="12"/>
      <c r="B147" s="226"/>
      <c r="C147" s="227"/>
      <c r="D147" s="228" t="s">
        <v>83</v>
      </c>
      <c r="E147" s="240" t="s">
        <v>237</v>
      </c>
      <c r="F147" s="240" t="s">
        <v>1443</v>
      </c>
      <c r="G147" s="227"/>
      <c r="H147" s="227"/>
      <c r="I147" s="230"/>
      <c r="J147" s="241">
        <f>BK147</f>
        <v>0</v>
      </c>
      <c r="K147" s="227"/>
      <c r="L147" s="232"/>
      <c r="M147" s="233"/>
      <c r="N147" s="234"/>
      <c r="O147" s="234"/>
      <c r="P147" s="235">
        <f>SUM(P148:P149)</f>
        <v>0</v>
      </c>
      <c r="Q147" s="234"/>
      <c r="R147" s="235">
        <f>SUM(R148:R149)</f>
        <v>0</v>
      </c>
      <c r="S147" s="234"/>
      <c r="T147" s="236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7" t="s">
        <v>92</v>
      </c>
      <c r="AT147" s="238" t="s">
        <v>83</v>
      </c>
      <c r="AU147" s="238" t="s">
        <v>92</v>
      </c>
      <c r="AY147" s="237" t="s">
        <v>180</v>
      </c>
      <c r="BK147" s="239">
        <f>SUM(BK148:BK149)</f>
        <v>0</v>
      </c>
    </row>
    <row r="148" s="2" customFormat="1" ht="22.2" customHeight="1">
      <c r="A148" s="37"/>
      <c r="B148" s="38"/>
      <c r="C148" s="256" t="s">
        <v>245</v>
      </c>
      <c r="D148" s="256" t="s">
        <v>189</v>
      </c>
      <c r="E148" s="257" t="s">
        <v>1444</v>
      </c>
      <c r="F148" s="258" t="s">
        <v>1445</v>
      </c>
      <c r="G148" s="259" t="s">
        <v>199</v>
      </c>
      <c r="H148" s="266">
        <v>33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289</v>
      </c>
    </row>
    <row r="149" s="2" customFormat="1" ht="14.4" customHeight="1">
      <c r="A149" s="37"/>
      <c r="B149" s="38"/>
      <c r="C149" s="242" t="s">
        <v>249</v>
      </c>
      <c r="D149" s="242" t="s">
        <v>183</v>
      </c>
      <c r="E149" s="243" t="s">
        <v>1675</v>
      </c>
      <c r="F149" s="244" t="s">
        <v>1676</v>
      </c>
      <c r="G149" s="245" t="s">
        <v>199</v>
      </c>
      <c r="H149" s="246">
        <v>36.299999999999997</v>
      </c>
      <c r="I149" s="247"/>
      <c r="J149" s="248">
        <f>ROUND(I149*H149,2)</f>
        <v>0</v>
      </c>
      <c r="K149" s="249"/>
      <c r="L149" s="250"/>
      <c r="M149" s="251" t="s">
        <v>1</v>
      </c>
      <c r="N149" s="252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237</v>
      </c>
      <c r="AT149" s="255" t="s">
        <v>183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294</v>
      </c>
    </row>
    <row r="150" s="12" customFormat="1" ht="22.8" customHeight="1">
      <c r="A150" s="12"/>
      <c r="B150" s="226"/>
      <c r="C150" s="227"/>
      <c r="D150" s="228" t="s">
        <v>83</v>
      </c>
      <c r="E150" s="240" t="s">
        <v>1349</v>
      </c>
      <c r="F150" s="240" t="s">
        <v>1350</v>
      </c>
      <c r="G150" s="227"/>
      <c r="H150" s="227"/>
      <c r="I150" s="230"/>
      <c r="J150" s="241">
        <f>BK150</f>
        <v>0</v>
      </c>
      <c r="K150" s="227"/>
      <c r="L150" s="232"/>
      <c r="M150" s="233"/>
      <c r="N150" s="234"/>
      <c r="O150" s="234"/>
      <c r="P150" s="235">
        <f>P151</f>
        <v>0</v>
      </c>
      <c r="Q150" s="234"/>
      <c r="R150" s="235">
        <f>R151</f>
        <v>0</v>
      </c>
      <c r="S150" s="234"/>
      <c r="T150" s="236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37" t="s">
        <v>92</v>
      </c>
      <c r="AT150" s="238" t="s">
        <v>83</v>
      </c>
      <c r="AU150" s="238" t="s">
        <v>92</v>
      </c>
      <c r="AY150" s="237" t="s">
        <v>180</v>
      </c>
      <c r="BK150" s="239">
        <f>BK151</f>
        <v>0</v>
      </c>
    </row>
    <row r="151" s="2" customFormat="1" ht="22.2" customHeight="1">
      <c r="A151" s="37"/>
      <c r="B151" s="38"/>
      <c r="C151" s="256" t="s">
        <v>253</v>
      </c>
      <c r="D151" s="256" t="s">
        <v>189</v>
      </c>
      <c r="E151" s="257" t="s">
        <v>1360</v>
      </c>
      <c r="F151" s="258" t="s">
        <v>1361</v>
      </c>
      <c r="G151" s="259" t="s">
        <v>1191</v>
      </c>
      <c r="H151" s="266">
        <v>1.0389999999999999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742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303</v>
      </c>
    </row>
    <row r="152" s="12" customFormat="1" ht="22.8" customHeight="1">
      <c r="A152" s="12"/>
      <c r="B152" s="226"/>
      <c r="C152" s="227"/>
      <c r="D152" s="228" t="s">
        <v>83</v>
      </c>
      <c r="E152" s="240" t="s">
        <v>1448</v>
      </c>
      <c r="F152" s="240" t="s">
        <v>1449</v>
      </c>
      <c r="G152" s="227"/>
      <c r="H152" s="227"/>
      <c r="I152" s="230"/>
      <c r="J152" s="241">
        <f>BK152</f>
        <v>0</v>
      </c>
      <c r="K152" s="227"/>
      <c r="L152" s="232"/>
      <c r="M152" s="233"/>
      <c r="N152" s="234"/>
      <c r="O152" s="234"/>
      <c r="P152" s="235">
        <f>SUM(P153:P155)</f>
        <v>0</v>
      </c>
      <c r="Q152" s="234"/>
      <c r="R152" s="235">
        <f>SUM(R153:R155)</f>
        <v>0</v>
      </c>
      <c r="S152" s="234"/>
      <c r="T152" s="236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7" t="s">
        <v>92</v>
      </c>
      <c r="AT152" s="238" t="s">
        <v>83</v>
      </c>
      <c r="AU152" s="238" t="s">
        <v>92</v>
      </c>
      <c r="AY152" s="237" t="s">
        <v>180</v>
      </c>
      <c r="BK152" s="239">
        <f>SUM(BK153:BK155)</f>
        <v>0</v>
      </c>
    </row>
    <row r="153" s="2" customFormat="1" ht="22.2" customHeight="1">
      <c r="A153" s="37"/>
      <c r="B153" s="38"/>
      <c r="C153" s="256" t="s">
        <v>257</v>
      </c>
      <c r="D153" s="256" t="s">
        <v>189</v>
      </c>
      <c r="E153" s="257" t="s">
        <v>1456</v>
      </c>
      <c r="F153" s="258" t="s">
        <v>1457</v>
      </c>
      <c r="G153" s="259" t="s">
        <v>1191</v>
      </c>
      <c r="H153" s="266">
        <v>0.012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742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281</v>
      </c>
    </row>
    <row r="154" s="2" customFormat="1" ht="34.8" customHeight="1">
      <c r="A154" s="37"/>
      <c r="B154" s="38"/>
      <c r="C154" s="256" t="s">
        <v>265</v>
      </c>
      <c r="D154" s="256" t="s">
        <v>189</v>
      </c>
      <c r="E154" s="257" t="s">
        <v>1458</v>
      </c>
      <c r="F154" s="258" t="s">
        <v>1459</v>
      </c>
      <c r="G154" s="259" t="s">
        <v>1191</v>
      </c>
      <c r="H154" s="266">
        <v>0.012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742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333</v>
      </c>
    </row>
    <row r="155" s="2" customFormat="1" ht="30" customHeight="1">
      <c r="A155" s="37"/>
      <c r="B155" s="38"/>
      <c r="C155" s="256" t="s">
        <v>8</v>
      </c>
      <c r="D155" s="256" t="s">
        <v>189</v>
      </c>
      <c r="E155" s="257" t="s">
        <v>1460</v>
      </c>
      <c r="F155" s="258" t="s">
        <v>1461</v>
      </c>
      <c r="G155" s="259" t="s">
        <v>1191</v>
      </c>
      <c r="H155" s="266">
        <v>0.048000000000000001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742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742</v>
      </c>
      <c r="BM155" s="255" t="s">
        <v>749</v>
      </c>
    </row>
    <row r="156" s="12" customFormat="1" ht="25.92" customHeight="1">
      <c r="A156" s="12"/>
      <c r="B156" s="226"/>
      <c r="C156" s="227"/>
      <c r="D156" s="228" t="s">
        <v>83</v>
      </c>
      <c r="E156" s="229" t="s">
        <v>183</v>
      </c>
      <c r="F156" s="229" t="s">
        <v>1054</v>
      </c>
      <c r="G156" s="227"/>
      <c r="H156" s="227"/>
      <c r="I156" s="230"/>
      <c r="J156" s="231">
        <f>BK156</f>
        <v>0</v>
      </c>
      <c r="K156" s="227"/>
      <c r="L156" s="232"/>
      <c r="M156" s="233"/>
      <c r="N156" s="234"/>
      <c r="O156" s="234"/>
      <c r="P156" s="235">
        <f>P157</f>
        <v>0</v>
      </c>
      <c r="Q156" s="234"/>
      <c r="R156" s="235">
        <f>R157</f>
        <v>0</v>
      </c>
      <c r="S156" s="234"/>
      <c r="T156" s="236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7" t="s">
        <v>179</v>
      </c>
      <c r="AT156" s="238" t="s">
        <v>83</v>
      </c>
      <c r="AU156" s="238" t="s">
        <v>84</v>
      </c>
      <c r="AY156" s="237" t="s">
        <v>180</v>
      </c>
      <c r="BK156" s="239">
        <f>BK157</f>
        <v>0</v>
      </c>
    </row>
    <row r="157" s="12" customFormat="1" ht="22.8" customHeight="1">
      <c r="A157" s="12"/>
      <c r="B157" s="226"/>
      <c r="C157" s="227"/>
      <c r="D157" s="228" t="s">
        <v>83</v>
      </c>
      <c r="E157" s="240" t="s">
        <v>678</v>
      </c>
      <c r="F157" s="240" t="s">
        <v>679</v>
      </c>
      <c r="G157" s="227"/>
      <c r="H157" s="227"/>
      <c r="I157" s="230"/>
      <c r="J157" s="241">
        <f>BK157</f>
        <v>0</v>
      </c>
      <c r="K157" s="227"/>
      <c r="L157" s="232"/>
      <c r="M157" s="233"/>
      <c r="N157" s="234"/>
      <c r="O157" s="234"/>
      <c r="P157" s="235">
        <f>P158</f>
        <v>0</v>
      </c>
      <c r="Q157" s="234"/>
      <c r="R157" s="235">
        <f>R158</f>
        <v>0</v>
      </c>
      <c r="S157" s="234"/>
      <c r="T157" s="236">
        <f>T158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37" t="s">
        <v>179</v>
      </c>
      <c r="AT157" s="238" t="s">
        <v>83</v>
      </c>
      <c r="AU157" s="238" t="s">
        <v>92</v>
      </c>
      <c r="AY157" s="237" t="s">
        <v>180</v>
      </c>
      <c r="BK157" s="239">
        <f>BK158</f>
        <v>0</v>
      </c>
    </row>
    <row r="158" s="2" customFormat="1" ht="14.4" customHeight="1">
      <c r="A158" s="37"/>
      <c r="B158" s="38"/>
      <c r="C158" s="256" t="s">
        <v>272</v>
      </c>
      <c r="D158" s="256" t="s">
        <v>189</v>
      </c>
      <c r="E158" s="257" t="s">
        <v>1409</v>
      </c>
      <c r="F158" s="258" t="s">
        <v>1410</v>
      </c>
      <c r="G158" s="259" t="s">
        <v>199</v>
      </c>
      <c r="H158" s="266">
        <v>16.5</v>
      </c>
      <c r="I158" s="261"/>
      <c r="J158" s="262">
        <f>ROUND(I158*H158,2)</f>
        <v>0</v>
      </c>
      <c r="K158" s="263"/>
      <c r="L158" s="40"/>
      <c r="M158" s="267" t="s">
        <v>1</v>
      </c>
      <c r="N158" s="268" t="s">
        <v>49</v>
      </c>
      <c r="O158" s="269"/>
      <c r="P158" s="270">
        <f>O158*H158</f>
        <v>0</v>
      </c>
      <c r="Q158" s="270">
        <v>0</v>
      </c>
      <c r="R158" s="270">
        <f>Q158*H158</f>
        <v>0</v>
      </c>
      <c r="S158" s="270">
        <v>0</v>
      </c>
      <c r="T158" s="27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193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193</v>
      </c>
      <c r="BM158" s="255" t="s">
        <v>997</v>
      </c>
    </row>
    <row r="159" s="2" customFormat="1" ht="6.96" customHeight="1">
      <c r="A159" s="37"/>
      <c r="B159" s="65"/>
      <c r="C159" s="66"/>
      <c r="D159" s="66"/>
      <c r="E159" s="66"/>
      <c r="F159" s="66"/>
      <c r="G159" s="66"/>
      <c r="H159" s="66"/>
      <c r="I159" s="66"/>
      <c r="J159" s="66"/>
      <c r="K159" s="66"/>
      <c r="L159" s="40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sheetProtection sheet="1" autoFilter="0" formatColumns="0" formatRows="0" objects="1" scenarios="1" spinCount="100000" saltValue="7HZMjJAfHoQxiX1Y2+uZsfIW7h6wh+zwjVolsjoQtgSwWZGhbuAvHwlzs0Vcz/esVDg5xeSz9vNzhnVhBkUYWw==" hashValue="lMVHX/0FpJNIjmg9Ws154CY6D2n2wHzYIcjNj5lUlxC0tdcl3GfTu6j6DPoXLM+oq4ggAHvglDWFC7QUDAy09A==" algorithmName="SHA-512" password="CC35"/>
  <autoFilter ref="C133:K158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142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J105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ROUND((SUM(BE105:BE112) + SUM(BE132:BE213)),  2)</f>
        <v>0</v>
      </c>
      <c r="G35" s="37"/>
      <c r="H35" s="37"/>
      <c r="I35" s="171">
        <v>0.20999999999999999</v>
      </c>
      <c r="J35" s="170">
        <f>ROUND(((SUM(BE105:BE112) + SUM(BE132:BE213))*I35),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ROUND((SUM(BF105:BF112) + SUM(BF132:BF213)),  2)</f>
        <v>0</v>
      </c>
      <c r="G36" s="37"/>
      <c r="H36" s="37"/>
      <c r="I36" s="171">
        <v>0.14999999999999999</v>
      </c>
      <c r="J36" s="170">
        <f>ROUND(((SUM(BF105:BF112) + SUM(BF132:BF213))*I36),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ROUND((SUM(BG105:BG112) + SUM(BG132:BG213)),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ROUND((SUM(BH105:BH112) + SUM(BH132:BH213)),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ROUND((SUM(BI105:BI112) + SUM(BI132:BI213)),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PS01.1 - Trafostanice - Rozvodna 22kV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149</v>
      </c>
      <c r="E97" s="197"/>
      <c r="F97" s="197"/>
      <c r="G97" s="197"/>
      <c r="H97" s="197"/>
      <c r="I97" s="197"/>
      <c r="J97" s="198">
        <f>J133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150</v>
      </c>
      <c r="E98" s="203"/>
      <c r="F98" s="203"/>
      <c r="G98" s="203"/>
      <c r="H98" s="203"/>
      <c r="I98" s="203"/>
      <c r="J98" s="204">
        <f>J134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151</v>
      </c>
      <c r="E99" s="203"/>
      <c r="F99" s="203"/>
      <c r="G99" s="203"/>
      <c r="H99" s="203"/>
      <c r="I99" s="203"/>
      <c r="J99" s="204">
        <f>J137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152</v>
      </c>
      <c r="E100" s="203"/>
      <c r="F100" s="203"/>
      <c r="G100" s="203"/>
      <c r="H100" s="203"/>
      <c r="I100" s="203"/>
      <c r="J100" s="204">
        <f>J166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153</v>
      </c>
      <c r="E101" s="203"/>
      <c r="F101" s="203"/>
      <c r="G101" s="203"/>
      <c r="H101" s="203"/>
      <c r="I101" s="203"/>
      <c r="J101" s="204">
        <f>J191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154</v>
      </c>
      <c r="E102" s="203"/>
      <c r="F102" s="203"/>
      <c r="G102" s="203"/>
      <c r="H102" s="203"/>
      <c r="I102" s="203"/>
      <c r="J102" s="204">
        <f>J206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9.28" customHeight="1">
      <c r="A105" s="37"/>
      <c r="B105" s="38"/>
      <c r="C105" s="193" t="s">
        <v>155</v>
      </c>
      <c r="D105" s="39"/>
      <c r="E105" s="39"/>
      <c r="F105" s="39"/>
      <c r="G105" s="39"/>
      <c r="H105" s="39"/>
      <c r="I105" s="39"/>
      <c r="J105" s="206">
        <f>ROUND(J106 + J107 + J108 + J109 + J110 + J111,2)</f>
        <v>0</v>
      </c>
      <c r="K105" s="39"/>
      <c r="L105" s="62"/>
      <c r="N105" s="207" t="s">
        <v>48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8" customHeight="1">
      <c r="A106" s="37"/>
      <c r="B106" s="38"/>
      <c r="C106" s="39"/>
      <c r="D106" s="143" t="s">
        <v>156</v>
      </c>
      <c r="E106" s="136"/>
      <c r="F106" s="136"/>
      <c r="G106" s="39"/>
      <c r="H106" s="39"/>
      <c r="I106" s="39"/>
      <c r="J106" s="137">
        <v>0</v>
      </c>
      <c r="K106" s="39"/>
      <c r="L106" s="208"/>
      <c r="M106" s="209"/>
      <c r="N106" s="210" t="s">
        <v>49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157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92</v>
      </c>
      <c r="BK106" s="209"/>
      <c r="BL106" s="209"/>
      <c r="BM106" s="209"/>
    </row>
    <row r="107" s="2" customFormat="1" ht="18" customHeight="1">
      <c r="A107" s="37"/>
      <c r="B107" s="38"/>
      <c r="C107" s="39"/>
      <c r="D107" s="143" t="s">
        <v>158</v>
      </c>
      <c r="E107" s="136"/>
      <c r="F107" s="136"/>
      <c r="G107" s="39"/>
      <c r="H107" s="39"/>
      <c r="I107" s="39"/>
      <c r="J107" s="137">
        <v>0</v>
      </c>
      <c r="K107" s="39"/>
      <c r="L107" s="208"/>
      <c r="M107" s="209"/>
      <c r="N107" s="210" t="s">
        <v>49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157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92</v>
      </c>
      <c r="BK107" s="209"/>
      <c r="BL107" s="209"/>
      <c r="BM107" s="209"/>
    </row>
    <row r="108" s="2" customFormat="1" ht="18" customHeight="1">
      <c r="A108" s="37"/>
      <c r="B108" s="38"/>
      <c r="C108" s="39"/>
      <c r="D108" s="143" t="s">
        <v>159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43" t="s">
        <v>160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161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36" t="s">
        <v>162</v>
      </c>
      <c r="E111" s="39"/>
      <c r="F111" s="39"/>
      <c r="G111" s="39"/>
      <c r="H111" s="39"/>
      <c r="I111" s="39"/>
      <c r="J111" s="137">
        <f>ROUND(J30*T111,2)</f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163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9.28" customHeight="1">
      <c r="A113" s="37"/>
      <c r="B113" s="38"/>
      <c r="C113" s="147" t="s">
        <v>139</v>
      </c>
      <c r="D113" s="148"/>
      <c r="E113" s="148"/>
      <c r="F113" s="148"/>
      <c r="G113" s="148"/>
      <c r="H113" s="148"/>
      <c r="I113" s="148"/>
      <c r="J113" s="149">
        <f>ROUND(J96+J105,2)</f>
        <v>0</v>
      </c>
      <c r="K113" s="14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0" t="s">
        <v>164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29" t="s">
        <v>16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4.4" customHeight="1">
      <c r="A122" s="37"/>
      <c r="B122" s="38"/>
      <c r="C122" s="39"/>
      <c r="D122" s="39"/>
      <c r="E122" s="190" t="str">
        <f>E7</f>
        <v>Infrastruktura pro elektromobilitu III - lokalita Valchařská</v>
      </c>
      <c r="F122" s="29"/>
      <c r="G122" s="29"/>
      <c r="H122" s="2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29" t="s">
        <v>141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6" customHeight="1">
      <c r="A124" s="37"/>
      <c r="B124" s="38"/>
      <c r="C124" s="39"/>
      <c r="D124" s="39"/>
      <c r="E124" s="75" t="str">
        <f>E9</f>
        <v>PS01.1 - Trafostanice - Rozvodna 22kV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20</v>
      </c>
      <c r="D126" s="39"/>
      <c r="E126" s="39"/>
      <c r="F126" s="24" t="str">
        <f>F12</f>
        <v>Ostrava</v>
      </c>
      <c r="G126" s="39"/>
      <c r="H126" s="39"/>
      <c r="I126" s="29" t="s">
        <v>22</v>
      </c>
      <c r="J126" s="78" t="str">
        <f>IF(J12="","",J12)</f>
        <v>18.1.2022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26.4" customHeight="1">
      <c r="A128" s="37"/>
      <c r="B128" s="38"/>
      <c r="C128" s="29" t="s">
        <v>24</v>
      </c>
      <c r="D128" s="39"/>
      <c r="E128" s="39"/>
      <c r="F128" s="24" t="str">
        <f>E15</f>
        <v>Dopravní podnik Ostrava, a.s.</v>
      </c>
      <c r="G128" s="39"/>
      <c r="H128" s="39"/>
      <c r="I128" s="29" t="s">
        <v>32</v>
      </c>
      <c r="J128" s="33" t="str">
        <f>E21</f>
        <v>ENPRO Energo, s.r.o.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40.8" customHeight="1">
      <c r="A129" s="37"/>
      <c r="B129" s="38"/>
      <c r="C129" s="29" t="s">
        <v>30</v>
      </c>
      <c r="D129" s="39"/>
      <c r="E129" s="39"/>
      <c r="F129" s="24" t="str">
        <f>IF(E18="","",E18)</f>
        <v>Vyplň údaj</v>
      </c>
      <c r="G129" s="39"/>
      <c r="H129" s="39"/>
      <c r="I129" s="29" t="s">
        <v>36</v>
      </c>
      <c r="J129" s="33" t="str">
        <f>E24</f>
        <v>PEZ - Projekce energetických zařízení, s.r.o.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214"/>
      <c r="B131" s="215"/>
      <c r="C131" s="216" t="s">
        <v>165</v>
      </c>
      <c r="D131" s="217" t="s">
        <v>69</v>
      </c>
      <c r="E131" s="217" t="s">
        <v>65</v>
      </c>
      <c r="F131" s="217" t="s">
        <v>66</v>
      </c>
      <c r="G131" s="217" t="s">
        <v>166</v>
      </c>
      <c r="H131" s="217" t="s">
        <v>167</v>
      </c>
      <c r="I131" s="217" t="s">
        <v>168</v>
      </c>
      <c r="J131" s="218" t="s">
        <v>146</v>
      </c>
      <c r="K131" s="219" t="s">
        <v>169</v>
      </c>
      <c r="L131" s="220"/>
      <c r="M131" s="99" t="s">
        <v>1</v>
      </c>
      <c r="N131" s="100" t="s">
        <v>48</v>
      </c>
      <c r="O131" s="100" t="s">
        <v>170</v>
      </c>
      <c r="P131" s="100" t="s">
        <v>171</v>
      </c>
      <c r="Q131" s="100" t="s">
        <v>172</v>
      </c>
      <c r="R131" s="100" t="s">
        <v>173</v>
      </c>
      <c r="S131" s="100" t="s">
        <v>174</v>
      </c>
      <c r="T131" s="101" t="s">
        <v>175</v>
      </c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</row>
    <row r="132" s="2" customFormat="1" ht="22.8" customHeight="1">
      <c r="A132" s="37"/>
      <c r="B132" s="38"/>
      <c r="C132" s="106" t="s">
        <v>176</v>
      </c>
      <c r="D132" s="39"/>
      <c r="E132" s="39"/>
      <c r="F132" s="39"/>
      <c r="G132" s="39"/>
      <c r="H132" s="39"/>
      <c r="I132" s="39"/>
      <c r="J132" s="221">
        <f>BK132</f>
        <v>0</v>
      </c>
      <c r="K132" s="39"/>
      <c r="L132" s="40"/>
      <c r="M132" s="102"/>
      <c r="N132" s="222"/>
      <c r="O132" s="103"/>
      <c r="P132" s="223">
        <f>P133</f>
        <v>0</v>
      </c>
      <c r="Q132" s="103"/>
      <c r="R132" s="223">
        <f>R133</f>
        <v>0.23102000000000003</v>
      </c>
      <c r="S132" s="103"/>
      <c r="T132" s="224">
        <f>T133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4" t="s">
        <v>83</v>
      </c>
      <c r="AU132" s="14" t="s">
        <v>148</v>
      </c>
      <c r="BK132" s="225">
        <f>BK133</f>
        <v>0</v>
      </c>
    </row>
    <row r="133" s="12" customFormat="1" ht="25.92" customHeight="1">
      <c r="A133" s="12"/>
      <c r="B133" s="226"/>
      <c r="C133" s="227"/>
      <c r="D133" s="228" t="s">
        <v>83</v>
      </c>
      <c r="E133" s="229" t="s">
        <v>177</v>
      </c>
      <c r="F133" s="229" t="s">
        <v>178</v>
      </c>
      <c r="G133" s="227"/>
      <c r="H133" s="227"/>
      <c r="I133" s="230"/>
      <c r="J133" s="231">
        <f>BK133</f>
        <v>0</v>
      </c>
      <c r="K133" s="227"/>
      <c r="L133" s="232"/>
      <c r="M133" s="233"/>
      <c r="N133" s="234"/>
      <c r="O133" s="234"/>
      <c r="P133" s="235">
        <f>P134+P137+P166+P191+P206</f>
        <v>0</v>
      </c>
      <c r="Q133" s="234"/>
      <c r="R133" s="235">
        <f>R134+R137+R166+R191+R206</f>
        <v>0.23102000000000003</v>
      </c>
      <c r="S133" s="234"/>
      <c r="T133" s="236">
        <f>T134+T137+T166+T191+T206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179</v>
      </c>
      <c r="AT133" s="238" t="s">
        <v>83</v>
      </c>
      <c r="AU133" s="238" t="s">
        <v>84</v>
      </c>
      <c r="AY133" s="237" t="s">
        <v>180</v>
      </c>
      <c r="BK133" s="239">
        <f>BK134+BK137+BK166+BK191+BK206</f>
        <v>0</v>
      </c>
    </row>
    <row r="134" s="12" customFormat="1" ht="22.8" customHeight="1">
      <c r="A134" s="12"/>
      <c r="B134" s="226"/>
      <c r="C134" s="227"/>
      <c r="D134" s="228" t="s">
        <v>83</v>
      </c>
      <c r="E134" s="240" t="s">
        <v>181</v>
      </c>
      <c r="F134" s="240" t="s">
        <v>182</v>
      </c>
      <c r="G134" s="227"/>
      <c r="H134" s="227"/>
      <c r="I134" s="230"/>
      <c r="J134" s="241">
        <f>BK134</f>
        <v>0</v>
      </c>
      <c r="K134" s="227"/>
      <c r="L134" s="232"/>
      <c r="M134" s="233"/>
      <c r="N134" s="234"/>
      <c r="O134" s="234"/>
      <c r="P134" s="235">
        <f>SUM(P135:P136)</f>
        <v>0</v>
      </c>
      <c r="Q134" s="234"/>
      <c r="R134" s="235">
        <f>SUM(R135:R136)</f>
        <v>0</v>
      </c>
      <c r="S134" s="234"/>
      <c r="T134" s="236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7" t="s">
        <v>179</v>
      </c>
      <c r="AT134" s="238" t="s">
        <v>83</v>
      </c>
      <c r="AU134" s="238" t="s">
        <v>92</v>
      </c>
      <c r="AY134" s="237" t="s">
        <v>180</v>
      </c>
      <c r="BK134" s="239">
        <f>SUM(BK135:BK136)</f>
        <v>0</v>
      </c>
    </row>
    <row r="135" s="2" customFormat="1" ht="22.2" customHeight="1">
      <c r="A135" s="37"/>
      <c r="B135" s="38"/>
      <c r="C135" s="242" t="s">
        <v>92</v>
      </c>
      <c r="D135" s="242" t="s">
        <v>183</v>
      </c>
      <c r="E135" s="243" t="s">
        <v>184</v>
      </c>
      <c r="F135" s="244" t="s">
        <v>185</v>
      </c>
      <c r="G135" s="245" t="s">
        <v>186</v>
      </c>
      <c r="H135" s="246">
        <v>1</v>
      </c>
      <c r="I135" s="247"/>
      <c r="J135" s="248">
        <f>ROUND(I135*H135,2)</f>
        <v>0</v>
      </c>
      <c r="K135" s="249"/>
      <c r="L135" s="250"/>
      <c r="M135" s="251" t="s">
        <v>1</v>
      </c>
      <c r="N135" s="252" t="s">
        <v>49</v>
      </c>
      <c r="O135" s="90"/>
      <c r="P135" s="253">
        <f>O135*H135</f>
        <v>0</v>
      </c>
      <c r="Q135" s="253">
        <v>0</v>
      </c>
      <c r="R135" s="253">
        <f>Q135*H135</f>
        <v>0</v>
      </c>
      <c r="S135" s="253">
        <v>0</v>
      </c>
      <c r="T135" s="25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55" t="s">
        <v>94</v>
      </c>
      <c r="AT135" s="255" t="s">
        <v>183</v>
      </c>
      <c r="AU135" s="255" t="s">
        <v>94</v>
      </c>
      <c r="AY135" s="14" t="s">
        <v>180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92</v>
      </c>
      <c r="BK135" s="142">
        <f>ROUND(I135*H135,2)</f>
        <v>0</v>
      </c>
      <c r="BL135" s="14" t="s">
        <v>92</v>
      </c>
      <c r="BM135" s="255" t="s">
        <v>187</v>
      </c>
    </row>
    <row r="136" s="2" customFormat="1" ht="14.4" customHeight="1">
      <c r="A136" s="37"/>
      <c r="B136" s="38"/>
      <c r="C136" s="256" t="s">
        <v>188</v>
      </c>
      <c r="D136" s="256" t="s">
        <v>189</v>
      </c>
      <c r="E136" s="257" t="s">
        <v>190</v>
      </c>
      <c r="F136" s="258" t="s">
        <v>191</v>
      </c>
      <c r="G136" s="259" t="s">
        <v>192</v>
      </c>
      <c r="H136" s="260"/>
      <c r="I136" s="261"/>
      <c r="J136" s="262">
        <f>ROUND(I136*H136,2)</f>
        <v>0</v>
      </c>
      <c r="K136" s="263"/>
      <c r="L136" s="40"/>
      <c r="M136" s="264" t="s">
        <v>1</v>
      </c>
      <c r="N136" s="265" t="s">
        <v>49</v>
      </c>
      <c r="O136" s="90"/>
      <c r="P136" s="253">
        <f>O136*H136</f>
        <v>0</v>
      </c>
      <c r="Q136" s="253">
        <v>0</v>
      </c>
      <c r="R136" s="253">
        <f>Q136*H136</f>
        <v>0</v>
      </c>
      <c r="S136" s="253">
        <v>0</v>
      </c>
      <c r="T136" s="25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55" t="s">
        <v>193</v>
      </c>
      <c r="AT136" s="255" t="s">
        <v>189</v>
      </c>
      <c r="AU136" s="255" t="s">
        <v>94</v>
      </c>
      <c r="AY136" s="14" t="s">
        <v>180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92</v>
      </c>
      <c r="BK136" s="142">
        <f>ROUND(I136*H136,2)</f>
        <v>0</v>
      </c>
      <c r="BL136" s="14" t="s">
        <v>193</v>
      </c>
      <c r="BM136" s="255" t="s">
        <v>194</v>
      </c>
    </row>
    <row r="137" s="12" customFormat="1" ht="22.8" customHeight="1">
      <c r="A137" s="12"/>
      <c r="B137" s="226"/>
      <c r="C137" s="227"/>
      <c r="D137" s="228" t="s">
        <v>83</v>
      </c>
      <c r="E137" s="240" t="s">
        <v>183</v>
      </c>
      <c r="F137" s="240" t="s">
        <v>195</v>
      </c>
      <c r="G137" s="227"/>
      <c r="H137" s="227"/>
      <c r="I137" s="230"/>
      <c r="J137" s="241">
        <f>BK137</f>
        <v>0</v>
      </c>
      <c r="K137" s="227"/>
      <c r="L137" s="232"/>
      <c r="M137" s="233"/>
      <c r="N137" s="234"/>
      <c r="O137" s="234"/>
      <c r="P137" s="235">
        <f>SUM(P138:P165)</f>
        <v>0</v>
      </c>
      <c r="Q137" s="234"/>
      <c r="R137" s="235">
        <f>SUM(R138:R165)</f>
        <v>0.23102000000000003</v>
      </c>
      <c r="S137" s="234"/>
      <c r="T137" s="236">
        <f>SUM(T138:T165)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7" t="s">
        <v>179</v>
      </c>
      <c r="AT137" s="238" t="s">
        <v>83</v>
      </c>
      <c r="AU137" s="238" t="s">
        <v>92</v>
      </c>
      <c r="AY137" s="237" t="s">
        <v>180</v>
      </c>
      <c r="BK137" s="239">
        <f>SUM(BK138:BK165)</f>
        <v>0</v>
      </c>
    </row>
    <row r="138" s="2" customFormat="1" ht="40.2" customHeight="1">
      <c r="A138" s="37"/>
      <c r="B138" s="38"/>
      <c r="C138" s="242" t="s">
        <v>196</v>
      </c>
      <c r="D138" s="242" t="s">
        <v>183</v>
      </c>
      <c r="E138" s="243" t="s">
        <v>197</v>
      </c>
      <c r="F138" s="244" t="s">
        <v>198</v>
      </c>
      <c r="G138" s="245" t="s">
        <v>199</v>
      </c>
      <c r="H138" s="246">
        <v>45</v>
      </c>
      <c r="I138" s="247"/>
      <c r="J138" s="248">
        <f>ROUND(I138*H138,2)</f>
        <v>0</v>
      </c>
      <c r="K138" s="249"/>
      <c r="L138" s="250"/>
      <c r="M138" s="251" t="s">
        <v>1</v>
      </c>
      <c r="N138" s="252" t="s">
        <v>49</v>
      </c>
      <c r="O138" s="90"/>
      <c r="P138" s="253">
        <f>O138*H138</f>
        <v>0</v>
      </c>
      <c r="Q138" s="253">
        <v>0.002</v>
      </c>
      <c r="R138" s="253">
        <f>Q138*H138</f>
        <v>0.089999999999999997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94</v>
      </c>
      <c r="AT138" s="255" t="s">
        <v>183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92</v>
      </c>
      <c r="BM138" s="255" t="s">
        <v>200</v>
      </c>
    </row>
    <row r="139" s="2" customFormat="1" ht="14.4" customHeight="1">
      <c r="A139" s="37"/>
      <c r="B139" s="38"/>
      <c r="C139" s="242" t="s">
        <v>201</v>
      </c>
      <c r="D139" s="242" t="s">
        <v>183</v>
      </c>
      <c r="E139" s="243" t="s">
        <v>202</v>
      </c>
      <c r="F139" s="244" t="s">
        <v>203</v>
      </c>
      <c r="G139" s="245" t="s">
        <v>204</v>
      </c>
      <c r="H139" s="246">
        <v>1</v>
      </c>
      <c r="I139" s="247"/>
      <c r="J139" s="248">
        <f>ROUND(I139*H139,2)</f>
        <v>0</v>
      </c>
      <c r="K139" s="249"/>
      <c r="L139" s="250"/>
      <c r="M139" s="251" t="s">
        <v>1</v>
      </c>
      <c r="N139" s="252" t="s">
        <v>49</v>
      </c>
      <c r="O139" s="90"/>
      <c r="P139" s="253">
        <f>O139*H139</f>
        <v>0</v>
      </c>
      <c r="Q139" s="253">
        <v>0.0044999999999999997</v>
      </c>
      <c r="R139" s="253">
        <f>Q139*H139</f>
        <v>0.0044999999999999997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94</v>
      </c>
      <c r="AT139" s="255" t="s">
        <v>183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92</v>
      </c>
      <c r="BM139" s="255" t="s">
        <v>205</v>
      </c>
    </row>
    <row r="140" s="2" customFormat="1" ht="14.4" customHeight="1">
      <c r="A140" s="37"/>
      <c r="B140" s="38"/>
      <c r="C140" s="242" t="s">
        <v>206</v>
      </c>
      <c r="D140" s="242" t="s">
        <v>183</v>
      </c>
      <c r="E140" s="243" t="s">
        <v>207</v>
      </c>
      <c r="F140" s="244" t="s">
        <v>208</v>
      </c>
      <c r="G140" s="245" t="s">
        <v>204</v>
      </c>
      <c r="H140" s="246">
        <v>1</v>
      </c>
      <c r="I140" s="247"/>
      <c r="J140" s="248">
        <f>ROUND(I140*H140,2)</f>
        <v>0</v>
      </c>
      <c r="K140" s="249"/>
      <c r="L140" s="250"/>
      <c r="M140" s="251" t="s">
        <v>1</v>
      </c>
      <c r="N140" s="252" t="s">
        <v>49</v>
      </c>
      <c r="O140" s="90"/>
      <c r="P140" s="253">
        <f>O140*H140</f>
        <v>0</v>
      </c>
      <c r="Q140" s="253">
        <v>0.00036999999999999999</v>
      </c>
      <c r="R140" s="253">
        <f>Q140*H140</f>
        <v>0.00036999999999999999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94</v>
      </c>
      <c r="AT140" s="255" t="s">
        <v>183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92</v>
      </c>
      <c r="BM140" s="255" t="s">
        <v>209</v>
      </c>
    </row>
    <row r="141" s="2" customFormat="1" ht="14.4" customHeight="1">
      <c r="A141" s="37"/>
      <c r="B141" s="38"/>
      <c r="C141" s="242" t="s">
        <v>210</v>
      </c>
      <c r="D141" s="242" t="s">
        <v>183</v>
      </c>
      <c r="E141" s="243" t="s">
        <v>211</v>
      </c>
      <c r="F141" s="244" t="s">
        <v>212</v>
      </c>
      <c r="G141" s="245" t="s">
        <v>213</v>
      </c>
      <c r="H141" s="246">
        <v>3</v>
      </c>
      <c r="I141" s="247"/>
      <c r="J141" s="248">
        <f>ROUND(I141*H141,2)</f>
        <v>0</v>
      </c>
      <c r="K141" s="249"/>
      <c r="L141" s="250"/>
      <c r="M141" s="251" t="s">
        <v>1</v>
      </c>
      <c r="N141" s="252" t="s">
        <v>49</v>
      </c>
      <c r="O141" s="90"/>
      <c r="P141" s="253">
        <f>O141*H141</f>
        <v>0</v>
      </c>
      <c r="Q141" s="253">
        <v>0.00029999999999999997</v>
      </c>
      <c r="R141" s="253">
        <f>Q141*H141</f>
        <v>0.00089999999999999998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94</v>
      </c>
      <c r="AT141" s="255" t="s">
        <v>183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92</v>
      </c>
      <c r="BM141" s="255" t="s">
        <v>214</v>
      </c>
    </row>
    <row r="142" s="2" customFormat="1" ht="14.4" customHeight="1">
      <c r="A142" s="37"/>
      <c r="B142" s="38"/>
      <c r="C142" s="242" t="s">
        <v>94</v>
      </c>
      <c r="D142" s="242" t="s">
        <v>183</v>
      </c>
      <c r="E142" s="243" t="s">
        <v>215</v>
      </c>
      <c r="F142" s="244" t="s">
        <v>216</v>
      </c>
      <c r="G142" s="245" t="s">
        <v>199</v>
      </c>
      <c r="H142" s="246">
        <v>25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94</v>
      </c>
      <c r="AT142" s="255" t="s">
        <v>183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92</v>
      </c>
      <c r="BM142" s="255" t="s">
        <v>217</v>
      </c>
    </row>
    <row r="143" s="2" customFormat="1" ht="14.4" customHeight="1">
      <c r="A143" s="37"/>
      <c r="B143" s="38"/>
      <c r="C143" s="242" t="s">
        <v>179</v>
      </c>
      <c r="D143" s="242" t="s">
        <v>183</v>
      </c>
      <c r="E143" s="243" t="s">
        <v>218</v>
      </c>
      <c r="F143" s="244" t="s">
        <v>219</v>
      </c>
      <c r="G143" s="245" t="s">
        <v>199</v>
      </c>
      <c r="H143" s="246">
        <v>170</v>
      </c>
      <c r="I143" s="247"/>
      <c r="J143" s="248">
        <f>ROUND(I143*H143,2)</f>
        <v>0</v>
      </c>
      <c r="K143" s="249"/>
      <c r="L143" s="250"/>
      <c r="M143" s="251" t="s">
        <v>1</v>
      </c>
      <c r="N143" s="252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94</v>
      </c>
      <c r="AT143" s="255" t="s">
        <v>183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92</v>
      </c>
      <c r="BM143" s="255" t="s">
        <v>220</v>
      </c>
    </row>
    <row r="144" s="2" customFormat="1" ht="14.4" customHeight="1">
      <c r="A144" s="37"/>
      <c r="B144" s="38"/>
      <c r="C144" s="242" t="s">
        <v>221</v>
      </c>
      <c r="D144" s="242" t="s">
        <v>183</v>
      </c>
      <c r="E144" s="243" t="s">
        <v>222</v>
      </c>
      <c r="F144" s="244" t="s">
        <v>223</v>
      </c>
      <c r="G144" s="245" t="s">
        <v>199</v>
      </c>
      <c r="H144" s="246">
        <v>50</v>
      </c>
      <c r="I144" s="247"/>
      <c r="J144" s="248">
        <f>ROUND(I144*H144,2)</f>
        <v>0</v>
      </c>
      <c r="K144" s="249"/>
      <c r="L144" s="250"/>
      <c r="M144" s="251" t="s">
        <v>1</v>
      </c>
      <c r="N144" s="252" t="s">
        <v>49</v>
      </c>
      <c r="O144" s="90"/>
      <c r="P144" s="253">
        <f>O144*H144</f>
        <v>0</v>
      </c>
      <c r="Q144" s="253">
        <v>0.00021000000000000001</v>
      </c>
      <c r="R144" s="253">
        <f>Q144*H144</f>
        <v>0.010500000000000001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94</v>
      </c>
      <c r="AT144" s="255" t="s">
        <v>183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92</v>
      </c>
      <c r="BM144" s="255" t="s">
        <v>224</v>
      </c>
    </row>
    <row r="145" s="2" customFormat="1" ht="14.4" customHeight="1">
      <c r="A145" s="37"/>
      <c r="B145" s="38"/>
      <c r="C145" s="242" t="s">
        <v>225</v>
      </c>
      <c r="D145" s="242" t="s">
        <v>183</v>
      </c>
      <c r="E145" s="243" t="s">
        <v>226</v>
      </c>
      <c r="F145" s="244" t="s">
        <v>227</v>
      </c>
      <c r="G145" s="245" t="s">
        <v>199</v>
      </c>
      <c r="H145" s="246">
        <v>45</v>
      </c>
      <c r="I145" s="247"/>
      <c r="J145" s="248">
        <f>ROUND(I145*H145,2)</f>
        <v>0</v>
      </c>
      <c r="K145" s="249"/>
      <c r="L145" s="250"/>
      <c r="M145" s="251" t="s">
        <v>1</v>
      </c>
      <c r="N145" s="252" t="s">
        <v>49</v>
      </c>
      <c r="O145" s="90"/>
      <c r="P145" s="253">
        <f>O145*H145</f>
        <v>0</v>
      </c>
      <c r="Q145" s="253">
        <v>0.00012999999999999999</v>
      </c>
      <c r="R145" s="253">
        <f>Q145*H145</f>
        <v>0.0058499999999999993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94</v>
      </c>
      <c r="AT145" s="255" t="s">
        <v>183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92</v>
      </c>
      <c r="BM145" s="255" t="s">
        <v>228</v>
      </c>
    </row>
    <row r="146" s="2" customFormat="1" ht="14.4" customHeight="1">
      <c r="A146" s="37"/>
      <c r="B146" s="38"/>
      <c r="C146" s="242" t="s">
        <v>229</v>
      </c>
      <c r="D146" s="242" t="s">
        <v>183</v>
      </c>
      <c r="E146" s="243" t="s">
        <v>230</v>
      </c>
      <c r="F146" s="244" t="s">
        <v>231</v>
      </c>
      <c r="G146" s="245" t="s">
        <v>199</v>
      </c>
      <c r="H146" s="246">
        <v>105</v>
      </c>
      <c r="I146" s="247"/>
      <c r="J146" s="248">
        <f>ROUND(I146*H146,2)</f>
        <v>0</v>
      </c>
      <c r="K146" s="249"/>
      <c r="L146" s="250"/>
      <c r="M146" s="251" t="s">
        <v>1</v>
      </c>
      <c r="N146" s="252" t="s">
        <v>49</v>
      </c>
      <c r="O146" s="90"/>
      <c r="P146" s="253">
        <f>O146*H146</f>
        <v>0</v>
      </c>
      <c r="Q146" s="253">
        <v>0.00016000000000000001</v>
      </c>
      <c r="R146" s="253">
        <f>Q146*H146</f>
        <v>0.016800000000000002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94</v>
      </c>
      <c r="AT146" s="255" t="s">
        <v>183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92</v>
      </c>
      <c r="BM146" s="255" t="s">
        <v>232</v>
      </c>
    </row>
    <row r="147" s="2" customFormat="1" ht="14.4" customHeight="1">
      <c r="A147" s="37"/>
      <c r="B147" s="38"/>
      <c r="C147" s="242" t="s">
        <v>233</v>
      </c>
      <c r="D147" s="242" t="s">
        <v>183</v>
      </c>
      <c r="E147" s="243" t="s">
        <v>234</v>
      </c>
      <c r="F147" s="244" t="s">
        <v>235</v>
      </c>
      <c r="G147" s="245" t="s">
        <v>199</v>
      </c>
      <c r="H147" s="246">
        <v>15</v>
      </c>
      <c r="I147" s="247"/>
      <c r="J147" s="248">
        <f>ROUND(I147*H147,2)</f>
        <v>0</v>
      </c>
      <c r="K147" s="249"/>
      <c r="L147" s="250"/>
      <c r="M147" s="251" t="s">
        <v>1</v>
      </c>
      <c r="N147" s="252" t="s">
        <v>49</v>
      </c>
      <c r="O147" s="90"/>
      <c r="P147" s="253">
        <f>O147*H147</f>
        <v>0</v>
      </c>
      <c r="Q147" s="253">
        <v>0.00010000000000000001</v>
      </c>
      <c r="R147" s="253">
        <f>Q147*H147</f>
        <v>0.0015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94</v>
      </c>
      <c r="AT147" s="255" t="s">
        <v>183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92</v>
      </c>
      <c r="BM147" s="255" t="s">
        <v>236</v>
      </c>
    </row>
    <row r="148" s="2" customFormat="1" ht="14.4" customHeight="1">
      <c r="A148" s="37"/>
      <c r="B148" s="38"/>
      <c r="C148" s="242" t="s">
        <v>237</v>
      </c>
      <c r="D148" s="242" t="s">
        <v>183</v>
      </c>
      <c r="E148" s="243" t="s">
        <v>238</v>
      </c>
      <c r="F148" s="244" t="s">
        <v>239</v>
      </c>
      <c r="G148" s="245" t="s">
        <v>199</v>
      </c>
      <c r="H148" s="246">
        <v>50</v>
      </c>
      <c r="I148" s="247"/>
      <c r="J148" s="248">
        <f>ROUND(I148*H148,2)</f>
        <v>0</v>
      </c>
      <c r="K148" s="249"/>
      <c r="L148" s="250"/>
      <c r="M148" s="251" t="s">
        <v>1</v>
      </c>
      <c r="N148" s="252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94</v>
      </c>
      <c r="AT148" s="255" t="s">
        <v>183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92</v>
      </c>
      <c r="BM148" s="255" t="s">
        <v>240</v>
      </c>
    </row>
    <row r="149" s="2" customFormat="1" ht="14.4" customHeight="1">
      <c r="A149" s="37"/>
      <c r="B149" s="38"/>
      <c r="C149" s="242" t="s">
        <v>241</v>
      </c>
      <c r="D149" s="242" t="s">
        <v>183</v>
      </c>
      <c r="E149" s="243" t="s">
        <v>242</v>
      </c>
      <c r="F149" s="244" t="s">
        <v>243</v>
      </c>
      <c r="G149" s="245" t="s">
        <v>213</v>
      </c>
      <c r="H149" s="246">
        <v>20</v>
      </c>
      <c r="I149" s="247"/>
      <c r="J149" s="248">
        <f>ROUND(I149*H149,2)</f>
        <v>0</v>
      </c>
      <c r="K149" s="249"/>
      <c r="L149" s="250"/>
      <c r="M149" s="251" t="s">
        <v>1</v>
      </c>
      <c r="N149" s="252" t="s">
        <v>49</v>
      </c>
      <c r="O149" s="90"/>
      <c r="P149" s="253">
        <f>O149*H149</f>
        <v>0</v>
      </c>
      <c r="Q149" s="253">
        <v>4.0000000000000003E-05</v>
      </c>
      <c r="R149" s="253">
        <f>Q149*H149</f>
        <v>0.00080000000000000004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94</v>
      </c>
      <c r="AT149" s="255" t="s">
        <v>183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92</v>
      </c>
      <c r="BM149" s="255" t="s">
        <v>244</v>
      </c>
    </row>
    <row r="150" s="2" customFormat="1" ht="14.4" customHeight="1">
      <c r="A150" s="37"/>
      <c r="B150" s="38"/>
      <c r="C150" s="242" t="s">
        <v>245</v>
      </c>
      <c r="D150" s="242" t="s">
        <v>183</v>
      </c>
      <c r="E150" s="243" t="s">
        <v>246</v>
      </c>
      <c r="F150" s="244" t="s">
        <v>247</v>
      </c>
      <c r="G150" s="245" t="s">
        <v>199</v>
      </c>
      <c r="H150" s="246">
        <v>600</v>
      </c>
      <c r="I150" s="247"/>
      <c r="J150" s="248">
        <f>ROUND(I150*H150,2)</f>
        <v>0</v>
      </c>
      <c r="K150" s="249"/>
      <c r="L150" s="250"/>
      <c r="M150" s="251" t="s">
        <v>1</v>
      </c>
      <c r="N150" s="252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94</v>
      </c>
      <c r="AT150" s="255" t="s">
        <v>183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92</v>
      </c>
      <c r="BM150" s="255" t="s">
        <v>248</v>
      </c>
    </row>
    <row r="151" s="2" customFormat="1" ht="14.4" customHeight="1">
      <c r="A151" s="37"/>
      <c r="B151" s="38"/>
      <c r="C151" s="242" t="s">
        <v>249</v>
      </c>
      <c r="D151" s="242" t="s">
        <v>183</v>
      </c>
      <c r="E151" s="243" t="s">
        <v>250</v>
      </c>
      <c r="F151" s="244" t="s">
        <v>251</v>
      </c>
      <c r="G151" s="245" t="s">
        <v>199</v>
      </c>
      <c r="H151" s="246">
        <v>200</v>
      </c>
      <c r="I151" s="247"/>
      <c r="J151" s="248">
        <f>ROUND(I151*H151,2)</f>
        <v>0</v>
      </c>
      <c r="K151" s="249"/>
      <c r="L151" s="250"/>
      <c r="M151" s="251" t="s">
        <v>1</v>
      </c>
      <c r="N151" s="252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94</v>
      </c>
      <c r="AT151" s="255" t="s">
        <v>183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92</v>
      </c>
      <c r="BM151" s="255" t="s">
        <v>252</v>
      </c>
    </row>
    <row r="152" s="2" customFormat="1" ht="14.4" customHeight="1">
      <c r="A152" s="37"/>
      <c r="B152" s="38"/>
      <c r="C152" s="242" t="s">
        <v>253</v>
      </c>
      <c r="D152" s="242" t="s">
        <v>183</v>
      </c>
      <c r="E152" s="243" t="s">
        <v>254</v>
      </c>
      <c r="F152" s="244" t="s">
        <v>255</v>
      </c>
      <c r="G152" s="245" t="s">
        <v>199</v>
      </c>
      <c r="H152" s="246">
        <v>50</v>
      </c>
      <c r="I152" s="247"/>
      <c r="J152" s="248">
        <f>ROUND(I152*H152,2)</f>
        <v>0</v>
      </c>
      <c r="K152" s="249"/>
      <c r="L152" s="250"/>
      <c r="M152" s="251" t="s">
        <v>1</v>
      </c>
      <c r="N152" s="252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94</v>
      </c>
      <c r="AT152" s="255" t="s">
        <v>183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92</v>
      </c>
      <c r="BM152" s="255" t="s">
        <v>256</v>
      </c>
    </row>
    <row r="153" s="2" customFormat="1" ht="14.4" customHeight="1">
      <c r="A153" s="37"/>
      <c r="B153" s="38"/>
      <c r="C153" s="242" t="s">
        <v>257</v>
      </c>
      <c r="D153" s="242" t="s">
        <v>183</v>
      </c>
      <c r="E153" s="243" t="s">
        <v>258</v>
      </c>
      <c r="F153" s="244" t="s">
        <v>259</v>
      </c>
      <c r="G153" s="245" t="s">
        <v>199</v>
      </c>
      <c r="H153" s="246">
        <v>50</v>
      </c>
      <c r="I153" s="247"/>
      <c r="J153" s="248">
        <f>ROUND(I153*H153,2)</f>
        <v>0</v>
      </c>
      <c r="K153" s="249"/>
      <c r="L153" s="250"/>
      <c r="M153" s="251" t="s">
        <v>1</v>
      </c>
      <c r="N153" s="252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94</v>
      </c>
      <c r="AT153" s="255" t="s">
        <v>183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92</v>
      </c>
      <c r="BM153" s="255" t="s">
        <v>260</v>
      </c>
    </row>
    <row r="154" s="2" customFormat="1" ht="14.4" customHeight="1">
      <c r="A154" s="37"/>
      <c r="B154" s="38"/>
      <c r="C154" s="242" t="s">
        <v>261</v>
      </c>
      <c r="D154" s="242" t="s">
        <v>183</v>
      </c>
      <c r="E154" s="243" t="s">
        <v>262</v>
      </c>
      <c r="F154" s="244" t="s">
        <v>263</v>
      </c>
      <c r="G154" s="245" t="s">
        <v>213</v>
      </c>
      <c r="H154" s="246">
        <v>2</v>
      </c>
      <c r="I154" s="247"/>
      <c r="J154" s="248">
        <f>ROUND(I154*H154,2)</f>
        <v>0</v>
      </c>
      <c r="K154" s="249"/>
      <c r="L154" s="250"/>
      <c r="M154" s="251" t="s">
        <v>1</v>
      </c>
      <c r="N154" s="252" t="s">
        <v>49</v>
      </c>
      <c r="O154" s="90"/>
      <c r="P154" s="253">
        <f>O154*H154</f>
        <v>0</v>
      </c>
      <c r="Q154" s="253">
        <v>0.00050000000000000001</v>
      </c>
      <c r="R154" s="253">
        <f>Q154*H154</f>
        <v>0.001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94</v>
      </c>
      <c r="AT154" s="255" t="s">
        <v>183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92</v>
      </c>
      <c r="BM154" s="255" t="s">
        <v>264</v>
      </c>
    </row>
    <row r="155" s="2" customFormat="1" ht="14.4" customHeight="1">
      <c r="A155" s="37"/>
      <c r="B155" s="38"/>
      <c r="C155" s="242" t="s">
        <v>265</v>
      </c>
      <c r="D155" s="242" t="s">
        <v>183</v>
      </c>
      <c r="E155" s="243" t="s">
        <v>266</v>
      </c>
      <c r="F155" s="244" t="s">
        <v>267</v>
      </c>
      <c r="G155" s="245" t="s">
        <v>213</v>
      </c>
      <c r="H155" s="246">
        <v>2</v>
      </c>
      <c r="I155" s="247"/>
      <c r="J155" s="248">
        <f>ROUND(I155*H155,2)</f>
        <v>0</v>
      </c>
      <c r="K155" s="249"/>
      <c r="L155" s="250"/>
      <c r="M155" s="251" t="s">
        <v>1</v>
      </c>
      <c r="N155" s="252" t="s">
        <v>49</v>
      </c>
      <c r="O155" s="90"/>
      <c r="P155" s="253">
        <f>O155*H155</f>
        <v>0</v>
      </c>
      <c r="Q155" s="253">
        <v>9.0000000000000006E-05</v>
      </c>
      <c r="R155" s="253">
        <f>Q155*H155</f>
        <v>0.00018000000000000001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94</v>
      </c>
      <c r="AT155" s="255" t="s">
        <v>183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92</v>
      </c>
      <c r="BM155" s="255" t="s">
        <v>268</v>
      </c>
    </row>
    <row r="156" s="2" customFormat="1" ht="14.4" customHeight="1">
      <c r="A156" s="37"/>
      <c r="B156" s="38"/>
      <c r="C156" s="242" t="s">
        <v>8</v>
      </c>
      <c r="D156" s="242" t="s">
        <v>183</v>
      </c>
      <c r="E156" s="243" t="s">
        <v>269</v>
      </c>
      <c r="F156" s="244" t="s">
        <v>270</v>
      </c>
      <c r="G156" s="245" t="s">
        <v>213</v>
      </c>
      <c r="H156" s="246">
        <v>40</v>
      </c>
      <c r="I156" s="247"/>
      <c r="J156" s="248">
        <f>ROUND(I156*H156,2)</f>
        <v>0</v>
      </c>
      <c r="K156" s="249"/>
      <c r="L156" s="250"/>
      <c r="M156" s="251" t="s">
        <v>1</v>
      </c>
      <c r="N156" s="252" t="s">
        <v>49</v>
      </c>
      <c r="O156" s="90"/>
      <c r="P156" s="253">
        <f>O156*H156</f>
        <v>0</v>
      </c>
      <c r="Q156" s="253">
        <v>8.0000000000000007E-05</v>
      </c>
      <c r="R156" s="253">
        <f>Q156*H156</f>
        <v>0.0032000000000000002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94</v>
      </c>
      <c r="AT156" s="255" t="s">
        <v>183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92</v>
      </c>
      <c r="BM156" s="255" t="s">
        <v>271</v>
      </c>
    </row>
    <row r="157" s="2" customFormat="1" ht="14.4" customHeight="1">
      <c r="A157" s="37"/>
      <c r="B157" s="38"/>
      <c r="C157" s="242" t="s">
        <v>272</v>
      </c>
      <c r="D157" s="242" t="s">
        <v>183</v>
      </c>
      <c r="E157" s="243" t="s">
        <v>273</v>
      </c>
      <c r="F157" s="244" t="s">
        <v>274</v>
      </c>
      <c r="G157" s="245" t="s">
        <v>213</v>
      </c>
      <c r="H157" s="246">
        <v>50</v>
      </c>
      <c r="I157" s="247"/>
      <c r="J157" s="248">
        <f>ROUND(I157*H157,2)</f>
        <v>0</v>
      </c>
      <c r="K157" s="249"/>
      <c r="L157" s="250"/>
      <c r="M157" s="251" t="s">
        <v>1</v>
      </c>
      <c r="N157" s="252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94</v>
      </c>
      <c r="AT157" s="255" t="s">
        <v>183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92</v>
      </c>
      <c r="BM157" s="255" t="s">
        <v>275</v>
      </c>
    </row>
    <row r="158" s="2" customFormat="1" ht="14.4" customHeight="1">
      <c r="A158" s="37"/>
      <c r="B158" s="38"/>
      <c r="C158" s="242" t="s">
        <v>276</v>
      </c>
      <c r="D158" s="242" t="s">
        <v>183</v>
      </c>
      <c r="E158" s="243" t="s">
        <v>277</v>
      </c>
      <c r="F158" s="244" t="s">
        <v>278</v>
      </c>
      <c r="G158" s="245" t="s">
        <v>279</v>
      </c>
      <c r="H158" s="246">
        <v>152</v>
      </c>
      <c r="I158" s="247"/>
      <c r="J158" s="248">
        <f>ROUND(I158*H158,2)</f>
        <v>0</v>
      </c>
      <c r="K158" s="249"/>
      <c r="L158" s="250"/>
      <c r="M158" s="251" t="s">
        <v>1</v>
      </c>
      <c r="N158" s="252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94</v>
      </c>
      <c r="AT158" s="255" t="s">
        <v>183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92</v>
      </c>
      <c r="BM158" s="255" t="s">
        <v>280</v>
      </c>
    </row>
    <row r="159" s="2" customFormat="1" ht="14.4" customHeight="1">
      <c r="A159" s="37"/>
      <c r="B159" s="38"/>
      <c r="C159" s="242" t="s">
        <v>281</v>
      </c>
      <c r="D159" s="242" t="s">
        <v>183</v>
      </c>
      <c r="E159" s="243" t="s">
        <v>282</v>
      </c>
      <c r="F159" s="244" t="s">
        <v>283</v>
      </c>
      <c r="G159" s="245" t="s">
        <v>213</v>
      </c>
      <c r="H159" s="246">
        <v>10</v>
      </c>
      <c r="I159" s="247"/>
      <c r="J159" s="248">
        <f>ROUND(I159*H159,2)</f>
        <v>0</v>
      </c>
      <c r="K159" s="249"/>
      <c r="L159" s="250"/>
      <c r="M159" s="251" t="s">
        <v>1</v>
      </c>
      <c r="N159" s="252" t="s">
        <v>49</v>
      </c>
      <c r="O159" s="90"/>
      <c r="P159" s="253">
        <f>O159*H159</f>
        <v>0</v>
      </c>
      <c r="Q159" s="253">
        <v>0.00021000000000000001</v>
      </c>
      <c r="R159" s="253">
        <f>Q159*H159</f>
        <v>0.0021000000000000003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94</v>
      </c>
      <c r="AT159" s="255" t="s">
        <v>183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92</v>
      </c>
      <c r="BM159" s="255" t="s">
        <v>284</v>
      </c>
    </row>
    <row r="160" s="2" customFormat="1" ht="14.4" customHeight="1">
      <c r="A160" s="37"/>
      <c r="B160" s="38"/>
      <c r="C160" s="242" t="s">
        <v>285</v>
      </c>
      <c r="D160" s="242" t="s">
        <v>183</v>
      </c>
      <c r="E160" s="243" t="s">
        <v>286</v>
      </c>
      <c r="F160" s="244" t="s">
        <v>287</v>
      </c>
      <c r="G160" s="245" t="s">
        <v>213</v>
      </c>
      <c r="H160" s="246">
        <v>6</v>
      </c>
      <c r="I160" s="247"/>
      <c r="J160" s="248">
        <f>ROUND(I160*H160,2)</f>
        <v>0</v>
      </c>
      <c r="K160" s="249"/>
      <c r="L160" s="250"/>
      <c r="M160" s="251" t="s">
        <v>1</v>
      </c>
      <c r="N160" s="252" t="s">
        <v>49</v>
      </c>
      <c r="O160" s="90"/>
      <c r="P160" s="253">
        <f>O160*H160</f>
        <v>0</v>
      </c>
      <c r="Q160" s="253">
        <v>0.00297</v>
      </c>
      <c r="R160" s="253">
        <f>Q160*H160</f>
        <v>0.017819999999999999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94</v>
      </c>
      <c r="AT160" s="255" t="s">
        <v>183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92</v>
      </c>
      <c r="BM160" s="255" t="s">
        <v>288</v>
      </c>
    </row>
    <row r="161" s="2" customFormat="1" ht="14.4" customHeight="1">
      <c r="A161" s="37"/>
      <c r="B161" s="38"/>
      <c r="C161" s="242" t="s">
        <v>289</v>
      </c>
      <c r="D161" s="242" t="s">
        <v>183</v>
      </c>
      <c r="E161" s="243" t="s">
        <v>290</v>
      </c>
      <c r="F161" s="244" t="s">
        <v>291</v>
      </c>
      <c r="G161" s="245" t="s">
        <v>292</v>
      </c>
      <c r="H161" s="246">
        <v>15</v>
      </c>
      <c r="I161" s="247"/>
      <c r="J161" s="248">
        <f>ROUND(I161*H161,2)</f>
        <v>0</v>
      </c>
      <c r="K161" s="249"/>
      <c r="L161" s="250"/>
      <c r="M161" s="251" t="s">
        <v>1</v>
      </c>
      <c r="N161" s="252" t="s">
        <v>49</v>
      </c>
      <c r="O161" s="90"/>
      <c r="P161" s="253">
        <f>O161*H161</f>
        <v>0</v>
      </c>
      <c r="Q161" s="253">
        <v>0.0047000000000000002</v>
      </c>
      <c r="R161" s="253">
        <f>Q161*H161</f>
        <v>0.070500000000000007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94</v>
      </c>
      <c r="AT161" s="255" t="s">
        <v>183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92</v>
      </c>
      <c r="BM161" s="255" t="s">
        <v>293</v>
      </c>
    </row>
    <row r="162" s="2" customFormat="1" ht="14.4" customHeight="1">
      <c r="A162" s="37"/>
      <c r="B162" s="38"/>
      <c r="C162" s="242" t="s">
        <v>294</v>
      </c>
      <c r="D162" s="242" t="s">
        <v>183</v>
      </c>
      <c r="E162" s="243" t="s">
        <v>295</v>
      </c>
      <c r="F162" s="244" t="s">
        <v>296</v>
      </c>
      <c r="G162" s="245" t="s">
        <v>279</v>
      </c>
      <c r="H162" s="246">
        <v>5</v>
      </c>
      <c r="I162" s="247"/>
      <c r="J162" s="248">
        <f>ROUND(I162*H162,2)</f>
        <v>0</v>
      </c>
      <c r="K162" s="249"/>
      <c r="L162" s="250"/>
      <c r="M162" s="251" t="s">
        <v>1</v>
      </c>
      <c r="N162" s="252" t="s">
        <v>49</v>
      </c>
      <c r="O162" s="90"/>
      <c r="P162" s="253">
        <f>O162*H162</f>
        <v>0</v>
      </c>
      <c r="Q162" s="253">
        <v>0.001</v>
      </c>
      <c r="R162" s="253">
        <f>Q162*H162</f>
        <v>0.0050000000000000001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94</v>
      </c>
      <c r="AT162" s="255" t="s">
        <v>183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92</v>
      </c>
      <c r="BM162" s="255" t="s">
        <v>297</v>
      </c>
    </row>
    <row r="163" s="2" customFormat="1" ht="14.4" customHeight="1">
      <c r="A163" s="37"/>
      <c r="B163" s="38"/>
      <c r="C163" s="242" t="s">
        <v>298</v>
      </c>
      <c r="D163" s="242" t="s">
        <v>183</v>
      </c>
      <c r="E163" s="243" t="s">
        <v>299</v>
      </c>
      <c r="F163" s="244" t="s">
        <v>300</v>
      </c>
      <c r="G163" s="245" t="s">
        <v>301</v>
      </c>
      <c r="H163" s="246">
        <v>20</v>
      </c>
      <c r="I163" s="247"/>
      <c r="J163" s="248">
        <f>ROUND(I163*H163,2)</f>
        <v>0</v>
      </c>
      <c r="K163" s="249"/>
      <c r="L163" s="250"/>
      <c r="M163" s="251" t="s">
        <v>1</v>
      </c>
      <c r="N163" s="252" t="s">
        <v>49</v>
      </c>
      <c r="O163" s="90"/>
      <c r="P163" s="253">
        <f>O163*H163</f>
        <v>0</v>
      </c>
      <c r="Q163" s="253">
        <v>0</v>
      </c>
      <c r="R163" s="253">
        <f>Q163*H163</f>
        <v>0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94</v>
      </c>
      <c r="AT163" s="255" t="s">
        <v>183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92</v>
      </c>
      <c r="BM163" s="255" t="s">
        <v>302</v>
      </c>
    </row>
    <row r="164" s="2" customFormat="1" ht="14.4" customHeight="1">
      <c r="A164" s="37"/>
      <c r="B164" s="38"/>
      <c r="C164" s="242" t="s">
        <v>303</v>
      </c>
      <c r="D164" s="242" t="s">
        <v>183</v>
      </c>
      <c r="E164" s="243" t="s">
        <v>304</v>
      </c>
      <c r="F164" s="244" t="s">
        <v>305</v>
      </c>
      <c r="G164" s="245" t="s">
        <v>301</v>
      </c>
      <c r="H164" s="246">
        <v>4</v>
      </c>
      <c r="I164" s="247"/>
      <c r="J164" s="248">
        <f>ROUND(I164*H164,2)</f>
        <v>0</v>
      </c>
      <c r="K164" s="249"/>
      <c r="L164" s="250"/>
      <c r="M164" s="251" t="s">
        <v>1</v>
      </c>
      <c r="N164" s="252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94</v>
      </c>
      <c r="AT164" s="255" t="s">
        <v>183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92</v>
      </c>
      <c r="BM164" s="255" t="s">
        <v>306</v>
      </c>
    </row>
    <row r="165" s="2" customFormat="1" ht="14.4" customHeight="1">
      <c r="A165" s="37"/>
      <c r="B165" s="38"/>
      <c r="C165" s="256" t="s">
        <v>307</v>
      </c>
      <c r="D165" s="256" t="s">
        <v>189</v>
      </c>
      <c r="E165" s="257" t="s">
        <v>308</v>
      </c>
      <c r="F165" s="258" t="s">
        <v>309</v>
      </c>
      <c r="G165" s="259" t="s">
        <v>192</v>
      </c>
      <c r="H165" s="260"/>
      <c r="I165" s="261"/>
      <c r="J165" s="262">
        <f>ROUND(I165*H165,2)</f>
        <v>0</v>
      </c>
      <c r="K165" s="263"/>
      <c r="L165" s="40"/>
      <c r="M165" s="264" t="s">
        <v>1</v>
      </c>
      <c r="N165" s="265" t="s">
        <v>49</v>
      </c>
      <c r="O165" s="90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193</v>
      </c>
      <c r="AT165" s="255" t="s">
        <v>189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193</v>
      </c>
      <c r="BM165" s="255" t="s">
        <v>310</v>
      </c>
    </row>
    <row r="166" s="12" customFormat="1" ht="22.8" customHeight="1">
      <c r="A166" s="12"/>
      <c r="B166" s="226"/>
      <c r="C166" s="227"/>
      <c r="D166" s="228" t="s">
        <v>83</v>
      </c>
      <c r="E166" s="240" t="s">
        <v>311</v>
      </c>
      <c r="F166" s="240" t="s">
        <v>312</v>
      </c>
      <c r="G166" s="227"/>
      <c r="H166" s="227"/>
      <c r="I166" s="230"/>
      <c r="J166" s="241">
        <f>BK166</f>
        <v>0</v>
      </c>
      <c r="K166" s="227"/>
      <c r="L166" s="232"/>
      <c r="M166" s="233"/>
      <c r="N166" s="234"/>
      <c r="O166" s="234"/>
      <c r="P166" s="235">
        <f>SUM(P167:P190)</f>
        <v>0</v>
      </c>
      <c r="Q166" s="234"/>
      <c r="R166" s="235">
        <f>SUM(R167:R190)</f>
        <v>0</v>
      </c>
      <c r="S166" s="234"/>
      <c r="T166" s="236">
        <f>SUM(T167:T190)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7" t="s">
        <v>179</v>
      </c>
      <c r="AT166" s="238" t="s">
        <v>83</v>
      </c>
      <c r="AU166" s="238" t="s">
        <v>92</v>
      </c>
      <c r="AY166" s="237" t="s">
        <v>180</v>
      </c>
      <c r="BK166" s="239">
        <f>SUM(BK167:BK190)</f>
        <v>0</v>
      </c>
    </row>
    <row r="167" s="2" customFormat="1" ht="30" customHeight="1">
      <c r="A167" s="37"/>
      <c r="B167" s="38"/>
      <c r="C167" s="256" t="s">
        <v>313</v>
      </c>
      <c r="D167" s="256" t="s">
        <v>189</v>
      </c>
      <c r="E167" s="257" t="s">
        <v>314</v>
      </c>
      <c r="F167" s="258" t="s">
        <v>315</v>
      </c>
      <c r="G167" s="259" t="s">
        <v>199</v>
      </c>
      <c r="H167" s="266">
        <v>50</v>
      </c>
      <c r="I167" s="261"/>
      <c r="J167" s="262">
        <f>ROUND(I167*H167,2)</f>
        <v>0</v>
      </c>
      <c r="K167" s="263"/>
      <c r="L167" s="40"/>
      <c r="M167" s="264" t="s">
        <v>1</v>
      </c>
      <c r="N167" s="265" t="s">
        <v>49</v>
      </c>
      <c r="O167" s="90"/>
      <c r="P167" s="253">
        <f>O167*H167</f>
        <v>0</v>
      </c>
      <c r="Q167" s="253">
        <v>0</v>
      </c>
      <c r="R167" s="253">
        <f>Q167*H167</f>
        <v>0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92</v>
      </c>
      <c r="AT167" s="255" t="s">
        <v>189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92</v>
      </c>
      <c r="BM167" s="255" t="s">
        <v>316</v>
      </c>
    </row>
    <row r="168" s="2" customFormat="1" ht="22.2" customHeight="1">
      <c r="A168" s="37"/>
      <c r="B168" s="38"/>
      <c r="C168" s="256" t="s">
        <v>317</v>
      </c>
      <c r="D168" s="256" t="s">
        <v>189</v>
      </c>
      <c r="E168" s="257" t="s">
        <v>318</v>
      </c>
      <c r="F168" s="258" t="s">
        <v>319</v>
      </c>
      <c r="G168" s="259" t="s">
        <v>199</v>
      </c>
      <c r="H168" s="266">
        <v>900</v>
      </c>
      <c r="I168" s="261"/>
      <c r="J168" s="262">
        <f>ROUND(I168*H168,2)</f>
        <v>0</v>
      </c>
      <c r="K168" s="263"/>
      <c r="L168" s="40"/>
      <c r="M168" s="264" t="s">
        <v>1</v>
      </c>
      <c r="N168" s="265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92</v>
      </c>
      <c r="AT168" s="255" t="s">
        <v>189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92</v>
      </c>
      <c r="BM168" s="255" t="s">
        <v>320</v>
      </c>
    </row>
    <row r="169" s="2" customFormat="1" ht="22.2" customHeight="1">
      <c r="A169" s="37"/>
      <c r="B169" s="38"/>
      <c r="C169" s="256" t="s">
        <v>321</v>
      </c>
      <c r="D169" s="256" t="s">
        <v>189</v>
      </c>
      <c r="E169" s="257" t="s">
        <v>322</v>
      </c>
      <c r="F169" s="258" t="s">
        <v>323</v>
      </c>
      <c r="G169" s="259" t="s">
        <v>199</v>
      </c>
      <c r="H169" s="266">
        <v>60</v>
      </c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92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92</v>
      </c>
      <c r="BM169" s="255" t="s">
        <v>324</v>
      </c>
    </row>
    <row r="170" s="2" customFormat="1" ht="22.2" customHeight="1">
      <c r="A170" s="37"/>
      <c r="B170" s="38"/>
      <c r="C170" s="256" t="s">
        <v>325</v>
      </c>
      <c r="D170" s="256" t="s">
        <v>189</v>
      </c>
      <c r="E170" s="257" t="s">
        <v>326</v>
      </c>
      <c r="F170" s="258" t="s">
        <v>327</v>
      </c>
      <c r="G170" s="259" t="s">
        <v>199</v>
      </c>
      <c r="H170" s="266">
        <v>105</v>
      </c>
      <c r="I170" s="261"/>
      <c r="J170" s="262">
        <f>ROUND(I170*H170,2)</f>
        <v>0</v>
      </c>
      <c r="K170" s="263"/>
      <c r="L170" s="40"/>
      <c r="M170" s="264" t="s">
        <v>1</v>
      </c>
      <c r="N170" s="265" t="s">
        <v>49</v>
      </c>
      <c r="O170" s="90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92</v>
      </c>
      <c r="AT170" s="255" t="s">
        <v>189</v>
      </c>
      <c r="AU170" s="255" t="s">
        <v>94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92</v>
      </c>
      <c r="BM170" s="255" t="s">
        <v>328</v>
      </c>
    </row>
    <row r="171" s="2" customFormat="1" ht="22.2" customHeight="1">
      <c r="A171" s="37"/>
      <c r="B171" s="38"/>
      <c r="C171" s="256" t="s">
        <v>329</v>
      </c>
      <c r="D171" s="256" t="s">
        <v>189</v>
      </c>
      <c r="E171" s="257" t="s">
        <v>330</v>
      </c>
      <c r="F171" s="258" t="s">
        <v>331</v>
      </c>
      <c r="G171" s="259" t="s">
        <v>199</v>
      </c>
      <c r="H171" s="266">
        <v>50</v>
      </c>
      <c r="I171" s="261"/>
      <c r="J171" s="262">
        <f>ROUND(I171*H171,2)</f>
        <v>0</v>
      </c>
      <c r="K171" s="263"/>
      <c r="L171" s="40"/>
      <c r="M171" s="264" t="s">
        <v>1</v>
      </c>
      <c r="N171" s="265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92</v>
      </c>
      <c r="AT171" s="255" t="s">
        <v>189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92</v>
      </c>
      <c r="BM171" s="255" t="s">
        <v>332</v>
      </c>
    </row>
    <row r="172" s="2" customFormat="1" ht="22.2" customHeight="1">
      <c r="A172" s="37"/>
      <c r="B172" s="38"/>
      <c r="C172" s="256" t="s">
        <v>333</v>
      </c>
      <c r="D172" s="256" t="s">
        <v>189</v>
      </c>
      <c r="E172" s="257" t="s">
        <v>334</v>
      </c>
      <c r="F172" s="258" t="s">
        <v>335</v>
      </c>
      <c r="G172" s="259" t="s">
        <v>199</v>
      </c>
      <c r="H172" s="266">
        <v>195</v>
      </c>
      <c r="I172" s="261"/>
      <c r="J172" s="262">
        <f>ROUND(I172*H172,2)</f>
        <v>0</v>
      </c>
      <c r="K172" s="263"/>
      <c r="L172" s="40"/>
      <c r="M172" s="264" t="s">
        <v>1</v>
      </c>
      <c r="N172" s="265" t="s">
        <v>49</v>
      </c>
      <c r="O172" s="90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92</v>
      </c>
      <c r="AT172" s="255" t="s">
        <v>189</v>
      </c>
      <c r="AU172" s="255" t="s">
        <v>94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92</v>
      </c>
      <c r="BM172" s="255" t="s">
        <v>336</v>
      </c>
    </row>
    <row r="173" s="2" customFormat="1" ht="22.2" customHeight="1">
      <c r="A173" s="37"/>
      <c r="B173" s="38"/>
      <c r="C173" s="256" t="s">
        <v>337</v>
      </c>
      <c r="D173" s="256" t="s">
        <v>189</v>
      </c>
      <c r="E173" s="257" t="s">
        <v>338</v>
      </c>
      <c r="F173" s="258" t="s">
        <v>339</v>
      </c>
      <c r="G173" s="259" t="s">
        <v>213</v>
      </c>
      <c r="H173" s="266">
        <v>50</v>
      </c>
      <c r="I173" s="261"/>
      <c r="J173" s="262">
        <f>ROUND(I173*H173,2)</f>
        <v>0</v>
      </c>
      <c r="K173" s="263"/>
      <c r="L173" s="40"/>
      <c r="M173" s="264" t="s">
        <v>1</v>
      </c>
      <c r="N173" s="265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92</v>
      </c>
      <c r="AT173" s="255" t="s">
        <v>189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92</v>
      </c>
      <c r="BM173" s="255" t="s">
        <v>340</v>
      </c>
    </row>
    <row r="174" s="2" customFormat="1" ht="22.2" customHeight="1">
      <c r="A174" s="37"/>
      <c r="B174" s="38"/>
      <c r="C174" s="256" t="s">
        <v>341</v>
      </c>
      <c r="D174" s="256" t="s">
        <v>189</v>
      </c>
      <c r="E174" s="257" t="s">
        <v>342</v>
      </c>
      <c r="F174" s="258" t="s">
        <v>343</v>
      </c>
      <c r="G174" s="259" t="s">
        <v>199</v>
      </c>
      <c r="H174" s="266">
        <v>210</v>
      </c>
      <c r="I174" s="261"/>
      <c r="J174" s="262">
        <f>ROUND(I174*H174,2)</f>
        <v>0</v>
      </c>
      <c r="K174" s="263"/>
      <c r="L174" s="40"/>
      <c r="M174" s="264" t="s">
        <v>1</v>
      </c>
      <c r="N174" s="265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92</v>
      </c>
      <c r="AT174" s="255" t="s">
        <v>189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92</v>
      </c>
      <c r="BM174" s="255" t="s">
        <v>344</v>
      </c>
    </row>
    <row r="175" s="2" customFormat="1" ht="19.8" customHeight="1">
      <c r="A175" s="37"/>
      <c r="B175" s="38"/>
      <c r="C175" s="256" t="s">
        <v>345</v>
      </c>
      <c r="D175" s="256" t="s">
        <v>189</v>
      </c>
      <c r="E175" s="257" t="s">
        <v>346</v>
      </c>
      <c r="F175" s="258" t="s">
        <v>347</v>
      </c>
      <c r="G175" s="259" t="s">
        <v>213</v>
      </c>
      <c r="H175" s="266">
        <v>200</v>
      </c>
      <c r="I175" s="261"/>
      <c r="J175" s="262">
        <f>ROUND(I175*H175,2)</f>
        <v>0</v>
      </c>
      <c r="K175" s="263"/>
      <c r="L175" s="40"/>
      <c r="M175" s="264" t="s">
        <v>1</v>
      </c>
      <c r="N175" s="265" t="s">
        <v>49</v>
      </c>
      <c r="O175" s="90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5" t="s">
        <v>92</v>
      </c>
      <c r="AT175" s="255" t="s">
        <v>189</v>
      </c>
      <c r="AU175" s="255" t="s">
        <v>94</v>
      </c>
      <c r="AY175" s="14" t="s">
        <v>180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92</v>
      </c>
      <c r="BK175" s="142">
        <f>ROUND(I175*H175,2)</f>
        <v>0</v>
      </c>
      <c r="BL175" s="14" t="s">
        <v>92</v>
      </c>
      <c r="BM175" s="255" t="s">
        <v>348</v>
      </c>
    </row>
    <row r="176" s="2" customFormat="1" ht="22.2" customHeight="1">
      <c r="A176" s="37"/>
      <c r="B176" s="38"/>
      <c r="C176" s="256" t="s">
        <v>349</v>
      </c>
      <c r="D176" s="256" t="s">
        <v>189</v>
      </c>
      <c r="E176" s="257" t="s">
        <v>350</v>
      </c>
      <c r="F176" s="258" t="s">
        <v>351</v>
      </c>
      <c r="G176" s="259" t="s">
        <v>213</v>
      </c>
      <c r="H176" s="266">
        <v>300</v>
      </c>
      <c r="I176" s="261"/>
      <c r="J176" s="262">
        <f>ROUND(I176*H176,2)</f>
        <v>0</v>
      </c>
      <c r="K176" s="263"/>
      <c r="L176" s="40"/>
      <c r="M176" s="264" t="s">
        <v>1</v>
      </c>
      <c r="N176" s="265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92</v>
      </c>
      <c r="AT176" s="255" t="s">
        <v>189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92</v>
      </c>
      <c r="BM176" s="255" t="s">
        <v>352</v>
      </c>
    </row>
    <row r="177" s="2" customFormat="1" ht="22.2" customHeight="1">
      <c r="A177" s="37"/>
      <c r="B177" s="38"/>
      <c r="C177" s="256" t="s">
        <v>353</v>
      </c>
      <c r="D177" s="256" t="s">
        <v>189</v>
      </c>
      <c r="E177" s="257" t="s">
        <v>354</v>
      </c>
      <c r="F177" s="258" t="s">
        <v>355</v>
      </c>
      <c r="G177" s="259" t="s">
        <v>213</v>
      </c>
      <c r="H177" s="266">
        <v>20</v>
      </c>
      <c r="I177" s="261"/>
      <c r="J177" s="262">
        <f>ROUND(I177*H177,2)</f>
        <v>0</v>
      </c>
      <c r="K177" s="263"/>
      <c r="L177" s="40"/>
      <c r="M177" s="264" t="s">
        <v>1</v>
      </c>
      <c r="N177" s="265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92</v>
      </c>
      <c r="AT177" s="255" t="s">
        <v>189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92</v>
      </c>
      <c r="BM177" s="255" t="s">
        <v>356</v>
      </c>
    </row>
    <row r="178" s="2" customFormat="1" ht="22.2" customHeight="1">
      <c r="A178" s="37"/>
      <c r="B178" s="38"/>
      <c r="C178" s="256" t="s">
        <v>357</v>
      </c>
      <c r="D178" s="256" t="s">
        <v>189</v>
      </c>
      <c r="E178" s="257" t="s">
        <v>358</v>
      </c>
      <c r="F178" s="258" t="s">
        <v>359</v>
      </c>
      <c r="G178" s="259" t="s">
        <v>213</v>
      </c>
      <c r="H178" s="266">
        <v>12</v>
      </c>
      <c r="I178" s="261"/>
      <c r="J178" s="262">
        <f>ROUND(I178*H178,2)</f>
        <v>0</v>
      </c>
      <c r="K178" s="263"/>
      <c r="L178" s="40"/>
      <c r="M178" s="264" t="s">
        <v>1</v>
      </c>
      <c r="N178" s="265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92</v>
      </c>
      <c r="AT178" s="255" t="s">
        <v>189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92</v>
      </c>
      <c r="BM178" s="255" t="s">
        <v>360</v>
      </c>
    </row>
    <row r="179" s="2" customFormat="1" ht="22.2" customHeight="1">
      <c r="A179" s="37"/>
      <c r="B179" s="38"/>
      <c r="C179" s="256" t="s">
        <v>361</v>
      </c>
      <c r="D179" s="256" t="s">
        <v>189</v>
      </c>
      <c r="E179" s="257" t="s">
        <v>362</v>
      </c>
      <c r="F179" s="258" t="s">
        <v>363</v>
      </c>
      <c r="G179" s="259" t="s">
        <v>213</v>
      </c>
      <c r="H179" s="266">
        <v>18</v>
      </c>
      <c r="I179" s="261"/>
      <c r="J179" s="262">
        <f>ROUND(I179*H179,2)</f>
        <v>0</v>
      </c>
      <c r="K179" s="263"/>
      <c r="L179" s="40"/>
      <c r="M179" s="264" t="s">
        <v>1</v>
      </c>
      <c r="N179" s="265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92</v>
      </c>
      <c r="AT179" s="255" t="s">
        <v>189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92</v>
      </c>
      <c r="BM179" s="255" t="s">
        <v>364</v>
      </c>
    </row>
    <row r="180" s="2" customFormat="1" ht="22.2" customHeight="1">
      <c r="A180" s="37"/>
      <c r="B180" s="38"/>
      <c r="C180" s="256" t="s">
        <v>365</v>
      </c>
      <c r="D180" s="256" t="s">
        <v>189</v>
      </c>
      <c r="E180" s="257" t="s">
        <v>366</v>
      </c>
      <c r="F180" s="258" t="s">
        <v>367</v>
      </c>
      <c r="G180" s="259" t="s">
        <v>213</v>
      </c>
      <c r="H180" s="266">
        <v>2</v>
      </c>
      <c r="I180" s="261"/>
      <c r="J180" s="262">
        <f>ROUND(I180*H180,2)</f>
        <v>0</v>
      </c>
      <c r="K180" s="263"/>
      <c r="L180" s="40"/>
      <c r="M180" s="264" t="s">
        <v>1</v>
      </c>
      <c r="N180" s="265" t="s">
        <v>49</v>
      </c>
      <c r="O180" s="90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5" t="s">
        <v>92</v>
      </c>
      <c r="AT180" s="255" t="s">
        <v>189</v>
      </c>
      <c r="AU180" s="255" t="s">
        <v>94</v>
      </c>
      <c r="AY180" s="14" t="s">
        <v>180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92</v>
      </c>
      <c r="BK180" s="142">
        <f>ROUND(I180*H180,2)</f>
        <v>0</v>
      </c>
      <c r="BL180" s="14" t="s">
        <v>92</v>
      </c>
      <c r="BM180" s="255" t="s">
        <v>368</v>
      </c>
    </row>
    <row r="181" s="2" customFormat="1" ht="22.2" customHeight="1">
      <c r="A181" s="37"/>
      <c r="B181" s="38"/>
      <c r="C181" s="256" t="s">
        <v>369</v>
      </c>
      <c r="D181" s="256" t="s">
        <v>189</v>
      </c>
      <c r="E181" s="257" t="s">
        <v>370</v>
      </c>
      <c r="F181" s="258" t="s">
        <v>371</v>
      </c>
      <c r="G181" s="259" t="s">
        <v>213</v>
      </c>
      <c r="H181" s="266">
        <v>4</v>
      </c>
      <c r="I181" s="261"/>
      <c r="J181" s="262">
        <f>ROUND(I181*H181,2)</f>
        <v>0</v>
      </c>
      <c r="K181" s="263"/>
      <c r="L181" s="40"/>
      <c r="M181" s="264" t="s">
        <v>1</v>
      </c>
      <c r="N181" s="265" t="s">
        <v>49</v>
      </c>
      <c r="O181" s="90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5" t="s">
        <v>92</v>
      </c>
      <c r="AT181" s="255" t="s">
        <v>189</v>
      </c>
      <c r="AU181" s="255" t="s">
        <v>94</v>
      </c>
      <c r="AY181" s="14" t="s">
        <v>180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92</v>
      </c>
      <c r="BK181" s="142">
        <f>ROUND(I181*H181,2)</f>
        <v>0</v>
      </c>
      <c r="BL181" s="14" t="s">
        <v>92</v>
      </c>
      <c r="BM181" s="255" t="s">
        <v>372</v>
      </c>
    </row>
    <row r="182" s="2" customFormat="1" ht="22.2" customHeight="1">
      <c r="A182" s="37"/>
      <c r="B182" s="38"/>
      <c r="C182" s="256" t="s">
        <v>373</v>
      </c>
      <c r="D182" s="256" t="s">
        <v>189</v>
      </c>
      <c r="E182" s="257" t="s">
        <v>374</v>
      </c>
      <c r="F182" s="258" t="s">
        <v>375</v>
      </c>
      <c r="G182" s="259" t="s">
        <v>213</v>
      </c>
      <c r="H182" s="266">
        <v>6</v>
      </c>
      <c r="I182" s="261"/>
      <c r="J182" s="262">
        <f>ROUND(I182*H182,2)</f>
        <v>0</v>
      </c>
      <c r="K182" s="263"/>
      <c r="L182" s="40"/>
      <c r="M182" s="264" t="s">
        <v>1</v>
      </c>
      <c r="N182" s="265" t="s">
        <v>49</v>
      </c>
      <c r="O182" s="90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5" t="s">
        <v>92</v>
      </c>
      <c r="AT182" s="255" t="s">
        <v>189</v>
      </c>
      <c r="AU182" s="255" t="s">
        <v>94</v>
      </c>
      <c r="AY182" s="14" t="s">
        <v>180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92</v>
      </c>
      <c r="BK182" s="142">
        <f>ROUND(I182*H182,2)</f>
        <v>0</v>
      </c>
      <c r="BL182" s="14" t="s">
        <v>92</v>
      </c>
      <c r="BM182" s="255" t="s">
        <v>376</v>
      </c>
    </row>
    <row r="183" s="2" customFormat="1" ht="22.2" customHeight="1">
      <c r="A183" s="37"/>
      <c r="B183" s="38"/>
      <c r="C183" s="256" t="s">
        <v>377</v>
      </c>
      <c r="D183" s="256" t="s">
        <v>189</v>
      </c>
      <c r="E183" s="257" t="s">
        <v>378</v>
      </c>
      <c r="F183" s="258" t="s">
        <v>379</v>
      </c>
      <c r="G183" s="259" t="s">
        <v>199</v>
      </c>
      <c r="H183" s="266">
        <v>90</v>
      </c>
      <c r="I183" s="261"/>
      <c r="J183" s="262">
        <f>ROUND(I183*H183,2)</f>
        <v>0</v>
      </c>
      <c r="K183" s="263"/>
      <c r="L183" s="40"/>
      <c r="M183" s="264" t="s">
        <v>1</v>
      </c>
      <c r="N183" s="265" t="s">
        <v>49</v>
      </c>
      <c r="O183" s="90"/>
      <c r="P183" s="253">
        <f>O183*H183</f>
        <v>0</v>
      </c>
      <c r="Q183" s="253">
        <v>0</v>
      </c>
      <c r="R183" s="253">
        <f>Q183*H183</f>
        <v>0</v>
      </c>
      <c r="S183" s="253">
        <v>0</v>
      </c>
      <c r="T183" s="254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5" t="s">
        <v>92</v>
      </c>
      <c r="AT183" s="255" t="s">
        <v>189</v>
      </c>
      <c r="AU183" s="255" t="s">
        <v>94</v>
      </c>
      <c r="AY183" s="14" t="s">
        <v>180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4" t="s">
        <v>92</v>
      </c>
      <c r="BK183" s="142">
        <f>ROUND(I183*H183,2)</f>
        <v>0</v>
      </c>
      <c r="BL183" s="14" t="s">
        <v>92</v>
      </c>
      <c r="BM183" s="255" t="s">
        <v>380</v>
      </c>
    </row>
    <row r="184" s="2" customFormat="1" ht="14.4" customHeight="1">
      <c r="A184" s="37"/>
      <c r="B184" s="38"/>
      <c r="C184" s="256" t="s">
        <v>381</v>
      </c>
      <c r="D184" s="256" t="s">
        <v>189</v>
      </c>
      <c r="E184" s="257" t="s">
        <v>382</v>
      </c>
      <c r="F184" s="258" t="s">
        <v>383</v>
      </c>
      <c r="G184" s="259" t="s">
        <v>213</v>
      </c>
      <c r="H184" s="266">
        <v>6</v>
      </c>
      <c r="I184" s="261"/>
      <c r="J184" s="262">
        <f>ROUND(I184*H184,2)</f>
        <v>0</v>
      </c>
      <c r="K184" s="263"/>
      <c r="L184" s="40"/>
      <c r="M184" s="264" t="s">
        <v>1</v>
      </c>
      <c r="N184" s="265" t="s">
        <v>49</v>
      </c>
      <c r="O184" s="90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5" t="s">
        <v>92</v>
      </c>
      <c r="AT184" s="255" t="s">
        <v>189</v>
      </c>
      <c r="AU184" s="255" t="s">
        <v>94</v>
      </c>
      <c r="AY184" s="14" t="s">
        <v>180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92</v>
      </c>
      <c r="BK184" s="142">
        <f>ROUND(I184*H184,2)</f>
        <v>0</v>
      </c>
      <c r="BL184" s="14" t="s">
        <v>92</v>
      </c>
      <c r="BM184" s="255" t="s">
        <v>384</v>
      </c>
    </row>
    <row r="185" s="2" customFormat="1" ht="22.2" customHeight="1">
      <c r="A185" s="37"/>
      <c r="B185" s="38"/>
      <c r="C185" s="256" t="s">
        <v>385</v>
      </c>
      <c r="D185" s="256" t="s">
        <v>189</v>
      </c>
      <c r="E185" s="257" t="s">
        <v>386</v>
      </c>
      <c r="F185" s="258" t="s">
        <v>387</v>
      </c>
      <c r="G185" s="259" t="s">
        <v>213</v>
      </c>
      <c r="H185" s="266">
        <v>2</v>
      </c>
      <c r="I185" s="261"/>
      <c r="J185" s="262">
        <f>ROUND(I185*H185,2)</f>
        <v>0</v>
      </c>
      <c r="K185" s="263"/>
      <c r="L185" s="40"/>
      <c r="M185" s="264" t="s">
        <v>1</v>
      </c>
      <c r="N185" s="265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92</v>
      </c>
      <c r="AT185" s="255" t="s">
        <v>189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92</v>
      </c>
      <c r="BM185" s="255" t="s">
        <v>388</v>
      </c>
    </row>
    <row r="186" s="2" customFormat="1" ht="14.4" customHeight="1">
      <c r="A186" s="37"/>
      <c r="B186" s="38"/>
      <c r="C186" s="256" t="s">
        <v>389</v>
      </c>
      <c r="D186" s="256" t="s">
        <v>189</v>
      </c>
      <c r="E186" s="257" t="s">
        <v>390</v>
      </c>
      <c r="F186" s="258" t="s">
        <v>391</v>
      </c>
      <c r="G186" s="259" t="s">
        <v>213</v>
      </c>
      <c r="H186" s="266">
        <v>2</v>
      </c>
      <c r="I186" s="261"/>
      <c r="J186" s="262">
        <f>ROUND(I186*H186,2)</f>
        <v>0</v>
      </c>
      <c r="K186" s="263"/>
      <c r="L186" s="40"/>
      <c r="M186" s="264" t="s">
        <v>1</v>
      </c>
      <c r="N186" s="265" t="s">
        <v>49</v>
      </c>
      <c r="O186" s="90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5" t="s">
        <v>92</v>
      </c>
      <c r="AT186" s="255" t="s">
        <v>189</v>
      </c>
      <c r="AU186" s="255" t="s">
        <v>94</v>
      </c>
      <c r="AY186" s="14" t="s">
        <v>180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92</v>
      </c>
      <c r="BK186" s="142">
        <f>ROUND(I186*H186,2)</f>
        <v>0</v>
      </c>
      <c r="BL186" s="14" t="s">
        <v>92</v>
      </c>
      <c r="BM186" s="255" t="s">
        <v>392</v>
      </c>
    </row>
    <row r="187" s="2" customFormat="1" ht="22.2" customHeight="1">
      <c r="A187" s="37"/>
      <c r="B187" s="38"/>
      <c r="C187" s="256" t="s">
        <v>393</v>
      </c>
      <c r="D187" s="256" t="s">
        <v>189</v>
      </c>
      <c r="E187" s="257" t="s">
        <v>394</v>
      </c>
      <c r="F187" s="258" t="s">
        <v>395</v>
      </c>
      <c r="G187" s="259" t="s">
        <v>199</v>
      </c>
      <c r="H187" s="266">
        <v>70</v>
      </c>
      <c r="I187" s="261"/>
      <c r="J187" s="262">
        <f>ROUND(I187*H187,2)</f>
        <v>0</v>
      </c>
      <c r="K187" s="263"/>
      <c r="L187" s="40"/>
      <c r="M187" s="264" t="s">
        <v>1</v>
      </c>
      <c r="N187" s="265" t="s">
        <v>49</v>
      </c>
      <c r="O187" s="90"/>
      <c r="P187" s="253">
        <f>O187*H187</f>
        <v>0</v>
      </c>
      <c r="Q187" s="253">
        <v>0</v>
      </c>
      <c r="R187" s="253">
        <f>Q187*H187</f>
        <v>0</v>
      </c>
      <c r="S187" s="253">
        <v>0</v>
      </c>
      <c r="T187" s="25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5" t="s">
        <v>92</v>
      </c>
      <c r="AT187" s="255" t="s">
        <v>189</v>
      </c>
      <c r="AU187" s="255" t="s">
        <v>94</v>
      </c>
      <c r="AY187" s="14" t="s">
        <v>180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92</v>
      </c>
      <c r="BK187" s="142">
        <f>ROUND(I187*H187,2)</f>
        <v>0</v>
      </c>
      <c r="BL187" s="14" t="s">
        <v>92</v>
      </c>
      <c r="BM187" s="255" t="s">
        <v>396</v>
      </c>
    </row>
    <row r="188" s="2" customFormat="1" ht="14.4" customHeight="1">
      <c r="A188" s="37"/>
      <c r="B188" s="38"/>
      <c r="C188" s="256" t="s">
        <v>397</v>
      </c>
      <c r="D188" s="256" t="s">
        <v>189</v>
      </c>
      <c r="E188" s="257" t="s">
        <v>398</v>
      </c>
      <c r="F188" s="258" t="s">
        <v>399</v>
      </c>
      <c r="G188" s="259" t="s">
        <v>213</v>
      </c>
      <c r="H188" s="266">
        <v>10</v>
      </c>
      <c r="I188" s="261"/>
      <c r="J188" s="262">
        <f>ROUND(I188*H188,2)</f>
        <v>0</v>
      </c>
      <c r="K188" s="263"/>
      <c r="L188" s="40"/>
      <c r="M188" s="264" t="s">
        <v>1</v>
      </c>
      <c r="N188" s="265" t="s">
        <v>49</v>
      </c>
      <c r="O188" s="90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92</v>
      </c>
      <c r="AT188" s="255" t="s">
        <v>189</v>
      </c>
      <c r="AU188" s="255" t="s">
        <v>94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92</v>
      </c>
      <c r="BM188" s="255" t="s">
        <v>400</v>
      </c>
    </row>
    <row r="189" s="2" customFormat="1" ht="22.2" customHeight="1">
      <c r="A189" s="37"/>
      <c r="B189" s="38"/>
      <c r="C189" s="256" t="s">
        <v>401</v>
      </c>
      <c r="D189" s="256" t="s">
        <v>189</v>
      </c>
      <c r="E189" s="257" t="s">
        <v>402</v>
      </c>
      <c r="F189" s="258" t="s">
        <v>403</v>
      </c>
      <c r="G189" s="259" t="s">
        <v>199</v>
      </c>
      <c r="H189" s="266">
        <v>70</v>
      </c>
      <c r="I189" s="261"/>
      <c r="J189" s="262">
        <f>ROUND(I189*H189,2)</f>
        <v>0</v>
      </c>
      <c r="K189" s="263"/>
      <c r="L189" s="40"/>
      <c r="M189" s="264" t="s">
        <v>1</v>
      </c>
      <c r="N189" s="265" t="s">
        <v>49</v>
      </c>
      <c r="O189" s="90"/>
      <c r="P189" s="253">
        <f>O189*H189</f>
        <v>0</v>
      </c>
      <c r="Q189" s="253">
        <v>0</v>
      </c>
      <c r="R189" s="253">
        <f>Q189*H189</f>
        <v>0</v>
      </c>
      <c r="S189" s="253">
        <v>0</v>
      </c>
      <c r="T189" s="25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5" t="s">
        <v>92</v>
      </c>
      <c r="AT189" s="255" t="s">
        <v>189</v>
      </c>
      <c r="AU189" s="255" t="s">
        <v>94</v>
      </c>
      <c r="AY189" s="14" t="s">
        <v>180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92</v>
      </c>
      <c r="BK189" s="142">
        <f>ROUND(I189*H189,2)</f>
        <v>0</v>
      </c>
      <c r="BL189" s="14" t="s">
        <v>92</v>
      </c>
      <c r="BM189" s="255" t="s">
        <v>404</v>
      </c>
    </row>
    <row r="190" s="2" customFormat="1" ht="14.4" customHeight="1">
      <c r="A190" s="37"/>
      <c r="B190" s="38"/>
      <c r="C190" s="256" t="s">
        <v>405</v>
      </c>
      <c r="D190" s="256" t="s">
        <v>189</v>
      </c>
      <c r="E190" s="257" t="s">
        <v>406</v>
      </c>
      <c r="F190" s="258" t="s">
        <v>407</v>
      </c>
      <c r="G190" s="259" t="s">
        <v>192</v>
      </c>
      <c r="H190" s="260"/>
      <c r="I190" s="261"/>
      <c r="J190" s="262">
        <f>ROUND(I190*H190,2)</f>
        <v>0</v>
      </c>
      <c r="K190" s="263"/>
      <c r="L190" s="40"/>
      <c r="M190" s="264" t="s">
        <v>1</v>
      </c>
      <c r="N190" s="265" t="s">
        <v>49</v>
      </c>
      <c r="O190" s="90"/>
      <c r="P190" s="253">
        <f>O190*H190</f>
        <v>0</v>
      </c>
      <c r="Q190" s="253">
        <v>0</v>
      </c>
      <c r="R190" s="253">
        <f>Q190*H190</f>
        <v>0</v>
      </c>
      <c r="S190" s="253">
        <v>0</v>
      </c>
      <c r="T190" s="25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5" t="s">
        <v>92</v>
      </c>
      <c r="AT190" s="255" t="s">
        <v>189</v>
      </c>
      <c r="AU190" s="255" t="s">
        <v>94</v>
      </c>
      <c r="AY190" s="14" t="s">
        <v>180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4" t="s">
        <v>92</v>
      </c>
      <c r="BK190" s="142">
        <f>ROUND(I190*H190,2)</f>
        <v>0</v>
      </c>
      <c r="BL190" s="14" t="s">
        <v>92</v>
      </c>
      <c r="BM190" s="255" t="s">
        <v>408</v>
      </c>
    </row>
    <row r="191" s="12" customFormat="1" ht="22.8" customHeight="1">
      <c r="A191" s="12"/>
      <c r="B191" s="226"/>
      <c r="C191" s="227"/>
      <c r="D191" s="228" t="s">
        <v>83</v>
      </c>
      <c r="E191" s="240" t="s">
        <v>409</v>
      </c>
      <c r="F191" s="240" t="s">
        <v>410</v>
      </c>
      <c r="G191" s="227"/>
      <c r="H191" s="227"/>
      <c r="I191" s="230"/>
      <c r="J191" s="241">
        <f>BK191</f>
        <v>0</v>
      </c>
      <c r="K191" s="227"/>
      <c r="L191" s="232"/>
      <c r="M191" s="233"/>
      <c r="N191" s="234"/>
      <c r="O191" s="234"/>
      <c r="P191" s="235">
        <f>SUM(P192:P205)</f>
        <v>0</v>
      </c>
      <c r="Q191" s="234"/>
      <c r="R191" s="235">
        <f>SUM(R192:R205)</f>
        <v>0</v>
      </c>
      <c r="S191" s="234"/>
      <c r="T191" s="236">
        <f>SUM(T192:T205)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37" t="s">
        <v>179</v>
      </c>
      <c r="AT191" s="238" t="s">
        <v>83</v>
      </c>
      <c r="AU191" s="238" t="s">
        <v>92</v>
      </c>
      <c r="AY191" s="237" t="s">
        <v>180</v>
      </c>
      <c r="BK191" s="239">
        <f>SUM(BK192:BK205)</f>
        <v>0</v>
      </c>
    </row>
    <row r="192" s="2" customFormat="1" ht="19.8" customHeight="1">
      <c r="A192" s="37"/>
      <c r="B192" s="38"/>
      <c r="C192" s="256" t="s">
        <v>411</v>
      </c>
      <c r="D192" s="256" t="s">
        <v>189</v>
      </c>
      <c r="E192" s="257" t="s">
        <v>412</v>
      </c>
      <c r="F192" s="258" t="s">
        <v>413</v>
      </c>
      <c r="G192" s="259" t="s">
        <v>213</v>
      </c>
      <c r="H192" s="266">
        <v>2</v>
      </c>
      <c r="I192" s="261"/>
      <c r="J192" s="262">
        <f>ROUND(I192*H192,2)</f>
        <v>0</v>
      </c>
      <c r="K192" s="263"/>
      <c r="L192" s="40"/>
      <c r="M192" s="264" t="s">
        <v>1</v>
      </c>
      <c r="N192" s="265" t="s">
        <v>49</v>
      </c>
      <c r="O192" s="90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55" t="s">
        <v>92</v>
      </c>
      <c r="AT192" s="255" t="s">
        <v>189</v>
      </c>
      <c r="AU192" s="255" t="s">
        <v>94</v>
      </c>
      <c r="AY192" s="14" t="s">
        <v>180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4" t="s">
        <v>92</v>
      </c>
      <c r="BK192" s="142">
        <f>ROUND(I192*H192,2)</f>
        <v>0</v>
      </c>
      <c r="BL192" s="14" t="s">
        <v>92</v>
      </c>
      <c r="BM192" s="255" t="s">
        <v>414</v>
      </c>
    </row>
    <row r="193" s="2" customFormat="1" ht="22.2" customHeight="1">
      <c r="A193" s="37"/>
      <c r="B193" s="38"/>
      <c r="C193" s="256" t="s">
        <v>415</v>
      </c>
      <c r="D193" s="256" t="s">
        <v>189</v>
      </c>
      <c r="E193" s="257" t="s">
        <v>416</v>
      </c>
      <c r="F193" s="258" t="s">
        <v>417</v>
      </c>
      <c r="G193" s="259" t="s">
        <v>213</v>
      </c>
      <c r="H193" s="266">
        <v>6</v>
      </c>
      <c r="I193" s="261"/>
      <c r="J193" s="262">
        <f>ROUND(I193*H193,2)</f>
        <v>0</v>
      </c>
      <c r="K193" s="263"/>
      <c r="L193" s="40"/>
      <c r="M193" s="264" t="s">
        <v>1</v>
      </c>
      <c r="N193" s="265" t="s">
        <v>49</v>
      </c>
      <c r="O193" s="90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5" t="s">
        <v>92</v>
      </c>
      <c r="AT193" s="255" t="s">
        <v>189</v>
      </c>
      <c r="AU193" s="255" t="s">
        <v>94</v>
      </c>
      <c r="AY193" s="14" t="s">
        <v>180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4" t="s">
        <v>92</v>
      </c>
      <c r="BK193" s="142">
        <f>ROUND(I193*H193,2)</f>
        <v>0</v>
      </c>
      <c r="BL193" s="14" t="s">
        <v>92</v>
      </c>
      <c r="BM193" s="255" t="s">
        <v>418</v>
      </c>
    </row>
    <row r="194" s="2" customFormat="1" ht="22.2" customHeight="1">
      <c r="A194" s="37"/>
      <c r="B194" s="38"/>
      <c r="C194" s="256" t="s">
        <v>419</v>
      </c>
      <c r="D194" s="256" t="s">
        <v>189</v>
      </c>
      <c r="E194" s="257" t="s">
        <v>420</v>
      </c>
      <c r="F194" s="258" t="s">
        <v>421</v>
      </c>
      <c r="G194" s="259" t="s">
        <v>186</v>
      </c>
      <c r="H194" s="266">
        <v>50</v>
      </c>
      <c r="I194" s="261"/>
      <c r="J194" s="262">
        <f>ROUND(I194*H194,2)</f>
        <v>0</v>
      </c>
      <c r="K194" s="263"/>
      <c r="L194" s="40"/>
      <c r="M194" s="264" t="s">
        <v>1</v>
      </c>
      <c r="N194" s="265" t="s">
        <v>49</v>
      </c>
      <c r="O194" s="90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5" t="s">
        <v>92</v>
      </c>
      <c r="AT194" s="255" t="s">
        <v>189</v>
      </c>
      <c r="AU194" s="255" t="s">
        <v>94</v>
      </c>
      <c r="AY194" s="14" t="s">
        <v>180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4" t="s">
        <v>92</v>
      </c>
      <c r="BK194" s="142">
        <f>ROUND(I194*H194,2)</f>
        <v>0</v>
      </c>
      <c r="BL194" s="14" t="s">
        <v>92</v>
      </c>
      <c r="BM194" s="255" t="s">
        <v>422</v>
      </c>
    </row>
    <row r="195" s="2" customFormat="1" ht="22.2" customHeight="1">
      <c r="A195" s="37"/>
      <c r="B195" s="38"/>
      <c r="C195" s="256" t="s">
        <v>423</v>
      </c>
      <c r="D195" s="256" t="s">
        <v>189</v>
      </c>
      <c r="E195" s="257" t="s">
        <v>424</v>
      </c>
      <c r="F195" s="258" t="s">
        <v>425</v>
      </c>
      <c r="G195" s="259" t="s">
        <v>199</v>
      </c>
      <c r="H195" s="266">
        <v>2</v>
      </c>
      <c r="I195" s="261"/>
      <c r="J195" s="262">
        <f>ROUND(I195*H195,2)</f>
        <v>0</v>
      </c>
      <c r="K195" s="263"/>
      <c r="L195" s="40"/>
      <c r="M195" s="264" t="s">
        <v>1</v>
      </c>
      <c r="N195" s="265" t="s">
        <v>49</v>
      </c>
      <c r="O195" s="90"/>
      <c r="P195" s="253">
        <f>O195*H195</f>
        <v>0</v>
      </c>
      <c r="Q195" s="253">
        <v>0</v>
      </c>
      <c r="R195" s="253">
        <f>Q195*H195</f>
        <v>0</v>
      </c>
      <c r="S195" s="253">
        <v>0</v>
      </c>
      <c r="T195" s="25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5" t="s">
        <v>92</v>
      </c>
      <c r="AT195" s="255" t="s">
        <v>189</v>
      </c>
      <c r="AU195" s="255" t="s">
        <v>94</v>
      </c>
      <c r="AY195" s="14" t="s">
        <v>180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4" t="s">
        <v>92</v>
      </c>
      <c r="BK195" s="142">
        <f>ROUND(I195*H195,2)</f>
        <v>0</v>
      </c>
      <c r="BL195" s="14" t="s">
        <v>92</v>
      </c>
      <c r="BM195" s="255" t="s">
        <v>426</v>
      </c>
    </row>
    <row r="196" s="2" customFormat="1" ht="22.2" customHeight="1">
      <c r="A196" s="37"/>
      <c r="B196" s="38"/>
      <c r="C196" s="256" t="s">
        <v>427</v>
      </c>
      <c r="D196" s="256" t="s">
        <v>189</v>
      </c>
      <c r="E196" s="257" t="s">
        <v>428</v>
      </c>
      <c r="F196" s="258" t="s">
        <v>429</v>
      </c>
      <c r="G196" s="259" t="s">
        <v>213</v>
      </c>
      <c r="H196" s="266">
        <v>2</v>
      </c>
      <c r="I196" s="261"/>
      <c r="J196" s="262">
        <f>ROUND(I196*H196,2)</f>
        <v>0</v>
      </c>
      <c r="K196" s="263"/>
      <c r="L196" s="40"/>
      <c r="M196" s="264" t="s">
        <v>1</v>
      </c>
      <c r="N196" s="265" t="s">
        <v>49</v>
      </c>
      <c r="O196" s="90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5" t="s">
        <v>92</v>
      </c>
      <c r="AT196" s="255" t="s">
        <v>189</v>
      </c>
      <c r="AU196" s="255" t="s">
        <v>94</v>
      </c>
      <c r="AY196" s="14" t="s">
        <v>180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4" t="s">
        <v>92</v>
      </c>
      <c r="BK196" s="142">
        <f>ROUND(I196*H196,2)</f>
        <v>0</v>
      </c>
      <c r="BL196" s="14" t="s">
        <v>92</v>
      </c>
      <c r="BM196" s="255" t="s">
        <v>430</v>
      </c>
    </row>
    <row r="197" s="2" customFormat="1" ht="19.8" customHeight="1">
      <c r="A197" s="37"/>
      <c r="B197" s="38"/>
      <c r="C197" s="256" t="s">
        <v>431</v>
      </c>
      <c r="D197" s="256" t="s">
        <v>189</v>
      </c>
      <c r="E197" s="257" t="s">
        <v>432</v>
      </c>
      <c r="F197" s="258" t="s">
        <v>433</v>
      </c>
      <c r="G197" s="259" t="s">
        <v>213</v>
      </c>
      <c r="H197" s="266">
        <v>2</v>
      </c>
      <c r="I197" s="261"/>
      <c r="J197" s="262">
        <f>ROUND(I197*H197,2)</f>
        <v>0</v>
      </c>
      <c r="K197" s="263"/>
      <c r="L197" s="40"/>
      <c r="M197" s="264" t="s">
        <v>1</v>
      </c>
      <c r="N197" s="265" t="s">
        <v>49</v>
      </c>
      <c r="O197" s="90"/>
      <c r="P197" s="253">
        <f>O197*H197</f>
        <v>0</v>
      </c>
      <c r="Q197" s="253">
        <v>0</v>
      </c>
      <c r="R197" s="253">
        <f>Q197*H197</f>
        <v>0</v>
      </c>
      <c r="S197" s="253">
        <v>0</v>
      </c>
      <c r="T197" s="254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55" t="s">
        <v>92</v>
      </c>
      <c r="AT197" s="255" t="s">
        <v>189</v>
      </c>
      <c r="AU197" s="255" t="s">
        <v>94</v>
      </c>
      <c r="AY197" s="14" t="s">
        <v>180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4" t="s">
        <v>92</v>
      </c>
      <c r="BK197" s="142">
        <f>ROUND(I197*H197,2)</f>
        <v>0</v>
      </c>
      <c r="BL197" s="14" t="s">
        <v>92</v>
      </c>
      <c r="BM197" s="255" t="s">
        <v>434</v>
      </c>
    </row>
    <row r="198" s="2" customFormat="1" ht="14.4" customHeight="1">
      <c r="A198" s="37"/>
      <c r="B198" s="38"/>
      <c r="C198" s="256" t="s">
        <v>435</v>
      </c>
      <c r="D198" s="256" t="s">
        <v>189</v>
      </c>
      <c r="E198" s="257" t="s">
        <v>436</v>
      </c>
      <c r="F198" s="258" t="s">
        <v>437</v>
      </c>
      <c r="G198" s="259" t="s">
        <v>213</v>
      </c>
      <c r="H198" s="266">
        <v>42</v>
      </c>
      <c r="I198" s="261"/>
      <c r="J198" s="262">
        <f>ROUND(I198*H198,2)</f>
        <v>0</v>
      </c>
      <c r="K198" s="263"/>
      <c r="L198" s="40"/>
      <c r="M198" s="264" t="s">
        <v>1</v>
      </c>
      <c r="N198" s="265" t="s">
        <v>49</v>
      </c>
      <c r="O198" s="90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5" t="s">
        <v>92</v>
      </c>
      <c r="AT198" s="255" t="s">
        <v>189</v>
      </c>
      <c r="AU198" s="255" t="s">
        <v>94</v>
      </c>
      <c r="AY198" s="14" t="s">
        <v>180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4" t="s">
        <v>92</v>
      </c>
      <c r="BK198" s="142">
        <f>ROUND(I198*H198,2)</f>
        <v>0</v>
      </c>
      <c r="BL198" s="14" t="s">
        <v>92</v>
      </c>
      <c r="BM198" s="255" t="s">
        <v>438</v>
      </c>
    </row>
    <row r="199" s="2" customFormat="1" ht="22.2" customHeight="1">
      <c r="A199" s="37"/>
      <c r="B199" s="38"/>
      <c r="C199" s="256" t="s">
        <v>439</v>
      </c>
      <c r="D199" s="256" t="s">
        <v>189</v>
      </c>
      <c r="E199" s="257" t="s">
        <v>440</v>
      </c>
      <c r="F199" s="258" t="s">
        <v>441</v>
      </c>
      <c r="G199" s="259" t="s">
        <v>213</v>
      </c>
      <c r="H199" s="266">
        <v>5</v>
      </c>
      <c r="I199" s="261"/>
      <c r="J199" s="262">
        <f>ROUND(I199*H199,2)</f>
        <v>0</v>
      </c>
      <c r="K199" s="263"/>
      <c r="L199" s="40"/>
      <c r="M199" s="264" t="s">
        <v>1</v>
      </c>
      <c r="N199" s="265" t="s">
        <v>49</v>
      </c>
      <c r="O199" s="90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5" t="s">
        <v>92</v>
      </c>
      <c r="AT199" s="255" t="s">
        <v>189</v>
      </c>
      <c r="AU199" s="255" t="s">
        <v>94</v>
      </c>
      <c r="AY199" s="14" t="s">
        <v>180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92</v>
      </c>
      <c r="BK199" s="142">
        <f>ROUND(I199*H199,2)</f>
        <v>0</v>
      </c>
      <c r="BL199" s="14" t="s">
        <v>92</v>
      </c>
      <c r="BM199" s="255" t="s">
        <v>442</v>
      </c>
    </row>
    <row r="200" s="2" customFormat="1" ht="22.2" customHeight="1">
      <c r="A200" s="37"/>
      <c r="B200" s="38"/>
      <c r="C200" s="256" t="s">
        <v>443</v>
      </c>
      <c r="D200" s="256" t="s">
        <v>189</v>
      </c>
      <c r="E200" s="257" t="s">
        <v>444</v>
      </c>
      <c r="F200" s="258" t="s">
        <v>445</v>
      </c>
      <c r="G200" s="259" t="s">
        <v>213</v>
      </c>
      <c r="H200" s="266">
        <v>5</v>
      </c>
      <c r="I200" s="261"/>
      <c r="J200" s="262">
        <f>ROUND(I200*H200,2)</f>
        <v>0</v>
      </c>
      <c r="K200" s="263"/>
      <c r="L200" s="40"/>
      <c r="M200" s="264" t="s">
        <v>1</v>
      </c>
      <c r="N200" s="265" t="s">
        <v>49</v>
      </c>
      <c r="O200" s="90"/>
      <c r="P200" s="253">
        <f>O200*H200</f>
        <v>0</v>
      </c>
      <c r="Q200" s="253">
        <v>0</v>
      </c>
      <c r="R200" s="253">
        <f>Q200*H200</f>
        <v>0</v>
      </c>
      <c r="S200" s="253">
        <v>0</v>
      </c>
      <c r="T200" s="25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55" t="s">
        <v>92</v>
      </c>
      <c r="AT200" s="255" t="s">
        <v>189</v>
      </c>
      <c r="AU200" s="255" t="s">
        <v>94</v>
      </c>
      <c r="AY200" s="14" t="s">
        <v>180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4" t="s">
        <v>92</v>
      </c>
      <c r="BK200" s="142">
        <f>ROUND(I200*H200,2)</f>
        <v>0</v>
      </c>
      <c r="BL200" s="14" t="s">
        <v>92</v>
      </c>
      <c r="BM200" s="255" t="s">
        <v>446</v>
      </c>
    </row>
    <row r="201" s="2" customFormat="1" ht="22.2" customHeight="1">
      <c r="A201" s="37"/>
      <c r="B201" s="38"/>
      <c r="C201" s="256" t="s">
        <v>447</v>
      </c>
      <c r="D201" s="256" t="s">
        <v>189</v>
      </c>
      <c r="E201" s="257" t="s">
        <v>448</v>
      </c>
      <c r="F201" s="258" t="s">
        <v>449</v>
      </c>
      <c r="G201" s="259" t="s">
        <v>213</v>
      </c>
      <c r="H201" s="266">
        <v>1</v>
      </c>
      <c r="I201" s="261"/>
      <c r="J201" s="262">
        <f>ROUND(I201*H201,2)</f>
        <v>0</v>
      </c>
      <c r="K201" s="263"/>
      <c r="L201" s="40"/>
      <c r="M201" s="264" t="s">
        <v>1</v>
      </c>
      <c r="N201" s="265" t="s">
        <v>49</v>
      </c>
      <c r="O201" s="90"/>
      <c r="P201" s="253">
        <f>O201*H201</f>
        <v>0</v>
      </c>
      <c r="Q201" s="253">
        <v>0</v>
      </c>
      <c r="R201" s="253">
        <f>Q201*H201</f>
        <v>0</v>
      </c>
      <c r="S201" s="253">
        <v>0</v>
      </c>
      <c r="T201" s="254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55" t="s">
        <v>92</v>
      </c>
      <c r="AT201" s="255" t="s">
        <v>189</v>
      </c>
      <c r="AU201" s="255" t="s">
        <v>94</v>
      </c>
      <c r="AY201" s="14" t="s">
        <v>180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4" t="s">
        <v>92</v>
      </c>
      <c r="BK201" s="142">
        <f>ROUND(I201*H201,2)</f>
        <v>0</v>
      </c>
      <c r="BL201" s="14" t="s">
        <v>92</v>
      </c>
      <c r="BM201" s="255" t="s">
        <v>450</v>
      </c>
    </row>
    <row r="202" s="2" customFormat="1" ht="19.8" customHeight="1">
      <c r="A202" s="37"/>
      <c r="B202" s="38"/>
      <c r="C202" s="256" t="s">
        <v>451</v>
      </c>
      <c r="D202" s="256" t="s">
        <v>189</v>
      </c>
      <c r="E202" s="257" t="s">
        <v>452</v>
      </c>
      <c r="F202" s="258" t="s">
        <v>453</v>
      </c>
      <c r="G202" s="259" t="s">
        <v>213</v>
      </c>
      <c r="H202" s="266">
        <v>3</v>
      </c>
      <c r="I202" s="261"/>
      <c r="J202" s="262">
        <f>ROUND(I202*H202,2)</f>
        <v>0</v>
      </c>
      <c r="K202" s="263"/>
      <c r="L202" s="40"/>
      <c r="M202" s="264" t="s">
        <v>1</v>
      </c>
      <c r="N202" s="265" t="s">
        <v>49</v>
      </c>
      <c r="O202" s="90"/>
      <c r="P202" s="253">
        <f>O202*H202</f>
        <v>0</v>
      </c>
      <c r="Q202" s="253">
        <v>0</v>
      </c>
      <c r="R202" s="253">
        <f>Q202*H202</f>
        <v>0</v>
      </c>
      <c r="S202" s="253">
        <v>0</v>
      </c>
      <c r="T202" s="254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5" t="s">
        <v>92</v>
      </c>
      <c r="AT202" s="255" t="s">
        <v>189</v>
      </c>
      <c r="AU202" s="255" t="s">
        <v>94</v>
      </c>
      <c r="AY202" s="14" t="s">
        <v>180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4" t="s">
        <v>92</v>
      </c>
      <c r="BK202" s="142">
        <f>ROUND(I202*H202,2)</f>
        <v>0</v>
      </c>
      <c r="BL202" s="14" t="s">
        <v>92</v>
      </c>
      <c r="BM202" s="255" t="s">
        <v>454</v>
      </c>
    </row>
    <row r="203" s="2" customFormat="1" ht="34.8" customHeight="1">
      <c r="A203" s="37"/>
      <c r="B203" s="38"/>
      <c r="C203" s="256" t="s">
        <v>455</v>
      </c>
      <c r="D203" s="256" t="s">
        <v>189</v>
      </c>
      <c r="E203" s="257" t="s">
        <v>456</v>
      </c>
      <c r="F203" s="258" t="s">
        <v>457</v>
      </c>
      <c r="G203" s="259" t="s">
        <v>199</v>
      </c>
      <c r="H203" s="266">
        <v>45</v>
      </c>
      <c r="I203" s="261"/>
      <c r="J203" s="262">
        <f>ROUND(I203*H203,2)</f>
        <v>0</v>
      </c>
      <c r="K203" s="263"/>
      <c r="L203" s="40"/>
      <c r="M203" s="264" t="s">
        <v>1</v>
      </c>
      <c r="N203" s="265" t="s">
        <v>49</v>
      </c>
      <c r="O203" s="90"/>
      <c r="P203" s="253">
        <f>O203*H203</f>
        <v>0</v>
      </c>
      <c r="Q203" s="253">
        <v>0</v>
      </c>
      <c r="R203" s="253">
        <f>Q203*H203</f>
        <v>0</v>
      </c>
      <c r="S203" s="253">
        <v>0</v>
      </c>
      <c r="T203" s="25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5" t="s">
        <v>92</v>
      </c>
      <c r="AT203" s="255" t="s">
        <v>189</v>
      </c>
      <c r="AU203" s="255" t="s">
        <v>94</v>
      </c>
      <c r="AY203" s="14" t="s">
        <v>180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4" t="s">
        <v>92</v>
      </c>
      <c r="BK203" s="142">
        <f>ROUND(I203*H203,2)</f>
        <v>0</v>
      </c>
      <c r="BL203" s="14" t="s">
        <v>92</v>
      </c>
      <c r="BM203" s="255" t="s">
        <v>458</v>
      </c>
    </row>
    <row r="204" s="2" customFormat="1" ht="14.4" customHeight="1">
      <c r="A204" s="37"/>
      <c r="B204" s="38"/>
      <c r="C204" s="256" t="s">
        <v>459</v>
      </c>
      <c r="D204" s="256" t="s">
        <v>189</v>
      </c>
      <c r="E204" s="257" t="s">
        <v>460</v>
      </c>
      <c r="F204" s="258" t="s">
        <v>461</v>
      </c>
      <c r="G204" s="259" t="s">
        <v>213</v>
      </c>
      <c r="H204" s="266">
        <v>15</v>
      </c>
      <c r="I204" s="261"/>
      <c r="J204" s="262">
        <f>ROUND(I204*H204,2)</f>
        <v>0</v>
      </c>
      <c r="K204" s="263"/>
      <c r="L204" s="40"/>
      <c r="M204" s="264" t="s">
        <v>1</v>
      </c>
      <c r="N204" s="265" t="s">
        <v>49</v>
      </c>
      <c r="O204" s="90"/>
      <c r="P204" s="253">
        <f>O204*H204</f>
        <v>0</v>
      </c>
      <c r="Q204" s="253">
        <v>0</v>
      </c>
      <c r="R204" s="253">
        <f>Q204*H204</f>
        <v>0</v>
      </c>
      <c r="S204" s="253">
        <v>0</v>
      </c>
      <c r="T204" s="254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55" t="s">
        <v>92</v>
      </c>
      <c r="AT204" s="255" t="s">
        <v>189</v>
      </c>
      <c r="AU204" s="255" t="s">
        <v>94</v>
      </c>
      <c r="AY204" s="14" t="s">
        <v>180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4" t="s">
        <v>92</v>
      </c>
      <c r="BK204" s="142">
        <f>ROUND(I204*H204,2)</f>
        <v>0</v>
      </c>
      <c r="BL204" s="14" t="s">
        <v>92</v>
      </c>
      <c r="BM204" s="255" t="s">
        <v>462</v>
      </c>
    </row>
    <row r="205" s="2" customFormat="1" ht="14.4" customHeight="1">
      <c r="A205" s="37"/>
      <c r="B205" s="38"/>
      <c r="C205" s="256" t="s">
        <v>463</v>
      </c>
      <c r="D205" s="256" t="s">
        <v>189</v>
      </c>
      <c r="E205" s="257" t="s">
        <v>406</v>
      </c>
      <c r="F205" s="258" t="s">
        <v>407</v>
      </c>
      <c r="G205" s="259" t="s">
        <v>192</v>
      </c>
      <c r="H205" s="260"/>
      <c r="I205" s="261"/>
      <c r="J205" s="262">
        <f>ROUND(I205*H205,2)</f>
        <v>0</v>
      </c>
      <c r="K205" s="263"/>
      <c r="L205" s="40"/>
      <c r="M205" s="264" t="s">
        <v>1</v>
      </c>
      <c r="N205" s="265" t="s">
        <v>49</v>
      </c>
      <c r="O205" s="90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5" t="s">
        <v>92</v>
      </c>
      <c r="AT205" s="255" t="s">
        <v>189</v>
      </c>
      <c r="AU205" s="255" t="s">
        <v>94</v>
      </c>
      <c r="AY205" s="14" t="s">
        <v>180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92</v>
      </c>
      <c r="BK205" s="142">
        <f>ROUND(I205*H205,2)</f>
        <v>0</v>
      </c>
      <c r="BL205" s="14" t="s">
        <v>92</v>
      </c>
      <c r="BM205" s="255" t="s">
        <v>464</v>
      </c>
    </row>
    <row r="206" s="12" customFormat="1" ht="22.8" customHeight="1">
      <c r="A206" s="12"/>
      <c r="B206" s="226"/>
      <c r="C206" s="227"/>
      <c r="D206" s="228" t="s">
        <v>83</v>
      </c>
      <c r="E206" s="240" t="s">
        <v>465</v>
      </c>
      <c r="F206" s="240" t="s">
        <v>466</v>
      </c>
      <c r="G206" s="227"/>
      <c r="H206" s="227"/>
      <c r="I206" s="230"/>
      <c r="J206" s="241">
        <f>BK206</f>
        <v>0</v>
      </c>
      <c r="K206" s="227"/>
      <c r="L206" s="232"/>
      <c r="M206" s="233"/>
      <c r="N206" s="234"/>
      <c r="O206" s="234"/>
      <c r="P206" s="235">
        <f>SUM(P207:P213)</f>
        <v>0</v>
      </c>
      <c r="Q206" s="234"/>
      <c r="R206" s="235">
        <f>SUM(R207:R213)</f>
        <v>0</v>
      </c>
      <c r="S206" s="234"/>
      <c r="T206" s="236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7" t="s">
        <v>179</v>
      </c>
      <c r="AT206" s="238" t="s">
        <v>83</v>
      </c>
      <c r="AU206" s="238" t="s">
        <v>92</v>
      </c>
      <c r="AY206" s="237" t="s">
        <v>180</v>
      </c>
      <c r="BK206" s="239">
        <f>SUM(BK207:BK213)</f>
        <v>0</v>
      </c>
    </row>
    <row r="207" s="2" customFormat="1" ht="14.4" customHeight="1">
      <c r="A207" s="37"/>
      <c r="B207" s="38"/>
      <c r="C207" s="256" t="s">
        <v>467</v>
      </c>
      <c r="D207" s="256" t="s">
        <v>189</v>
      </c>
      <c r="E207" s="257" t="s">
        <v>468</v>
      </c>
      <c r="F207" s="258" t="s">
        <v>469</v>
      </c>
      <c r="G207" s="259" t="s">
        <v>470</v>
      </c>
      <c r="H207" s="266">
        <v>8</v>
      </c>
      <c r="I207" s="261"/>
      <c r="J207" s="262">
        <f>ROUND(I207*H207,2)</f>
        <v>0</v>
      </c>
      <c r="K207" s="263"/>
      <c r="L207" s="40"/>
      <c r="M207" s="264" t="s">
        <v>1</v>
      </c>
      <c r="N207" s="265" t="s">
        <v>49</v>
      </c>
      <c r="O207" s="90"/>
      <c r="P207" s="253">
        <f>O207*H207</f>
        <v>0</v>
      </c>
      <c r="Q207" s="253">
        <v>0</v>
      </c>
      <c r="R207" s="253">
        <f>Q207*H207</f>
        <v>0</v>
      </c>
      <c r="S207" s="253">
        <v>0</v>
      </c>
      <c r="T207" s="254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5" t="s">
        <v>471</v>
      </c>
      <c r="AT207" s="255" t="s">
        <v>189</v>
      </c>
      <c r="AU207" s="255" t="s">
        <v>94</v>
      </c>
      <c r="AY207" s="14" t="s">
        <v>180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4" t="s">
        <v>92</v>
      </c>
      <c r="BK207" s="142">
        <f>ROUND(I207*H207,2)</f>
        <v>0</v>
      </c>
      <c r="BL207" s="14" t="s">
        <v>471</v>
      </c>
      <c r="BM207" s="255" t="s">
        <v>472</v>
      </c>
    </row>
    <row r="208" s="2" customFormat="1" ht="14.4" customHeight="1">
      <c r="A208" s="37"/>
      <c r="B208" s="38"/>
      <c r="C208" s="256" t="s">
        <v>473</v>
      </c>
      <c r="D208" s="256" t="s">
        <v>189</v>
      </c>
      <c r="E208" s="257" t="s">
        <v>474</v>
      </c>
      <c r="F208" s="258" t="s">
        <v>475</v>
      </c>
      <c r="G208" s="259" t="s">
        <v>470</v>
      </c>
      <c r="H208" s="266">
        <v>32</v>
      </c>
      <c r="I208" s="261"/>
      <c r="J208" s="262">
        <f>ROUND(I208*H208,2)</f>
        <v>0</v>
      </c>
      <c r="K208" s="263"/>
      <c r="L208" s="40"/>
      <c r="M208" s="264" t="s">
        <v>1</v>
      </c>
      <c r="N208" s="265" t="s">
        <v>49</v>
      </c>
      <c r="O208" s="90"/>
      <c r="P208" s="253">
        <f>O208*H208</f>
        <v>0</v>
      </c>
      <c r="Q208" s="253">
        <v>0</v>
      </c>
      <c r="R208" s="253">
        <f>Q208*H208</f>
        <v>0</v>
      </c>
      <c r="S208" s="253">
        <v>0</v>
      </c>
      <c r="T208" s="254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55" t="s">
        <v>471</v>
      </c>
      <c r="AT208" s="255" t="s">
        <v>189</v>
      </c>
      <c r="AU208" s="255" t="s">
        <v>94</v>
      </c>
      <c r="AY208" s="14" t="s">
        <v>180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4" t="s">
        <v>92</v>
      </c>
      <c r="BK208" s="142">
        <f>ROUND(I208*H208,2)</f>
        <v>0</v>
      </c>
      <c r="BL208" s="14" t="s">
        <v>471</v>
      </c>
      <c r="BM208" s="255" t="s">
        <v>476</v>
      </c>
    </row>
    <row r="209" s="2" customFormat="1" ht="14.4" customHeight="1">
      <c r="A209" s="37"/>
      <c r="B209" s="38"/>
      <c r="C209" s="256" t="s">
        <v>477</v>
      </c>
      <c r="D209" s="256" t="s">
        <v>189</v>
      </c>
      <c r="E209" s="257" t="s">
        <v>478</v>
      </c>
      <c r="F209" s="258" t="s">
        <v>479</v>
      </c>
      <c r="G209" s="259" t="s">
        <v>470</v>
      </c>
      <c r="H209" s="266">
        <v>16</v>
      </c>
      <c r="I209" s="261"/>
      <c r="J209" s="262">
        <f>ROUND(I209*H209,2)</f>
        <v>0</v>
      </c>
      <c r="K209" s="263"/>
      <c r="L209" s="40"/>
      <c r="M209" s="264" t="s">
        <v>1</v>
      </c>
      <c r="N209" s="265" t="s">
        <v>49</v>
      </c>
      <c r="O209" s="90"/>
      <c r="P209" s="253">
        <f>O209*H209</f>
        <v>0</v>
      </c>
      <c r="Q209" s="253">
        <v>0</v>
      </c>
      <c r="R209" s="253">
        <f>Q209*H209</f>
        <v>0</v>
      </c>
      <c r="S209" s="253">
        <v>0</v>
      </c>
      <c r="T209" s="254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5" t="s">
        <v>471</v>
      </c>
      <c r="AT209" s="255" t="s">
        <v>189</v>
      </c>
      <c r="AU209" s="255" t="s">
        <v>94</v>
      </c>
      <c r="AY209" s="14" t="s">
        <v>180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4" t="s">
        <v>92</v>
      </c>
      <c r="BK209" s="142">
        <f>ROUND(I209*H209,2)</f>
        <v>0</v>
      </c>
      <c r="BL209" s="14" t="s">
        <v>471</v>
      </c>
      <c r="BM209" s="255" t="s">
        <v>480</v>
      </c>
    </row>
    <row r="210" s="2" customFormat="1" ht="22.2" customHeight="1">
      <c r="A210" s="37"/>
      <c r="B210" s="38"/>
      <c r="C210" s="256" t="s">
        <v>481</v>
      </c>
      <c r="D210" s="256" t="s">
        <v>189</v>
      </c>
      <c r="E210" s="257" t="s">
        <v>482</v>
      </c>
      <c r="F210" s="258" t="s">
        <v>483</v>
      </c>
      <c r="G210" s="259" t="s">
        <v>470</v>
      </c>
      <c r="H210" s="266">
        <v>24</v>
      </c>
      <c r="I210" s="261"/>
      <c r="J210" s="262">
        <f>ROUND(I210*H210,2)</f>
        <v>0</v>
      </c>
      <c r="K210" s="263"/>
      <c r="L210" s="40"/>
      <c r="M210" s="264" t="s">
        <v>1</v>
      </c>
      <c r="N210" s="265" t="s">
        <v>49</v>
      </c>
      <c r="O210" s="90"/>
      <c r="P210" s="253">
        <f>O210*H210</f>
        <v>0</v>
      </c>
      <c r="Q210" s="253">
        <v>0</v>
      </c>
      <c r="R210" s="253">
        <f>Q210*H210</f>
        <v>0</v>
      </c>
      <c r="S210" s="253">
        <v>0</v>
      </c>
      <c r="T210" s="25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5" t="s">
        <v>471</v>
      </c>
      <c r="AT210" s="255" t="s">
        <v>189</v>
      </c>
      <c r="AU210" s="255" t="s">
        <v>94</v>
      </c>
      <c r="AY210" s="14" t="s">
        <v>180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4" t="s">
        <v>92</v>
      </c>
      <c r="BK210" s="142">
        <f>ROUND(I210*H210,2)</f>
        <v>0</v>
      </c>
      <c r="BL210" s="14" t="s">
        <v>471</v>
      </c>
      <c r="BM210" s="255" t="s">
        <v>484</v>
      </c>
    </row>
    <row r="211" s="2" customFormat="1" ht="14.4" customHeight="1">
      <c r="A211" s="37"/>
      <c r="B211" s="38"/>
      <c r="C211" s="256" t="s">
        <v>485</v>
      </c>
      <c r="D211" s="256" t="s">
        <v>189</v>
      </c>
      <c r="E211" s="257" t="s">
        <v>486</v>
      </c>
      <c r="F211" s="258" t="s">
        <v>487</v>
      </c>
      <c r="G211" s="259" t="s">
        <v>470</v>
      </c>
      <c r="H211" s="266">
        <v>16</v>
      </c>
      <c r="I211" s="261"/>
      <c r="J211" s="262">
        <f>ROUND(I211*H211,2)</f>
        <v>0</v>
      </c>
      <c r="K211" s="263"/>
      <c r="L211" s="40"/>
      <c r="M211" s="264" t="s">
        <v>1</v>
      </c>
      <c r="N211" s="265" t="s">
        <v>49</v>
      </c>
      <c r="O211" s="90"/>
      <c r="P211" s="253">
        <f>O211*H211</f>
        <v>0</v>
      </c>
      <c r="Q211" s="253">
        <v>0</v>
      </c>
      <c r="R211" s="253">
        <f>Q211*H211</f>
        <v>0</v>
      </c>
      <c r="S211" s="253">
        <v>0</v>
      </c>
      <c r="T211" s="254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55" t="s">
        <v>471</v>
      </c>
      <c r="AT211" s="255" t="s">
        <v>189</v>
      </c>
      <c r="AU211" s="255" t="s">
        <v>94</v>
      </c>
      <c r="AY211" s="14" t="s">
        <v>180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4" t="s">
        <v>92</v>
      </c>
      <c r="BK211" s="142">
        <f>ROUND(I211*H211,2)</f>
        <v>0</v>
      </c>
      <c r="BL211" s="14" t="s">
        <v>471</v>
      </c>
      <c r="BM211" s="255" t="s">
        <v>488</v>
      </c>
    </row>
    <row r="212" s="2" customFormat="1" ht="22.2" customHeight="1">
      <c r="A212" s="37"/>
      <c r="B212" s="38"/>
      <c r="C212" s="256" t="s">
        <v>489</v>
      </c>
      <c r="D212" s="256" t="s">
        <v>189</v>
      </c>
      <c r="E212" s="257" t="s">
        <v>490</v>
      </c>
      <c r="F212" s="258" t="s">
        <v>491</v>
      </c>
      <c r="G212" s="259" t="s">
        <v>470</v>
      </c>
      <c r="H212" s="266">
        <v>40</v>
      </c>
      <c r="I212" s="261"/>
      <c r="J212" s="262">
        <f>ROUND(I212*H212,2)</f>
        <v>0</v>
      </c>
      <c r="K212" s="263"/>
      <c r="L212" s="40"/>
      <c r="M212" s="264" t="s">
        <v>1</v>
      </c>
      <c r="N212" s="265" t="s">
        <v>49</v>
      </c>
      <c r="O212" s="90"/>
      <c r="P212" s="253">
        <f>O212*H212</f>
        <v>0</v>
      </c>
      <c r="Q212" s="253">
        <v>0</v>
      </c>
      <c r="R212" s="253">
        <f>Q212*H212</f>
        <v>0</v>
      </c>
      <c r="S212" s="253">
        <v>0</v>
      </c>
      <c r="T212" s="254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55" t="s">
        <v>471</v>
      </c>
      <c r="AT212" s="255" t="s">
        <v>189</v>
      </c>
      <c r="AU212" s="255" t="s">
        <v>94</v>
      </c>
      <c r="AY212" s="14" t="s">
        <v>180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4" t="s">
        <v>92</v>
      </c>
      <c r="BK212" s="142">
        <f>ROUND(I212*H212,2)</f>
        <v>0</v>
      </c>
      <c r="BL212" s="14" t="s">
        <v>471</v>
      </c>
      <c r="BM212" s="255" t="s">
        <v>492</v>
      </c>
    </row>
    <row r="213" s="2" customFormat="1" ht="19.8" customHeight="1">
      <c r="A213" s="37"/>
      <c r="B213" s="38"/>
      <c r="C213" s="256" t="s">
        <v>493</v>
      </c>
      <c r="D213" s="256" t="s">
        <v>189</v>
      </c>
      <c r="E213" s="257" t="s">
        <v>494</v>
      </c>
      <c r="F213" s="258" t="s">
        <v>495</v>
      </c>
      <c r="G213" s="259" t="s">
        <v>470</v>
      </c>
      <c r="H213" s="266">
        <v>40</v>
      </c>
      <c r="I213" s="261"/>
      <c r="J213" s="262">
        <f>ROUND(I213*H213,2)</f>
        <v>0</v>
      </c>
      <c r="K213" s="263"/>
      <c r="L213" s="40"/>
      <c r="M213" s="267" t="s">
        <v>1</v>
      </c>
      <c r="N213" s="268" t="s">
        <v>49</v>
      </c>
      <c r="O213" s="269"/>
      <c r="P213" s="270">
        <f>O213*H213</f>
        <v>0</v>
      </c>
      <c r="Q213" s="270">
        <v>0</v>
      </c>
      <c r="R213" s="270">
        <f>Q213*H213</f>
        <v>0</v>
      </c>
      <c r="S213" s="270">
        <v>0</v>
      </c>
      <c r="T213" s="27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5" t="s">
        <v>471</v>
      </c>
      <c r="AT213" s="255" t="s">
        <v>189</v>
      </c>
      <c r="AU213" s="255" t="s">
        <v>94</v>
      </c>
      <c r="AY213" s="14" t="s">
        <v>180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4" t="s">
        <v>92</v>
      </c>
      <c r="BK213" s="142">
        <f>ROUND(I213*H213,2)</f>
        <v>0</v>
      </c>
      <c r="BL213" s="14" t="s">
        <v>471</v>
      </c>
      <c r="BM213" s="255" t="s">
        <v>496</v>
      </c>
    </row>
    <row r="214" s="2" customFormat="1" ht="6.96" customHeight="1">
      <c r="A214" s="37"/>
      <c r="B214" s="65"/>
      <c r="C214" s="66"/>
      <c r="D214" s="66"/>
      <c r="E214" s="66"/>
      <c r="F214" s="66"/>
      <c r="G214" s="66"/>
      <c r="H214" s="66"/>
      <c r="I214" s="66"/>
      <c r="J214" s="66"/>
      <c r="K214" s="66"/>
      <c r="L214" s="40"/>
      <c r="M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</row>
  </sheetData>
  <sheetProtection sheet="1" autoFilter="0" formatColumns="0" formatRows="0" objects="1" scenarios="1" spinCount="100000" saltValue="CP2Bs6qyET/L5QRnWYT4znP5z48togNqSIsLsZH9wcl1wCeqoV0Go9VovRpncXreMy8QdgmN6OaT4JK1a/LrQw==" hashValue="fUi8RQZdfBv/okGLsLh1igdYG51FUXLsGlf8zXVmJrEFAgTgbUE6eD6aklDZaUKHkl7fq10lOEkgJ2kUiaWfQQ==" algorithmName="SHA-512" password="CC35"/>
  <autoFilter ref="C131:K213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97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497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J106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ROUND((SUM(BE106:BE113) + SUM(BE133:BE221)),  2)</f>
        <v>0</v>
      </c>
      <c r="G35" s="37"/>
      <c r="H35" s="37"/>
      <c r="I35" s="171">
        <v>0.20999999999999999</v>
      </c>
      <c r="J35" s="170">
        <f>ROUND(((SUM(BE106:BE113) + SUM(BE133:BE221))*I35),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ROUND((SUM(BF106:BF113) + SUM(BF133:BF221)),  2)</f>
        <v>0</v>
      </c>
      <c r="G36" s="37"/>
      <c r="H36" s="37"/>
      <c r="I36" s="171">
        <v>0.14999999999999999</v>
      </c>
      <c r="J36" s="170">
        <f>ROUND(((SUM(BF106:BF113) + SUM(BF133:BF221))*I36),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ROUND((SUM(BG106:BG113) + SUM(BG133:BG221)),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ROUND((SUM(BH106:BH113) + SUM(BH133:BH221)),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ROUND((SUM(BI106:BI113) + SUM(BI133:BI221)),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PS01.3 - Trafostanice - Vlastní spotřeba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149</v>
      </c>
      <c r="E97" s="197"/>
      <c r="F97" s="197"/>
      <c r="G97" s="197"/>
      <c r="H97" s="197"/>
      <c r="I97" s="197"/>
      <c r="J97" s="198">
        <f>J134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150</v>
      </c>
      <c r="E98" s="203"/>
      <c r="F98" s="203"/>
      <c r="G98" s="203"/>
      <c r="H98" s="203"/>
      <c r="I98" s="203"/>
      <c r="J98" s="204">
        <f>J135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498</v>
      </c>
      <c r="E99" s="203"/>
      <c r="F99" s="203"/>
      <c r="G99" s="203"/>
      <c r="H99" s="203"/>
      <c r="I99" s="203"/>
      <c r="J99" s="204">
        <f>J141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152</v>
      </c>
      <c r="E100" s="203"/>
      <c r="F100" s="203"/>
      <c r="G100" s="203"/>
      <c r="H100" s="203"/>
      <c r="I100" s="203"/>
      <c r="J100" s="204">
        <f>J170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153</v>
      </c>
      <c r="E101" s="203"/>
      <c r="F101" s="203"/>
      <c r="G101" s="203"/>
      <c r="H101" s="203"/>
      <c r="I101" s="203"/>
      <c r="J101" s="204">
        <f>J201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499</v>
      </c>
      <c r="E102" s="203"/>
      <c r="F102" s="203"/>
      <c r="G102" s="203"/>
      <c r="H102" s="203"/>
      <c r="I102" s="203"/>
      <c r="J102" s="204">
        <f>J211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4"/>
      <c r="C103" s="195"/>
      <c r="D103" s="196" t="s">
        <v>500</v>
      </c>
      <c r="E103" s="197"/>
      <c r="F103" s="197"/>
      <c r="G103" s="197"/>
      <c r="H103" s="197"/>
      <c r="I103" s="197"/>
      <c r="J103" s="198">
        <f>J215</f>
        <v>0</v>
      </c>
      <c r="K103" s="195"/>
      <c r="L103" s="19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9.28" customHeight="1">
      <c r="A106" s="37"/>
      <c r="B106" s="38"/>
      <c r="C106" s="193" t="s">
        <v>155</v>
      </c>
      <c r="D106" s="39"/>
      <c r="E106" s="39"/>
      <c r="F106" s="39"/>
      <c r="G106" s="39"/>
      <c r="H106" s="39"/>
      <c r="I106" s="39"/>
      <c r="J106" s="206">
        <f>ROUND(J107 + J108 + J109 + J110 + J111 + J112,2)</f>
        <v>0</v>
      </c>
      <c r="K106" s="39"/>
      <c r="L106" s="62"/>
      <c r="N106" s="207" t="s">
        <v>48</v>
      </c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8" customHeight="1">
      <c r="A107" s="37"/>
      <c r="B107" s="38"/>
      <c r="C107" s="39"/>
      <c r="D107" s="143" t="s">
        <v>156</v>
      </c>
      <c r="E107" s="136"/>
      <c r="F107" s="136"/>
      <c r="G107" s="39"/>
      <c r="H107" s="39"/>
      <c r="I107" s="39"/>
      <c r="J107" s="137">
        <v>0</v>
      </c>
      <c r="K107" s="39"/>
      <c r="L107" s="208"/>
      <c r="M107" s="209"/>
      <c r="N107" s="210" t="s">
        <v>49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157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92</v>
      </c>
      <c r="BK107" s="209"/>
      <c r="BL107" s="209"/>
      <c r="BM107" s="209"/>
    </row>
    <row r="108" s="2" customFormat="1" ht="18" customHeight="1">
      <c r="A108" s="37"/>
      <c r="B108" s="38"/>
      <c r="C108" s="39"/>
      <c r="D108" s="143" t="s">
        <v>158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43" t="s">
        <v>159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160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43" t="s">
        <v>161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36" t="s">
        <v>162</v>
      </c>
      <c r="E112" s="39"/>
      <c r="F112" s="39"/>
      <c r="G112" s="39"/>
      <c r="H112" s="39"/>
      <c r="I112" s="39"/>
      <c r="J112" s="137">
        <f>ROUND(J30*T112,2)</f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163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9.28" customHeight="1">
      <c r="A114" s="37"/>
      <c r="B114" s="38"/>
      <c r="C114" s="147" t="s">
        <v>139</v>
      </c>
      <c r="D114" s="148"/>
      <c r="E114" s="148"/>
      <c r="F114" s="148"/>
      <c r="G114" s="148"/>
      <c r="H114" s="148"/>
      <c r="I114" s="148"/>
      <c r="J114" s="149">
        <f>ROUND(J96+J106,2)</f>
        <v>0</v>
      </c>
      <c r="K114" s="14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0" t="s">
        <v>164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29" t="s">
        <v>16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4.4" customHeight="1">
      <c r="A123" s="37"/>
      <c r="B123" s="38"/>
      <c r="C123" s="39"/>
      <c r="D123" s="39"/>
      <c r="E123" s="190" t="str">
        <f>E7</f>
        <v>Infrastruktura pro elektromobilitu III - lokalita Valchařská</v>
      </c>
      <c r="F123" s="29"/>
      <c r="G123" s="29"/>
      <c r="H123" s="2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29" t="s">
        <v>141</v>
      </c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6" customHeight="1">
      <c r="A125" s="37"/>
      <c r="B125" s="38"/>
      <c r="C125" s="39"/>
      <c r="D125" s="39"/>
      <c r="E125" s="75" t="str">
        <f>E9</f>
        <v>PS01.3 - Trafostanice - Vlastní spotřeba</v>
      </c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29" t="s">
        <v>20</v>
      </c>
      <c r="D127" s="39"/>
      <c r="E127" s="39"/>
      <c r="F127" s="24" t="str">
        <f>F12</f>
        <v>Ostrava</v>
      </c>
      <c r="G127" s="39"/>
      <c r="H127" s="39"/>
      <c r="I127" s="29" t="s">
        <v>22</v>
      </c>
      <c r="J127" s="78" t="str">
        <f>IF(J12="","",J12)</f>
        <v>18.1.2022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26.4" customHeight="1">
      <c r="A129" s="37"/>
      <c r="B129" s="38"/>
      <c r="C129" s="29" t="s">
        <v>24</v>
      </c>
      <c r="D129" s="39"/>
      <c r="E129" s="39"/>
      <c r="F129" s="24" t="str">
        <f>E15</f>
        <v>Dopravní podnik Ostrava, a.s.</v>
      </c>
      <c r="G129" s="39"/>
      <c r="H129" s="39"/>
      <c r="I129" s="29" t="s">
        <v>32</v>
      </c>
      <c r="J129" s="33" t="str">
        <f>E21</f>
        <v>ENPRO Energo, s.r.o.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40.8" customHeight="1">
      <c r="A130" s="37"/>
      <c r="B130" s="38"/>
      <c r="C130" s="29" t="s">
        <v>30</v>
      </c>
      <c r="D130" s="39"/>
      <c r="E130" s="39"/>
      <c r="F130" s="24" t="str">
        <f>IF(E18="","",E18)</f>
        <v>Vyplň údaj</v>
      </c>
      <c r="G130" s="39"/>
      <c r="H130" s="39"/>
      <c r="I130" s="29" t="s">
        <v>36</v>
      </c>
      <c r="J130" s="33" t="str">
        <f>E24</f>
        <v>PEZ - Projekce energetických zařízení, s.r.o.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214"/>
      <c r="B132" s="215"/>
      <c r="C132" s="216" t="s">
        <v>165</v>
      </c>
      <c r="D132" s="217" t="s">
        <v>69</v>
      </c>
      <c r="E132" s="217" t="s">
        <v>65</v>
      </c>
      <c r="F132" s="217" t="s">
        <v>66</v>
      </c>
      <c r="G132" s="217" t="s">
        <v>166</v>
      </c>
      <c r="H132" s="217" t="s">
        <v>167</v>
      </c>
      <c r="I132" s="217" t="s">
        <v>168</v>
      </c>
      <c r="J132" s="218" t="s">
        <v>146</v>
      </c>
      <c r="K132" s="219" t="s">
        <v>169</v>
      </c>
      <c r="L132" s="220"/>
      <c r="M132" s="99" t="s">
        <v>1</v>
      </c>
      <c r="N132" s="100" t="s">
        <v>48</v>
      </c>
      <c r="O132" s="100" t="s">
        <v>170</v>
      </c>
      <c r="P132" s="100" t="s">
        <v>171</v>
      </c>
      <c r="Q132" s="100" t="s">
        <v>172</v>
      </c>
      <c r="R132" s="100" t="s">
        <v>173</v>
      </c>
      <c r="S132" s="100" t="s">
        <v>174</v>
      </c>
      <c r="T132" s="101" t="s">
        <v>175</v>
      </c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</row>
    <row r="133" s="2" customFormat="1" ht="22.8" customHeight="1">
      <c r="A133" s="37"/>
      <c r="B133" s="38"/>
      <c r="C133" s="106" t="s">
        <v>176</v>
      </c>
      <c r="D133" s="39"/>
      <c r="E133" s="39"/>
      <c r="F133" s="39"/>
      <c r="G133" s="39"/>
      <c r="H133" s="39"/>
      <c r="I133" s="39"/>
      <c r="J133" s="221">
        <f>BK133</f>
        <v>0</v>
      </c>
      <c r="K133" s="39"/>
      <c r="L133" s="40"/>
      <c r="M133" s="102"/>
      <c r="N133" s="222"/>
      <c r="O133" s="103"/>
      <c r="P133" s="223">
        <f>P134+P215</f>
        <v>0</v>
      </c>
      <c r="Q133" s="103"/>
      <c r="R133" s="223">
        <f>R134+R215</f>
        <v>0.68550999999999995</v>
      </c>
      <c r="S133" s="103"/>
      <c r="T133" s="224">
        <f>T134+T215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4" t="s">
        <v>83</v>
      </c>
      <c r="AU133" s="14" t="s">
        <v>148</v>
      </c>
      <c r="BK133" s="225">
        <f>BK134+BK215</f>
        <v>0</v>
      </c>
    </row>
    <row r="134" s="12" customFormat="1" ht="25.92" customHeight="1">
      <c r="A134" s="12"/>
      <c r="B134" s="226"/>
      <c r="C134" s="227"/>
      <c r="D134" s="228" t="s">
        <v>83</v>
      </c>
      <c r="E134" s="229" t="s">
        <v>177</v>
      </c>
      <c r="F134" s="229" t="s">
        <v>178</v>
      </c>
      <c r="G134" s="227"/>
      <c r="H134" s="227"/>
      <c r="I134" s="230"/>
      <c r="J134" s="231">
        <f>BK134</f>
        <v>0</v>
      </c>
      <c r="K134" s="227"/>
      <c r="L134" s="232"/>
      <c r="M134" s="233"/>
      <c r="N134" s="234"/>
      <c r="O134" s="234"/>
      <c r="P134" s="235">
        <f>P135+P141+P170+P201+P211</f>
        <v>0</v>
      </c>
      <c r="Q134" s="234"/>
      <c r="R134" s="235">
        <f>R135+R141+R170+R201+R211</f>
        <v>0.68550999999999995</v>
      </c>
      <c r="S134" s="234"/>
      <c r="T134" s="236">
        <f>T135+T141+T170+T201+T211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7" t="s">
        <v>179</v>
      </c>
      <c r="AT134" s="238" t="s">
        <v>83</v>
      </c>
      <c r="AU134" s="238" t="s">
        <v>84</v>
      </c>
      <c r="AY134" s="237" t="s">
        <v>180</v>
      </c>
      <c r="BK134" s="239">
        <f>BK135+BK141+BK170+BK201+BK211</f>
        <v>0</v>
      </c>
    </row>
    <row r="135" s="12" customFormat="1" ht="22.8" customHeight="1">
      <c r="A135" s="12"/>
      <c r="B135" s="226"/>
      <c r="C135" s="227"/>
      <c r="D135" s="228" t="s">
        <v>83</v>
      </c>
      <c r="E135" s="240" t="s">
        <v>181</v>
      </c>
      <c r="F135" s="240" t="s">
        <v>182</v>
      </c>
      <c r="G135" s="227"/>
      <c r="H135" s="227"/>
      <c r="I135" s="230"/>
      <c r="J135" s="241">
        <f>BK135</f>
        <v>0</v>
      </c>
      <c r="K135" s="227"/>
      <c r="L135" s="232"/>
      <c r="M135" s="233"/>
      <c r="N135" s="234"/>
      <c r="O135" s="234"/>
      <c r="P135" s="235">
        <f>SUM(P136:P140)</f>
        <v>0</v>
      </c>
      <c r="Q135" s="234"/>
      <c r="R135" s="235">
        <f>SUM(R136:R140)</f>
        <v>0</v>
      </c>
      <c r="S135" s="234"/>
      <c r="T135" s="236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7" t="s">
        <v>179</v>
      </c>
      <c r="AT135" s="238" t="s">
        <v>83</v>
      </c>
      <c r="AU135" s="238" t="s">
        <v>92</v>
      </c>
      <c r="AY135" s="237" t="s">
        <v>180</v>
      </c>
      <c r="BK135" s="239">
        <f>SUM(BK136:BK140)</f>
        <v>0</v>
      </c>
    </row>
    <row r="136" s="2" customFormat="1" ht="22.2" customHeight="1">
      <c r="A136" s="37"/>
      <c r="B136" s="38"/>
      <c r="C136" s="242" t="s">
        <v>361</v>
      </c>
      <c r="D136" s="242" t="s">
        <v>183</v>
      </c>
      <c r="E136" s="243" t="s">
        <v>501</v>
      </c>
      <c r="F136" s="244" t="s">
        <v>502</v>
      </c>
      <c r="G136" s="245" t="s">
        <v>186</v>
      </c>
      <c r="H136" s="246">
        <v>1</v>
      </c>
      <c r="I136" s="247"/>
      <c r="J136" s="248">
        <f>ROUND(I136*H136,2)</f>
        <v>0</v>
      </c>
      <c r="K136" s="249"/>
      <c r="L136" s="250"/>
      <c r="M136" s="251" t="s">
        <v>1</v>
      </c>
      <c r="N136" s="252" t="s">
        <v>49</v>
      </c>
      <c r="O136" s="90"/>
      <c r="P136" s="253">
        <f>O136*H136</f>
        <v>0</v>
      </c>
      <c r="Q136" s="253">
        <v>0</v>
      </c>
      <c r="R136" s="253">
        <f>Q136*H136</f>
        <v>0</v>
      </c>
      <c r="S136" s="253">
        <v>0</v>
      </c>
      <c r="T136" s="25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55" t="s">
        <v>94</v>
      </c>
      <c r="AT136" s="255" t="s">
        <v>183</v>
      </c>
      <c r="AU136" s="255" t="s">
        <v>94</v>
      </c>
      <c r="AY136" s="14" t="s">
        <v>180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92</v>
      </c>
      <c r="BK136" s="142">
        <f>ROUND(I136*H136,2)</f>
        <v>0</v>
      </c>
      <c r="BL136" s="14" t="s">
        <v>92</v>
      </c>
      <c r="BM136" s="255" t="s">
        <v>503</v>
      </c>
    </row>
    <row r="137" s="2" customFormat="1" ht="22.2" customHeight="1">
      <c r="A137" s="37"/>
      <c r="B137" s="38"/>
      <c r="C137" s="242" t="s">
        <v>443</v>
      </c>
      <c r="D137" s="242" t="s">
        <v>183</v>
      </c>
      <c r="E137" s="243" t="s">
        <v>504</v>
      </c>
      <c r="F137" s="244" t="s">
        <v>505</v>
      </c>
      <c r="G137" s="245" t="s">
        <v>186</v>
      </c>
      <c r="H137" s="246">
        <v>1</v>
      </c>
      <c r="I137" s="247"/>
      <c r="J137" s="248">
        <f>ROUND(I137*H137,2)</f>
        <v>0</v>
      </c>
      <c r="K137" s="249"/>
      <c r="L137" s="250"/>
      <c r="M137" s="251" t="s">
        <v>1</v>
      </c>
      <c r="N137" s="252" t="s">
        <v>49</v>
      </c>
      <c r="O137" s="90"/>
      <c r="P137" s="253">
        <f>O137*H137</f>
        <v>0</v>
      </c>
      <c r="Q137" s="253">
        <v>0</v>
      </c>
      <c r="R137" s="253">
        <f>Q137*H137</f>
        <v>0</v>
      </c>
      <c r="S137" s="253">
        <v>0</v>
      </c>
      <c r="T137" s="25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55" t="s">
        <v>94</v>
      </c>
      <c r="AT137" s="255" t="s">
        <v>183</v>
      </c>
      <c r="AU137" s="255" t="s">
        <v>94</v>
      </c>
      <c r="AY137" s="14" t="s">
        <v>180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92</v>
      </c>
      <c r="BK137" s="142">
        <f>ROUND(I137*H137,2)</f>
        <v>0</v>
      </c>
      <c r="BL137" s="14" t="s">
        <v>92</v>
      </c>
      <c r="BM137" s="255" t="s">
        <v>506</v>
      </c>
    </row>
    <row r="138" s="2" customFormat="1" ht="22.2" customHeight="1">
      <c r="A138" s="37"/>
      <c r="B138" s="38"/>
      <c r="C138" s="242" t="s">
        <v>447</v>
      </c>
      <c r="D138" s="242" t="s">
        <v>183</v>
      </c>
      <c r="E138" s="243" t="s">
        <v>507</v>
      </c>
      <c r="F138" s="244" t="s">
        <v>508</v>
      </c>
      <c r="G138" s="245" t="s">
        <v>186</v>
      </c>
      <c r="H138" s="246">
        <v>1</v>
      </c>
      <c r="I138" s="247"/>
      <c r="J138" s="248">
        <f>ROUND(I138*H138,2)</f>
        <v>0</v>
      </c>
      <c r="K138" s="249"/>
      <c r="L138" s="250"/>
      <c r="M138" s="251" t="s">
        <v>1</v>
      </c>
      <c r="N138" s="252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94</v>
      </c>
      <c r="AT138" s="255" t="s">
        <v>183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92</v>
      </c>
      <c r="BM138" s="255" t="s">
        <v>509</v>
      </c>
    </row>
    <row r="139" s="2" customFormat="1" ht="22.2" customHeight="1">
      <c r="A139" s="37"/>
      <c r="B139" s="38"/>
      <c r="C139" s="242" t="s">
        <v>493</v>
      </c>
      <c r="D139" s="242" t="s">
        <v>183</v>
      </c>
      <c r="E139" s="243" t="s">
        <v>510</v>
      </c>
      <c r="F139" s="244" t="s">
        <v>511</v>
      </c>
      <c r="G139" s="245" t="s">
        <v>186</v>
      </c>
      <c r="H139" s="246">
        <v>1</v>
      </c>
      <c r="I139" s="247"/>
      <c r="J139" s="248">
        <f>ROUND(I139*H139,2)</f>
        <v>0</v>
      </c>
      <c r="K139" s="249"/>
      <c r="L139" s="250"/>
      <c r="M139" s="251" t="s">
        <v>1</v>
      </c>
      <c r="N139" s="252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94</v>
      </c>
      <c r="AT139" s="255" t="s">
        <v>183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92</v>
      </c>
      <c r="BM139" s="255" t="s">
        <v>512</v>
      </c>
    </row>
    <row r="140" s="2" customFormat="1" ht="14.4" customHeight="1">
      <c r="A140" s="37"/>
      <c r="B140" s="38"/>
      <c r="C140" s="256" t="s">
        <v>513</v>
      </c>
      <c r="D140" s="256" t="s">
        <v>189</v>
      </c>
      <c r="E140" s="257" t="s">
        <v>190</v>
      </c>
      <c r="F140" s="258" t="s">
        <v>191</v>
      </c>
      <c r="G140" s="259" t="s">
        <v>192</v>
      </c>
      <c r="H140" s="260"/>
      <c r="I140" s="261"/>
      <c r="J140" s="262">
        <f>ROUND(I140*H140,2)</f>
        <v>0</v>
      </c>
      <c r="K140" s="263"/>
      <c r="L140" s="40"/>
      <c r="M140" s="264" t="s">
        <v>1</v>
      </c>
      <c r="N140" s="265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193</v>
      </c>
      <c r="AT140" s="255" t="s">
        <v>189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193</v>
      </c>
      <c r="BM140" s="255" t="s">
        <v>514</v>
      </c>
    </row>
    <row r="141" s="12" customFormat="1" ht="22.8" customHeight="1">
      <c r="A141" s="12"/>
      <c r="B141" s="226"/>
      <c r="C141" s="227"/>
      <c r="D141" s="228" t="s">
        <v>83</v>
      </c>
      <c r="E141" s="240" t="s">
        <v>515</v>
      </c>
      <c r="F141" s="240" t="s">
        <v>195</v>
      </c>
      <c r="G141" s="227"/>
      <c r="H141" s="227"/>
      <c r="I141" s="230"/>
      <c r="J141" s="241">
        <f>BK141</f>
        <v>0</v>
      </c>
      <c r="K141" s="227"/>
      <c r="L141" s="232"/>
      <c r="M141" s="233"/>
      <c r="N141" s="234"/>
      <c r="O141" s="234"/>
      <c r="P141" s="235">
        <f>SUM(P142:P169)</f>
        <v>0</v>
      </c>
      <c r="Q141" s="234"/>
      <c r="R141" s="235">
        <f>SUM(R142:R169)</f>
        <v>0.20600999999999997</v>
      </c>
      <c r="S141" s="234"/>
      <c r="T141" s="236">
        <f>SUM(T142:T169)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7" t="s">
        <v>179</v>
      </c>
      <c r="AT141" s="238" t="s">
        <v>83</v>
      </c>
      <c r="AU141" s="238" t="s">
        <v>92</v>
      </c>
      <c r="AY141" s="237" t="s">
        <v>180</v>
      </c>
      <c r="BK141" s="239">
        <f>SUM(BK142:BK169)</f>
        <v>0</v>
      </c>
    </row>
    <row r="142" s="2" customFormat="1" ht="40.2" customHeight="1">
      <c r="A142" s="37"/>
      <c r="B142" s="38"/>
      <c r="C142" s="242" t="s">
        <v>516</v>
      </c>
      <c r="D142" s="242" t="s">
        <v>183</v>
      </c>
      <c r="E142" s="243" t="s">
        <v>517</v>
      </c>
      <c r="F142" s="244" t="s">
        <v>518</v>
      </c>
      <c r="G142" s="245" t="s">
        <v>199</v>
      </c>
      <c r="H142" s="246">
        <v>75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49</v>
      </c>
      <c r="O142" s="90"/>
      <c r="P142" s="253">
        <f>O142*H142</f>
        <v>0</v>
      </c>
      <c r="Q142" s="253">
        <v>0.00115</v>
      </c>
      <c r="R142" s="253">
        <f>Q142*H142</f>
        <v>0.086249999999999993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94</v>
      </c>
      <c r="AT142" s="255" t="s">
        <v>183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92</v>
      </c>
      <c r="BM142" s="255" t="s">
        <v>519</v>
      </c>
    </row>
    <row r="143" s="2" customFormat="1" ht="14.4" customHeight="1">
      <c r="A143" s="37"/>
      <c r="B143" s="38"/>
      <c r="C143" s="242" t="s">
        <v>520</v>
      </c>
      <c r="D143" s="242" t="s">
        <v>183</v>
      </c>
      <c r="E143" s="243" t="s">
        <v>521</v>
      </c>
      <c r="F143" s="244" t="s">
        <v>522</v>
      </c>
      <c r="G143" s="245" t="s">
        <v>523</v>
      </c>
      <c r="H143" s="246">
        <v>1</v>
      </c>
      <c r="I143" s="247"/>
      <c r="J143" s="248">
        <f>ROUND(I143*H143,2)</f>
        <v>0</v>
      </c>
      <c r="K143" s="249"/>
      <c r="L143" s="250"/>
      <c r="M143" s="251" t="s">
        <v>1</v>
      </c>
      <c r="N143" s="252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94</v>
      </c>
      <c r="AT143" s="255" t="s">
        <v>183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92</v>
      </c>
      <c r="BM143" s="255" t="s">
        <v>524</v>
      </c>
    </row>
    <row r="144" s="2" customFormat="1" ht="14.4" customHeight="1">
      <c r="A144" s="37"/>
      <c r="B144" s="38"/>
      <c r="C144" s="242" t="s">
        <v>525</v>
      </c>
      <c r="D144" s="242" t="s">
        <v>183</v>
      </c>
      <c r="E144" s="243" t="s">
        <v>526</v>
      </c>
      <c r="F144" s="244" t="s">
        <v>527</v>
      </c>
      <c r="G144" s="245" t="s">
        <v>523</v>
      </c>
      <c r="H144" s="246">
        <v>1</v>
      </c>
      <c r="I144" s="247"/>
      <c r="J144" s="248">
        <f>ROUND(I144*H144,2)</f>
        <v>0</v>
      </c>
      <c r="K144" s="249"/>
      <c r="L144" s="250"/>
      <c r="M144" s="251" t="s">
        <v>1</v>
      </c>
      <c r="N144" s="252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94</v>
      </c>
      <c r="AT144" s="255" t="s">
        <v>183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92</v>
      </c>
      <c r="BM144" s="255" t="s">
        <v>528</v>
      </c>
    </row>
    <row r="145" s="2" customFormat="1" ht="14.4" customHeight="1">
      <c r="A145" s="37"/>
      <c r="B145" s="38"/>
      <c r="C145" s="242" t="s">
        <v>529</v>
      </c>
      <c r="D145" s="242" t="s">
        <v>183</v>
      </c>
      <c r="E145" s="243" t="s">
        <v>530</v>
      </c>
      <c r="F145" s="244" t="s">
        <v>531</v>
      </c>
      <c r="G145" s="245" t="s">
        <v>213</v>
      </c>
      <c r="H145" s="246">
        <v>7</v>
      </c>
      <c r="I145" s="247"/>
      <c r="J145" s="248">
        <f>ROUND(I145*H145,2)</f>
        <v>0</v>
      </c>
      <c r="K145" s="249"/>
      <c r="L145" s="250"/>
      <c r="M145" s="251" t="s">
        <v>1</v>
      </c>
      <c r="N145" s="252" t="s">
        <v>49</v>
      </c>
      <c r="O145" s="90"/>
      <c r="P145" s="253">
        <f>O145*H145</f>
        <v>0</v>
      </c>
      <c r="Q145" s="253">
        <v>6.9999999999999994E-05</v>
      </c>
      <c r="R145" s="253">
        <f>Q145*H145</f>
        <v>0.00048999999999999998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94</v>
      </c>
      <c r="AT145" s="255" t="s">
        <v>183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92</v>
      </c>
      <c r="BM145" s="255" t="s">
        <v>532</v>
      </c>
    </row>
    <row r="146" s="2" customFormat="1" ht="14.4" customHeight="1">
      <c r="A146" s="37"/>
      <c r="B146" s="38"/>
      <c r="C146" s="242" t="s">
        <v>533</v>
      </c>
      <c r="D146" s="242" t="s">
        <v>183</v>
      </c>
      <c r="E146" s="243" t="s">
        <v>534</v>
      </c>
      <c r="F146" s="244" t="s">
        <v>535</v>
      </c>
      <c r="G146" s="245" t="s">
        <v>199</v>
      </c>
      <c r="H146" s="246">
        <v>15</v>
      </c>
      <c r="I146" s="247"/>
      <c r="J146" s="248">
        <f>ROUND(I146*H146,2)</f>
        <v>0</v>
      </c>
      <c r="K146" s="249"/>
      <c r="L146" s="250"/>
      <c r="M146" s="251" t="s">
        <v>1</v>
      </c>
      <c r="N146" s="252" t="s">
        <v>49</v>
      </c>
      <c r="O146" s="90"/>
      <c r="P146" s="253">
        <f>O146*H146</f>
        <v>0</v>
      </c>
      <c r="Q146" s="253">
        <v>0.0045700000000000003</v>
      </c>
      <c r="R146" s="253">
        <f>Q146*H146</f>
        <v>0.06855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94</v>
      </c>
      <c r="AT146" s="255" t="s">
        <v>183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92</v>
      </c>
      <c r="BM146" s="255" t="s">
        <v>536</v>
      </c>
    </row>
    <row r="147" s="2" customFormat="1" ht="14.4" customHeight="1">
      <c r="A147" s="37"/>
      <c r="B147" s="38"/>
      <c r="C147" s="242" t="s">
        <v>537</v>
      </c>
      <c r="D147" s="242" t="s">
        <v>183</v>
      </c>
      <c r="E147" s="243" t="s">
        <v>538</v>
      </c>
      <c r="F147" s="244" t="s">
        <v>539</v>
      </c>
      <c r="G147" s="245" t="s">
        <v>213</v>
      </c>
      <c r="H147" s="246">
        <v>6</v>
      </c>
      <c r="I147" s="247"/>
      <c r="J147" s="248">
        <f>ROUND(I147*H147,2)</f>
        <v>0</v>
      </c>
      <c r="K147" s="249"/>
      <c r="L147" s="250"/>
      <c r="M147" s="251" t="s">
        <v>1</v>
      </c>
      <c r="N147" s="252" t="s">
        <v>49</v>
      </c>
      <c r="O147" s="90"/>
      <c r="P147" s="253">
        <f>O147*H147</f>
        <v>0</v>
      </c>
      <c r="Q147" s="253">
        <v>0.00012999999999999999</v>
      </c>
      <c r="R147" s="253">
        <f>Q147*H147</f>
        <v>0.00077999999999999988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94</v>
      </c>
      <c r="AT147" s="255" t="s">
        <v>183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92</v>
      </c>
      <c r="BM147" s="255" t="s">
        <v>540</v>
      </c>
    </row>
    <row r="148" s="2" customFormat="1" ht="14.4" customHeight="1">
      <c r="A148" s="37"/>
      <c r="B148" s="38"/>
      <c r="C148" s="242" t="s">
        <v>541</v>
      </c>
      <c r="D148" s="242" t="s">
        <v>183</v>
      </c>
      <c r="E148" s="243" t="s">
        <v>542</v>
      </c>
      <c r="F148" s="244" t="s">
        <v>543</v>
      </c>
      <c r="G148" s="245" t="s">
        <v>199</v>
      </c>
      <c r="H148" s="246">
        <v>40</v>
      </c>
      <c r="I148" s="247"/>
      <c r="J148" s="248">
        <f>ROUND(I148*H148,2)</f>
        <v>0</v>
      </c>
      <c r="K148" s="249"/>
      <c r="L148" s="250"/>
      <c r="M148" s="251" t="s">
        <v>1</v>
      </c>
      <c r="N148" s="252" t="s">
        <v>49</v>
      </c>
      <c r="O148" s="90"/>
      <c r="P148" s="253">
        <f>O148*H148</f>
        <v>0</v>
      </c>
      <c r="Q148" s="253">
        <v>0.00089999999999999998</v>
      </c>
      <c r="R148" s="253">
        <f>Q148*H148</f>
        <v>0.035999999999999997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94</v>
      </c>
      <c r="AT148" s="255" t="s">
        <v>183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92</v>
      </c>
      <c r="BM148" s="255" t="s">
        <v>544</v>
      </c>
    </row>
    <row r="149" s="2" customFormat="1" ht="14.4" customHeight="1">
      <c r="A149" s="37"/>
      <c r="B149" s="38"/>
      <c r="C149" s="242" t="s">
        <v>365</v>
      </c>
      <c r="D149" s="242" t="s">
        <v>183</v>
      </c>
      <c r="E149" s="243" t="s">
        <v>215</v>
      </c>
      <c r="F149" s="244" t="s">
        <v>216</v>
      </c>
      <c r="G149" s="245" t="s">
        <v>199</v>
      </c>
      <c r="H149" s="246">
        <v>5</v>
      </c>
      <c r="I149" s="247"/>
      <c r="J149" s="248">
        <f>ROUND(I149*H149,2)</f>
        <v>0</v>
      </c>
      <c r="K149" s="249"/>
      <c r="L149" s="250"/>
      <c r="M149" s="251" t="s">
        <v>1</v>
      </c>
      <c r="N149" s="252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94</v>
      </c>
      <c r="AT149" s="255" t="s">
        <v>183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92</v>
      </c>
      <c r="BM149" s="255" t="s">
        <v>545</v>
      </c>
    </row>
    <row r="150" s="2" customFormat="1" ht="14.4" customHeight="1">
      <c r="A150" s="37"/>
      <c r="B150" s="38"/>
      <c r="C150" s="242" t="s">
        <v>353</v>
      </c>
      <c r="D150" s="242" t="s">
        <v>183</v>
      </c>
      <c r="E150" s="243" t="s">
        <v>218</v>
      </c>
      <c r="F150" s="244" t="s">
        <v>219</v>
      </c>
      <c r="G150" s="245" t="s">
        <v>199</v>
      </c>
      <c r="H150" s="246">
        <v>15</v>
      </c>
      <c r="I150" s="247"/>
      <c r="J150" s="248">
        <f>ROUND(I150*H150,2)</f>
        <v>0</v>
      </c>
      <c r="K150" s="249"/>
      <c r="L150" s="250"/>
      <c r="M150" s="251" t="s">
        <v>1</v>
      </c>
      <c r="N150" s="252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94</v>
      </c>
      <c r="AT150" s="255" t="s">
        <v>183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92</v>
      </c>
      <c r="BM150" s="255" t="s">
        <v>546</v>
      </c>
    </row>
    <row r="151" s="2" customFormat="1" ht="14.4" customHeight="1">
      <c r="A151" s="37"/>
      <c r="B151" s="38"/>
      <c r="C151" s="242" t="s">
        <v>547</v>
      </c>
      <c r="D151" s="242" t="s">
        <v>183</v>
      </c>
      <c r="E151" s="243" t="s">
        <v>226</v>
      </c>
      <c r="F151" s="244" t="s">
        <v>548</v>
      </c>
      <c r="G151" s="245" t="s">
        <v>199</v>
      </c>
      <c r="H151" s="246">
        <v>30</v>
      </c>
      <c r="I151" s="247"/>
      <c r="J151" s="248">
        <f>ROUND(I151*H151,2)</f>
        <v>0</v>
      </c>
      <c r="K151" s="249"/>
      <c r="L151" s="250"/>
      <c r="M151" s="251" t="s">
        <v>1</v>
      </c>
      <c r="N151" s="252" t="s">
        <v>49</v>
      </c>
      <c r="O151" s="90"/>
      <c r="P151" s="253">
        <f>O151*H151</f>
        <v>0</v>
      </c>
      <c r="Q151" s="253">
        <v>0.00012999999999999999</v>
      </c>
      <c r="R151" s="253">
        <f>Q151*H151</f>
        <v>0.0038999999999999998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94</v>
      </c>
      <c r="AT151" s="255" t="s">
        <v>183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92</v>
      </c>
      <c r="BM151" s="255" t="s">
        <v>549</v>
      </c>
    </row>
    <row r="152" s="2" customFormat="1" ht="14.4" customHeight="1">
      <c r="A152" s="37"/>
      <c r="B152" s="38"/>
      <c r="C152" s="242" t="s">
        <v>550</v>
      </c>
      <c r="D152" s="242" t="s">
        <v>183</v>
      </c>
      <c r="E152" s="243" t="s">
        <v>551</v>
      </c>
      <c r="F152" s="244" t="s">
        <v>552</v>
      </c>
      <c r="G152" s="245" t="s">
        <v>199</v>
      </c>
      <c r="H152" s="246">
        <v>15</v>
      </c>
      <c r="I152" s="247"/>
      <c r="J152" s="248">
        <f>ROUND(I152*H152,2)</f>
        <v>0</v>
      </c>
      <c r="K152" s="249"/>
      <c r="L152" s="250"/>
      <c r="M152" s="251" t="s">
        <v>1</v>
      </c>
      <c r="N152" s="252" t="s">
        <v>49</v>
      </c>
      <c r="O152" s="90"/>
      <c r="P152" s="253">
        <f>O152*H152</f>
        <v>0</v>
      </c>
      <c r="Q152" s="253">
        <v>0.00012</v>
      </c>
      <c r="R152" s="253">
        <f>Q152*H152</f>
        <v>0.0018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94</v>
      </c>
      <c r="AT152" s="255" t="s">
        <v>183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92</v>
      </c>
      <c r="BM152" s="255" t="s">
        <v>553</v>
      </c>
    </row>
    <row r="153" s="2" customFormat="1" ht="14.4" customHeight="1">
      <c r="A153" s="37"/>
      <c r="B153" s="38"/>
      <c r="C153" s="242" t="s">
        <v>196</v>
      </c>
      <c r="D153" s="242" t="s">
        <v>183</v>
      </c>
      <c r="E153" s="243" t="s">
        <v>554</v>
      </c>
      <c r="F153" s="244" t="s">
        <v>555</v>
      </c>
      <c r="G153" s="245" t="s">
        <v>199</v>
      </c>
      <c r="H153" s="246">
        <v>5</v>
      </c>
      <c r="I153" s="247"/>
      <c r="J153" s="248">
        <f>ROUND(I153*H153,2)</f>
        <v>0</v>
      </c>
      <c r="K153" s="249"/>
      <c r="L153" s="250"/>
      <c r="M153" s="251" t="s">
        <v>1</v>
      </c>
      <c r="N153" s="252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94</v>
      </c>
      <c r="AT153" s="255" t="s">
        <v>183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92</v>
      </c>
      <c r="BM153" s="255" t="s">
        <v>556</v>
      </c>
    </row>
    <row r="154" s="2" customFormat="1" ht="14.4" customHeight="1">
      <c r="A154" s="37"/>
      <c r="B154" s="38"/>
      <c r="C154" s="242" t="s">
        <v>393</v>
      </c>
      <c r="D154" s="242" t="s">
        <v>183</v>
      </c>
      <c r="E154" s="243" t="s">
        <v>238</v>
      </c>
      <c r="F154" s="244" t="s">
        <v>239</v>
      </c>
      <c r="G154" s="245" t="s">
        <v>199</v>
      </c>
      <c r="H154" s="246">
        <v>8</v>
      </c>
      <c r="I154" s="247"/>
      <c r="J154" s="248">
        <f>ROUND(I154*H154,2)</f>
        <v>0</v>
      </c>
      <c r="K154" s="249"/>
      <c r="L154" s="250"/>
      <c r="M154" s="251" t="s">
        <v>1</v>
      </c>
      <c r="N154" s="252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94</v>
      </c>
      <c r="AT154" s="255" t="s">
        <v>183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92</v>
      </c>
      <c r="BM154" s="255" t="s">
        <v>557</v>
      </c>
    </row>
    <row r="155" s="2" customFormat="1" ht="14.4" customHeight="1">
      <c r="A155" s="37"/>
      <c r="B155" s="38"/>
      <c r="C155" s="242" t="s">
        <v>397</v>
      </c>
      <c r="D155" s="242" t="s">
        <v>183</v>
      </c>
      <c r="E155" s="243" t="s">
        <v>242</v>
      </c>
      <c r="F155" s="244" t="s">
        <v>243</v>
      </c>
      <c r="G155" s="245" t="s">
        <v>213</v>
      </c>
      <c r="H155" s="246">
        <v>4</v>
      </c>
      <c r="I155" s="247"/>
      <c r="J155" s="248">
        <f>ROUND(I155*H155,2)</f>
        <v>0</v>
      </c>
      <c r="K155" s="249"/>
      <c r="L155" s="250"/>
      <c r="M155" s="251" t="s">
        <v>1</v>
      </c>
      <c r="N155" s="252" t="s">
        <v>49</v>
      </c>
      <c r="O155" s="90"/>
      <c r="P155" s="253">
        <f>O155*H155</f>
        <v>0</v>
      </c>
      <c r="Q155" s="253">
        <v>4.0000000000000003E-05</v>
      </c>
      <c r="R155" s="253">
        <f>Q155*H155</f>
        <v>0.00016000000000000001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94</v>
      </c>
      <c r="AT155" s="255" t="s">
        <v>183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92</v>
      </c>
      <c r="BM155" s="255" t="s">
        <v>558</v>
      </c>
    </row>
    <row r="156" s="2" customFormat="1" ht="14.4" customHeight="1">
      <c r="A156" s="37"/>
      <c r="B156" s="38"/>
      <c r="C156" s="242" t="s">
        <v>377</v>
      </c>
      <c r="D156" s="242" t="s">
        <v>183</v>
      </c>
      <c r="E156" s="243" t="s">
        <v>246</v>
      </c>
      <c r="F156" s="244" t="s">
        <v>247</v>
      </c>
      <c r="G156" s="245" t="s">
        <v>199</v>
      </c>
      <c r="H156" s="246">
        <v>200</v>
      </c>
      <c r="I156" s="247"/>
      <c r="J156" s="248">
        <f>ROUND(I156*H156,2)</f>
        <v>0</v>
      </c>
      <c r="K156" s="249"/>
      <c r="L156" s="250"/>
      <c r="M156" s="251" t="s">
        <v>1</v>
      </c>
      <c r="N156" s="252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94</v>
      </c>
      <c r="AT156" s="255" t="s">
        <v>183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92</v>
      </c>
      <c r="BM156" s="255" t="s">
        <v>559</v>
      </c>
    </row>
    <row r="157" s="2" customFormat="1" ht="14.4" customHeight="1">
      <c r="A157" s="37"/>
      <c r="B157" s="38"/>
      <c r="C157" s="242" t="s">
        <v>381</v>
      </c>
      <c r="D157" s="242" t="s">
        <v>183</v>
      </c>
      <c r="E157" s="243" t="s">
        <v>250</v>
      </c>
      <c r="F157" s="244" t="s">
        <v>251</v>
      </c>
      <c r="G157" s="245" t="s">
        <v>199</v>
      </c>
      <c r="H157" s="246">
        <v>200</v>
      </c>
      <c r="I157" s="247"/>
      <c r="J157" s="248">
        <f>ROUND(I157*H157,2)</f>
        <v>0</v>
      </c>
      <c r="K157" s="249"/>
      <c r="L157" s="250"/>
      <c r="M157" s="251" t="s">
        <v>1</v>
      </c>
      <c r="N157" s="252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94</v>
      </c>
      <c r="AT157" s="255" t="s">
        <v>183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92</v>
      </c>
      <c r="BM157" s="255" t="s">
        <v>560</v>
      </c>
    </row>
    <row r="158" s="2" customFormat="1" ht="14.4" customHeight="1">
      <c r="A158" s="37"/>
      <c r="B158" s="38"/>
      <c r="C158" s="242" t="s">
        <v>427</v>
      </c>
      <c r="D158" s="242" t="s">
        <v>183</v>
      </c>
      <c r="E158" s="243" t="s">
        <v>254</v>
      </c>
      <c r="F158" s="244" t="s">
        <v>255</v>
      </c>
      <c r="G158" s="245" t="s">
        <v>199</v>
      </c>
      <c r="H158" s="246">
        <v>20</v>
      </c>
      <c r="I158" s="247"/>
      <c r="J158" s="248">
        <f>ROUND(I158*H158,2)</f>
        <v>0</v>
      </c>
      <c r="K158" s="249"/>
      <c r="L158" s="250"/>
      <c r="M158" s="251" t="s">
        <v>1</v>
      </c>
      <c r="N158" s="252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94</v>
      </c>
      <c r="AT158" s="255" t="s">
        <v>183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92</v>
      </c>
      <c r="BM158" s="255" t="s">
        <v>561</v>
      </c>
    </row>
    <row r="159" s="2" customFormat="1" ht="14.4" customHeight="1">
      <c r="A159" s="37"/>
      <c r="B159" s="38"/>
      <c r="C159" s="242" t="s">
        <v>431</v>
      </c>
      <c r="D159" s="242" t="s">
        <v>183</v>
      </c>
      <c r="E159" s="243" t="s">
        <v>258</v>
      </c>
      <c r="F159" s="244" t="s">
        <v>259</v>
      </c>
      <c r="G159" s="245" t="s">
        <v>199</v>
      </c>
      <c r="H159" s="246">
        <v>20</v>
      </c>
      <c r="I159" s="247"/>
      <c r="J159" s="248">
        <f>ROUND(I159*H159,2)</f>
        <v>0</v>
      </c>
      <c r="K159" s="249"/>
      <c r="L159" s="250"/>
      <c r="M159" s="251" t="s">
        <v>1</v>
      </c>
      <c r="N159" s="252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94</v>
      </c>
      <c r="AT159" s="255" t="s">
        <v>183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92</v>
      </c>
      <c r="BM159" s="255" t="s">
        <v>562</v>
      </c>
    </row>
    <row r="160" s="2" customFormat="1" ht="19.8" customHeight="1">
      <c r="A160" s="37"/>
      <c r="B160" s="38"/>
      <c r="C160" s="242" t="s">
        <v>563</v>
      </c>
      <c r="D160" s="242" t="s">
        <v>183</v>
      </c>
      <c r="E160" s="243" t="s">
        <v>564</v>
      </c>
      <c r="F160" s="244" t="s">
        <v>565</v>
      </c>
      <c r="G160" s="245" t="s">
        <v>213</v>
      </c>
      <c r="H160" s="246">
        <v>2</v>
      </c>
      <c r="I160" s="247"/>
      <c r="J160" s="248">
        <f>ROUND(I160*H160,2)</f>
        <v>0</v>
      </c>
      <c r="K160" s="249"/>
      <c r="L160" s="250"/>
      <c r="M160" s="251" t="s">
        <v>1</v>
      </c>
      <c r="N160" s="252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94</v>
      </c>
      <c r="AT160" s="255" t="s">
        <v>183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92</v>
      </c>
      <c r="BM160" s="255" t="s">
        <v>566</v>
      </c>
    </row>
    <row r="161" s="2" customFormat="1" ht="14.4" customHeight="1">
      <c r="A161" s="37"/>
      <c r="B161" s="38"/>
      <c r="C161" s="242" t="s">
        <v>567</v>
      </c>
      <c r="D161" s="242" t="s">
        <v>183</v>
      </c>
      <c r="E161" s="243" t="s">
        <v>568</v>
      </c>
      <c r="F161" s="244" t="s">
        <v>569</v>
      </c>
      <c r="G161" s="245" t="s">
        <v>199</v>
      </c>
      <c r="H161" s="246">
        <v>8</v>
      </c>
      <c r="I161" s="247"/>
      <c r="J161" s="248">
        <f>ROUND(I161*H161,2)</f>
        <v>0</v>
      </c>
      <c r="K161" s="249"/>
      <c r="L161" s="250"/>
      <c r="M161" s="251" t="s">
        <v>1</v>
      </c>
      <c r="N161" s="252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94</v>
      </c>
      <c r="AT161" s="255" t="s">
        <v>183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92</v>
      </c>
      <c r="BM161" s="255" t="s">
        <v>570</v>
      </c>
    </row>
    <row r="162" s="2" customFormat="1" ht="14.4" customHeight="1">
      <c r="A162" s="37"/>
      <c r="B162" s="38"/>
      <c r="C162" s="242" t="s">
        <v>571</v>
      </c>
      <c r="D162" s="242" t="s">
        <v>183</v>
      </c>
      <c r="E162" s="243" t="s">
        <v>572</v>
      </c>
      <c r="F162" s="244" t="s">
        <v>573</v>
      </c>
      <c r="G162" s="245" t="s">
        <v>199</v>
      </c>
      <c r="H162" s="246">
        <v>8</v>
      </c>
      <c r="I162" s="247"/>
      <c r="J162" s="248">
        <f>ROUND(I162*H162,2)</f>
        <v>0</v>
      </c>
      <c r="K162" s="249"/>
      <c r="L162" s="250"/>
      <c r="M162" s="251" t="s">
        <v>1</v>
      </c>
      <c r="N162" s="252" t="s">
        <v>49</v>
      </c>
      <c r="O162" s="90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94</v>
      </c>
      <c r="AT162" s="255" t="s">
        <v>183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92</v>
      </c>
      <c r="BM162" s="255" t="s">
        <v>574</v>
      </c>
    </row>
    <row r="163" s="2" customFormat="1" ht="14.4" customHeight="1">
      <c r="A163" s="37"/>
      <c r="B163" s="38"/>
      <c r="C163" s="242" t="s">
        <v>193</v>
      </c>
      <c r="D163" s="242" t="s">
        <v>183</v>
      </c>
      <c r="E163" s="243" t="s">
        <v>575</v>
      </c>
      <c r="F163" s="244" t="s">
        <v>576</v>
      </c>
      <c r="G163" s="245" t="s">
        <v>199</v>
      </c>
      <c r="H163" s="246">
        <v>2</v>
      </c>
      <c r="I163" s="247"/>
      <c r="J163" s="248">
        <f>ROUND(I163*H163,2)</f>
        <v>0</v>
      </c>
      <c r="K163" s="249"/>
      <c r="L163" s="250"/>
      <c r="M163" s="251" t="s">
        <v>1</v>
      </c>
      <c r="N163" s="252" t="s">
        <v>49</v>
      </c>
      <c r="O163" s="90"/>
      <c r="P163" s="253">
        <f>O163*H163</f>
        <v>0</v>
      </c>
      <c r="Q163" s="253">
        <v>0.0022499999999999998</v>
      </c>
      <c r="R163" s="253">
        <f>Q163*H163</f>
        <v>0.0044999999999999997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94</v>
      </c>
      <c r="AT163" s="255" t="s">
        <v>183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92</v>
      </c>
      <c r="BM163" s="255" t="s">
        <v>577</v>
      </c>
    </row>
    <row r="164" s="2" customFormat="1" ht="14.4" customHeight="1">
      <c r="A164" s="37"/>
      <c r="B164" s="38"/>
      <c r="C164" s="242" t="s">
        <v>201</v>
      </c>
      <c r="D164" s="242" t="s">
        <v>183</v>
      </c>
      <c r="E164" s="243" t="s">
        <v>262</v>
      </c>
      <c r="F164" s="244" t="s">
        <v>263</v>
      </c>
      <c r="G164" s="245" t="s">
        <v>213</v>
      </c>
      <c r="H164" s="246">
        <v>4</v>
      </c>
      <c r="I164" s="247"/>
      <c r="J164" s="248">
        <f>ROUND(I164*H164,2)</f>
        <v>0</v>
      </c>
      <c r="K164" s="249"/>
      <c r="L164" s="250"/>
      <c r="M164" s="251" t="s">
        <v>1</v>
      </c>
      <c r="N164" s="252" t="s">
        <v>49</v>
      </c>
      <c r="O164" s="90"/>
      <c r="P164" s="253">
        <f>O164*H164</f>
        <v>0</v>
      </c>
      <c r="Q164" s="253">
        <v>0.00050000000000000001</v>
      </c>
      <c r="R164" s="253">
        <f>Q164*H164</f>
        <v>0.002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94</v>
      </c>
      <c r="AT164" s="255" t="s">
        <v>183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92</v>
      </c>
      <c r="BM164" s="255" t="s">
        <v>578</v>
      </c>
    </row>
    <row r="165" s="2" customFormat="1" ht="14.4" customHeight="1">
      <c r="A165" s="37"/>
      <c r="B165" s="38"/>
      <c r="C165" s="242" t="s">
        <v>206</v>
      </c>
      <c r="D165" s="242" t="s">
        <v>183</v>
      </c>
      <c r="E165" s="243" t="s">
        <v>579</v>
      </c>
      <c r="F165" s="244" t="s">
        <v>580</v>
      </c>
      <c r="G165" s="245" t="s">
        <v>213</v>
      </c>
      <c r="H165" s="246">
        <v>2</v>
      </c>
      <c r="I165" s="247"/>
      <c r="J165" s="248">
        <f>ROUND(I165*H165,2)</f>
        <v>0</v>
      </c>
      <c r="K165" s="249"/>
      <c r="L165" s="250"/>
      <c r="M165" s="251" t="s">
        <v>1</v>
      </c>
      <c r="N165" s="252" t="s">
        <v>49</v>
      </c>
      <c r="O165" s="90"/>
      <c r="P165" s="253">
        <f>O165*H165</f>
        <v>0</v>
      </c>
      <c r="Q165" s="253">
        <v>0.00012</v>
      </c>
      <c r="R165" s="253">
        <f>Q165*H165</f>
        <v>0.00024000000000000001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94</v>
      </c>
      <c r="AT165" s="255" t="s">
        <v>183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92</v>
      </c>
      <c r="BM165" s="255" t="s">
        <v>581</v>
      </c>
    </row>
    <row r="166" s="2" customFormat="1" ht="14.4" customHeight="1">
      <c r="A166" s="37"/>
      <c r="B166" s="38"/>
      <c r="C166" s="242" t="s">
        <v>423</v>
      </c>
      <c r="D166" s="242" t="s">
        <v>183</v>
      </c>
      <c r="E166" s="243" t="s">
        <v>266</v>
      </c>
      <c r="F166" s="244" t="s">
        <v>267</v>
      </c>
      <c r="G166" s="245" t="s">
        <v>213</v>
      </c>
      <c r="H166" s="246">
        <v>6</v>
      </c>
      <c r="I166" s="247"/>
      <c r="J166" s="248">
        <f>ROUND(I166*H166,2)</f>
        <v>0</v>
      </c>
      <c r="K166" s="249"/>
      <c r="L166" s="250"/>
      <c r="M166" s="251" t="s">
        <v>1</v>
      </c>
      <c r="N166" s="252" t="s">
        <v>49</v>
      </c>
      <c r="O166" s="90"/>
      <c r="P166" s="253">
        <f>O166*H166</f>
        <v>0</v>
      </c>
      <c r="Q166" s="253">
        <v>9.0000000000000006E-05</v>
      </c>
      <c r="R166" s="253">
        <f>Q166*H166</f>
        <v>0.00054000000000000001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94</v>
      </c>
      <c r="AT166" s="255" t="s">
        <v>183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92</v>
      </c>
      <c r="BM166" s="255" t="s">
        <v>582</v>
      </c>
    </row>
    <row r="167" s="2" customFormat="1" ht="14.4" customHeight="1">
      <c r="A167" s="37"/>
      <c r="B167" s="38"/>
      <c r="C167" s="242" t="s">
        <v>419</v>
      </c>
      <c r="D167" s="242" t="s">
        <v>183</v>
      </c>
      <c r="E167" s="243" t="s">
        <v>269</v>
      </c>
      <c r="F167" s="244" t="s">
        <v>270</v>
      </c>
      <c r="G167" s="245" t="s">
        <v>213</v>
      </c>
      <c r="H167" s="246">
        <v>10</v>
      </c>
      <c r="I167" s="247"/>
      <c r="J167" s="248">
        <f>ROUND(I167*H167,2)</f>
        <v>0</v>
      </c>
      <c r="K167" s="249"/>
      <c r="L167" s="250"/>
      <c r="M167" s="251" t="s">
        <v>1</v>
      </c>
      <c r="N167" s="252" t="s">
        <v>49</v>
      </c>
      <c r="O167" s="90"/>
      <c r="P167" s="253">
        <f>O167*H167</f>
        <v>0</v>
      </c>
      <c r="Q167" s="253">
        <v>8.0000000000000007E-05</v>
      </c>
      <c r="R167" s="253">
        <f>Q167*H167</f>
        <v>0.00080000000000000004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94</v>
      </c>
      <c r="AT167" s="255" t="s">
        <v>183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92</v>
      </c>
      <c r="BM167" s="255" t="s">
        <v>583</v>
      </c>
    </row>
    <row r="168" s="2" customFormat="1" ht="14.4" customHeight="1">
      <c r="A168" s="37"/>
      <c r="B168" s="38"/>
      <c r="C168" s="242" t="s">
        <v>401</v>
      </c>
      <c r="D168" s="242" t="s">
        <v>183</v>
      </c>
      <c r="E168" s="243" t="s">
        <v>273</v>
      </c>
      <c r="F168" s="244" t="s">
        <v>274</v>
      </c>
      <c r="G168" s="245" t="s">
        <v>213</v>
      </c>
      <c r="H168" s="246">
        <v>20</v>
      </c>
      <c r="I168" s="247"/>
      <c r="J168" s="248">
        <f>ROUND(I168*H168,2)</f>
        <v>0</v>
      </c>
      <c r="K168" s="249"/>
      <c r="L168" s="250"/>
      <c r="M168" s="251" t="s">
        <v>1</v>
      </c>
      <c r="N168" s="252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94</v>
      </c>
      <c r="AT168" s="255" t="s">
        <v>183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92</v>
      </c>
      <c r="BM168" s="255" t="s">
        <v>584</v>
      </c>
    </row>
    <row r="169" s="2" customFormat="1" ht="14.4" customHeight="1">
      <c r="A169" s="37"/>
      <c r="B169" s="38"/>
      <c r="C169" s="256" t="s">
        <v>585</v>
      </c>
      <c r="D169" s="256" t="s">
        <v>189</v>
      </c>
      <c r="E169" s="257" t="s">
        <v>308</v>
      </c>
      <c r="F169" s="258" t="s">
        <v>309</v>
      </c>
      <c r="G169" s="259" t="s">
        <v>192</v>
      </c>
      <c r="H169" s="260"/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193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193</v>
      </c>
      <c r="BM169" s="255" t="s">
        <v>586</v>
      </c>
    </row>
    <row r="170" s="12" customFormat="1" ht="22.8" customHeight="1">
      <c r="A170" s="12"/>
      <c r="B170" s="226"/>
      <c r="C170" s="227"/>
      <c r="D170" s="228" t="s">
        <v>83</v>
      </c>
      <c r="E170" s="240" t="s">
        <v>311</v>
      </c>
      <c r="F170" s="240" t="s">
        <v>312</v>
      </c>
      <c r="G170" s="227"/>
      <c r="H170" s="227"/>
      <c r="I170" s="230"/>
      <c r="J170" s="241">
        <f>BK170</f>
        <v>0</v>
      </c>
      <c r="K170" s="227"/>
      <c r="L170" s="232"/>
      <c r="M170" s="233"/>
      <c r="N170" s="234"/>
      <c r="O170" s="234"/>
      <c r="P170" s="235">
        <f>SUM(P171:P200)</f>
        <v>0</v>
      </c>
      <c r="Q170" s="234"/>
      <c r="R170" s="235">
        <f>SUM(R171:R200)</f>
        <v>0</v>
      </c>
      <c r="S170" s="234"/>
      <c r="T170" s="236">
        <f>SUM(T171:T200)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37" t="s">
        <v>179</v>
      </c>
      <c r="AT170" s="238" t="s">
        <v>83</v>
      </c>
      <c r="AU170" s="238" t="s">
        <v>92</v>
      </c>
      <c r="AY170" s="237" t="s">
        <v>180</v>
      </c>
      <c r="BK170" s="239">
        <f>SUM(BK171:BK200)</f>
        <v>0</v>
      </c>
    </row>
    <row r="171" s="2" customFormat="1" ht="30" customHeight="1">
      <c r="A171" s="37"/>
      <c r="B171" s="38"/>
      <c r="C171" s="256" t="s">
        <v>221</v>
      </c>
      <c r="D171" s="256" t="s">
        <v>189</v>
      </c>
      <c r="E171" s="257" t="s">
        <v>314</v>
      </c>
      <c r="F171" s="258" t="s">
        <v>315</v>
      </c>
      <c r="G171" s="259" t="s">
        <v>199</v>
      </c>
      <c r="H171" s="266">
        <v>8</v>
      </c>
      <c r="I171" s="261"/>
      <c r="J171" s="262">
        <f>ROUND(I171*H171,2)</f>
        <v>0</v>
      </c>
      <c r="K171" s="263"/>
      <c r="L171" s="40"/>
      <c r="M171" s="264" t="s">
        <v>1</v>
      </c>
      <c r="N171" s="265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92</v>
      </c>
      <c r="AT171" s="255" t="s">
        <v>189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92</v>
      </c>
      <c r="BM171" s="255" t="s">
        <v>587</v>
      </c>
    </row>
    <row r="172" s="2" customFormat="1" ht="30" customHeight="1">
      <c r="A172" s="37"/>
      <c r="B172" s="38"/>
      <c r="C172" s="256" t="s">
        <v>357</v>
      </c>
      <c r="D172" s="256" t="s">
        <v>189</v>
      </c>
      <c r="E172" s="257" t="s">
        <v>588</v>
      </c>
      <c r="F172" s="258" t="s">
        <v>589</v>
      </c>
      <c r="G172" s="259" t="s">
        <v>199</v>
      </c>
      <c r="H172" s="266">
        <v>5</v>
      </c>
      <c r="I172" s="261"/>
      <c r="J172" s="262">
        <f>ROUND(I172*H172,2)</f>
        <v>0</v>
      </c>
      <c r="K172" s="263"/>
      <c r="L172" s="40"/>
      <c r="M172" s="264" t="s">
        <v>1</v>
      </c>
      <c r="N172" s="265" t="s">
        <v>49</v>
      </c>
      <c r="O172" s="90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92</v>
      </c>
      <c r="AT172" s="255" t="s">
        <v>189</v>
      </c>
      <c r="AU172" s="255" t="s">
        <v>94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92</v>
      </c>
      <c r="BM172" s="255" t="s">
        <v>590</v>
      </c>
    </row>
    <row r="173" s="2" customFormat="1" ht="22.2" customHeight="1">
      <c r="A173" s="37"/>
      <c r="B173" s="38"/>
      <c r="C173" s="256" t="s">
        <v>591</v>
      </c>
      <c r="D173" s="256" t="s">
        <v>189</v>
      </c>
      <c r="E173" s="257" t="s">
        <v>318</v>
      </c>
      <c r="F173" s="258" t="s">
        <v>319</v>
      </c>
      <c r="G173" s="259" t="s">
        <v>199</v>
      </c>
      <c r="H173" s="266">
        <v>440</v>
      </c>
      <c r="I173" s="261"/>
      <c r="J173" s="262">
        <f>ROUND(I173*H173,2)</f>
        <v>0</v>
      </c>
      <c r="K173" s="263"/>
      <c r="L173" s="40"/>
      <c r="M173" s="264" t="s">
        <v>1</v>
      </c>
      <c r="N173" s="265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92</v>
      </c>
      <c r="AT173" s="255" t="s">
        <v>189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92</v>
      </c>
      <c r="BM173" s="255" t="s">
        <v>592</v>
      </c>
    </row>
    <row r="174" s="2" customFormat="1" ht="22.2" customHeight="1">
      <c r="A174" s="37"/>
      <c r="B174" s="38"/>
      <c r="C174" s="256" t="s">
        <v>321</v>
      </c>
      <c r="D174" s="256" t="s">
        <v>189</v>
      </c>
      <c r="E174" s="257" t="s">
        <v>322</v>
      </c>
      <c r="F174" s="258" t="s">
        <v>323</v>
      </c>
      <c r="G174" s="259" t="s">
        <v>199</v>
      </c>
      <c r="H174" s="266">
        <v>30</v>
      </c>
      <c r="I174" s="261"/>
      <c r="J174" s="262">
        <f>ROUND(I174*H174,2)</f>
        <v>0</v>
      </c>
      <c r="K174" s="263"/>
      <c r="L174" s="40"/>
      <c r="M174" s="264" t="s">
        <v>1</v>
      </c>
      <c r="N174" s="265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92</v>
      </c>
      <c r="AT174" s="255" t="s">
        <v>189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92</v>
      </c>
      <c r="BM174" s="255" t="s">
        <v>593</v>
      </c>
    </row>
    <row r="175" s="2" customFormat="1" ht="22.2" customHeight="1">
      <c r="A175" s="37"/>
      <c r="B175" s="38"/>
      <c r="C175" s="256" t="s">
        <v>229</v>
      </c>
      <c r="D175" s="256" t="s">
        <v>189</v>
      </c>
      <c r="E175" s="257" t="s">
        <v>594</v>
      </c>
      <c r="F175" s="258" t="s">
        <v>595</v>
      </c>
      <c r="G175" s="259" t="s">
        <v>199</v>
      </c>
      <c r="H175" s="266">
        <v>15</v>
      </c>
      <c r="I175" s="261"/>
      <c r="J175" s="262">
        <f>ROUND(I175*H175,2)</f>
        <v>0</v>
      </c>
      <c r="K175" s="263"/>
      <c r="L175" s="40"/>
      <c r="M175" s="264" t="s">
        <v>1</v>
      </c>
      <c r="N175" s="265" t="s">
        <v>49</v>
      </c>
      <c r="O175" s="90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5" t="s">
        <v>92</v>
      </c>
      <c r="AT175" s="255" t="s">
        <v>189</v>
      </c>
      <c r="AU175" s="255" t="s">
        <v>94</v>
      </c>
      <c r="AY175" s="14" t="s">
        <v>180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92</v>
      </c>
      <c r="BK175" s="142">
        <f>ROUND(I175*H175,2)</f>
        <v>0</v>
      </c>
      <c r="BL175" s="14" t="s">
        <v>92</v>
      </c>
      <c r="BM175" s="255" t="s">
        <v>596</v>
      </c>
    </row>
    <row r="176" s="2" customFormat="1" ht="22.2" customHeight="1">
      <c r="A176" s="37"/>
      <c r="B176" s="38"/>
      <c r="C176" s="256" t="s">
        <v>597</v>
      </c>
      <c r="D176" s="256" t="s">
        <v>189</v>
      </c>
      <c r="E176" s="257" t="s">
        <v>598</v>
      </c>
      <c r="F176" s="258" t="s">
        <v>599</v>
      </c>
      <c r="G176" s="259" t="s">
        <v>199</v>
      </c>
      <c r="H176" s="266">
        <v>40</v>
      </c>
      <c r="I176" s="261"/>
      <c r="J176" s="262">
        <f>ROUND(I176*H176,2)</f>
        <v>0</v>
      </c>
      <c r="K176" s="263"/>
      <c r="L176" s="40"/>
      <c r="M176" s="264" t="s">
        <v>1</v>
      </c>
      <c r="N176" s="265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92</v>
      </c>
      <c r="AT176" s="255" t="s">
        <v>189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92</v>
      </c>
      <c r="BM176" s="255" t="s">
        <v>600</v>
      </c>
    </row>
    <row r="177" s="2" customFormat="1" ht="22.2" customHeight="1">
      <c r="A177" s="37"/>
      <c r="B177" s="38"/>
      <c r="C177" s="256" t="s">
        <v>601</v>
      </c>
      <c r="D177" s="256" t="s">
        <v>189</v>
      </c>
      <c r="E177" s="257" t="s">
        <v>602</v>
      </c>
      <c r="F177" s="258" t="s">
        <v>603</v>
      </c>
      <c r="G177" s="259" t="s">
        <v>199</v>
      </c>
      <c r="H177" s="266">
        <v>15</v>
      </c>
      <c r="I177" s="261"/>
      <c r="J177" s="262">
        <f>ROUND(I177*H177,2)</f>
        <v>0</v>
      </c>
      <c r="K177" s="263"/>
      <c r="L177" s="40"/>
      <c r="M177" s="264" t="s">
        <v>1</v>
      </c>
      <c r="N177" s="265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92</v>
      </c>
      <c r="AT177" s="255" t="s">
        <v>189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92</v>
      </c>
      <c r="BM177" s="255" t="s">
        <v>604</v>
      </c>
    </row>
    <row r="178" s="2" customFormat="1" ht="22.2" customHeight="1">
      <c r="A178" s="37"/>
      <c r="B178" s="38"/>
      <c r="C178" s="256" t="s">
        <v>249</v>
      </c>
      <c r="D178" s="256" t="s">
        <v>189</v>
      </c>
      <c r="E178" s="257" t="s">
        <v>334</v>
      </c>
      <c r="F178" s="258" t="s">
        <v>335</v>
      </c>
      <c r="G178" s="259" t="s">
        <v>199</v>
      </c>
      <c r="H178" s="266">
        <v>20</v>
      </c>
      <c r="I178" s="261"/>
      <c r="J178" s="262">
        <f>ROUND(I178*H178,2)</f>
        <v>0</v>
      </c>
      <c r="K178" s="263"/>
      <c r="L178" s="40"/>
      <c r="M178" s="264" t="s">
        <v>1</v>
      </c>
      <c r="N178" s="265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92</v>
      </c>
      <c r="AT178" s="255" t="s">
        <v>189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92</v>
      </c>
      <c r="BM178" s="255" t="s">
        <v>605</v>
      </c>
    </row>
    <row r="179" s="2" customFormat="1" ht="22.2" customHeight="1">
      <c r="A179" s="37"/>
      <c r="B179" s="38"/>
      <c r="C179" s="256" t="s">
        <v>253</v>
      </c>
      <c r="D179" s="256" t="s">
        <v>189</v>
      </c>
      <c r="E179" s="257" t="s">
        <v>338</v>
      </c>
      <c r="F179" s="258" t="s">
        <v>339</v>
      </c>
      <c r="G179" s="259" t="s">
        <v>213</v>
      </c>
      <c r="H179" s="266">
        <v>20</v>
      </c>
      <c r="I179" s="261"/>
      <c r="J179" s="262">
        <f>ROUND(I179*H179,2)</f>
        <v>0</v>
      </c>
      <c r="K179" s="263"/>
      <c r="L179" s="40"/>
      <c r="M179" s="264" t="s">
        <v>1</v>
      </c>
      <c r="N179" s="265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92</v>
      </c>
      <c r="AT179" s="255" t="s">
        <v>189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92</v>
      </c>
      <c r="BM179" s="255" t="s">
        <v>606</v>
      </c>
    </row>
    <row r="180" s="2" customFormat="1" ht="22.2" customHeight="1">
      <c r="A180" s="37"/>
      <c r="B180" s="38"/>
      <c r="C180" s="256" t="s">
        <v>257</v>
      </c>
      <c r="D180" s="256" t="s">
        <v>189</v>
      </c>
      <c r="E180" s="257" t="s">
        <v>342</v>
      </c>
      <c r="F180" s="258" t="s">
        <v>343</v>
      </c>
      <c r="G180" s="259" t="s">
        <v>199</v>
      </c>
      <c r="H180" s="266">
        <v>65</v>
      </c>
      <c r="I180" s="261"/>
      <c r="J180" s="262">
        <f>ROUND(I180*H180,2)</f>
        <v>0</v>
      </c>
      <c r="K180" s="263"/>
      <c r="L180" s="40"/>
      <c r="M180" s="264" t="s">
        <v>1</v>
      </c>
      <c r="N180" s="265" t="s">
        <v>49</v>
      </c>
      <c r="O180" s="90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5" t="s">
        <v>92</v>
      </c>
      <c r="AT180" s="255" t="s">
        <v>189</v>
      </c>
      <c r="AU180" s="255" t="s">
        <v>94</v>
      </c>
      <c r="AY180" s="14" t="s">
        <v>180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92</v>
      </c>
      <c r="BK180" s="142">
        <f>ROUND(I180*H180,2)</f>
        <v>0</v>
      </c>
      <c r="BL180" s="14" t="s">
        <v>92</v>
      </c>
      <c r="BM180" s="255" t="s">
        <v>607</v>
      </c>
    </row>
    <row r="181" s="2" customFormat="1" ht="22.2" customHeight="1">
      <c r="A181" s="37"/>
      <c r="B181" s="38"/>
      <c r="C181" s="256" t="s">
        <v>415</v>
      </c>
      <c r="D181" s="256" t="s">
        <v>189</v>
      </c>
      <c r="E181" s="257" t="s">
        <v>608</v>
      </c>
      <c r="F181" s="258" t="s">
        <v>609</v>
      </c>
      <c r="G181" s="259" t="s">
        <v>199</v>
      </c>
      <c r="H181" s="266">
        <v>55</v>
      </c>
      <c r="I181" s="261"/>
      <c r="J181" s="262">
        <f>ROUND(I181*H181,2)</f>
        <v>0</v>
      </c>
      <c r="K181" s="263"/>
      <c r="L181" s="40"/>
      <c r="M181" s="264" t="s">
        <v>1</v>
      </c>
      <c r="N181" s="265" t="s">
        <v>49</v>
      </c>
      <c r="O181" s="90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5" t="s">
        <v>92</v>
      </c>
      <c r="AT181" s="255" t="s">
        <v>189</v>
      </c>
      <c r="AU181" s="255" t="s">
        <v>94</v>
      </c>
      <c r="AY181" s="14" t="s">
        <v>180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92</v>
      </c>
      <c r="BK181" s="142">
        <f>ROUND(I181*H181,2)</f>
        <v>0</v>
      </c>
      <c r="BL181" s="14" t="s">
        <v>92</v>
      </c>
      <c r="BM181" s="255" t="s">
        <v>610</v>
      </c>
    </row>
    <row r="182" s="2" customFormat="1" ht="22.2" customHeight="1">
      <c r="A182" s="37"/>
      <c r="B182" s="38"/>
      <c r="C182" s="256" t="s">
        <v>265</v>
      </c>
      <c r="D182" s="256" t="s">
        <v>189</v>
      </c>
      <c r="E182" s="257" t="s">
        <v>350</v>
      </c>
      <c r="F182" s="258" t="s">
        <v>351</v>
      </c>
      <c r="G182" s="259" t="s">
        <v>213</v>
      </c>
      <c r="H182" s="266">
        <v>300</v>
      </c>
      <c r="I182" s="261"/>
      <c r="J182" s="262">
        <f>ROUND(I182*H182,2)</f>
        <v>0</v>
      </c>
      <c r="K182" s="263"/>
      <c r="L182" s="40"/>
      <c r="M182" s="264" t="s">
        <v>1</v>
      </c>
      <c r="N182" s="265" t="s">
        <v>49</v>
      </c>
      <c r="O182" s="90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5" t="s">
        <v>92</v>
      </c>
      <c r="AT182" s="255" t="s">
        <v>189</v>
      </c>
      <c r="AU182" s="255" t="s">
        <v>94</v>
      </c>
      <c r="AY182" s="14" t="s">
        <v>180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92</v>
      </c>
      <c r="BK182" s="142">
        <f>ROUND(I182*H182,2)</f>
        <v>0</v>
      </c>
      <c r="BL182" s="14" t="s">
        <v>92</v>
      </c>
      <c r="BM182" s="255" t="s">
        <v>611</v>
      </c>
    </row>
    <row r="183" s="2" customFormat="1" ht="19.8" customHeight="1">
      <c r="A183" s="37"/>
      <c r="B183" s="38"/>
      <c r="C183" s="256" t="s">
        <v>8</v>
      </c>
      <c r="D183" s="256" t="s">
        <v>189</v>
      </c>
      <c r="E183" s="257" t="s">
        <v>346</v>
      </c>
      <c r="F183" s="258" t="s">
        <v>347</v>
      </c>
      <c r="G183" s="259" t="s">
        <v>213</v>
      </c>
      <c r="H183" s="266">
        <v>200</v>
      </c>
      <c r="I183" s="261"/>
      <c r="J183" s="262">
        <f>ROUND(I183*H183,2)</f>
        <v>0</v>
      </c>
      <c r="K183" s="263"/>
      <c r="L183" s="40"/>
      <c r="M183" s="264" t="s">
        <v>1</v>
      </c>
      <c r="N183" s="265" t="s">
        <v>49</v>
      </c>
      <c r="O183" s="90"/>
      <c r="P183" s="253">
        <f>O183*H183</f>
        <v>0</v>
      </c>
      <c r="Q183" s="253">
        <v>0</v>
      </c>
      <c r="R183" s="253">
        <f>Q183*H183</f>
        <v>0</v>
      </c>
      <c r="S183" s="253">
        <v>0</v>
      </c>
      <c r="T183" s="254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5" t="s">
        <v>92</v>
      </c>
      <c r="AT183" s="255" t="s">
        <v>189</v>
      </c>
      <c r="AU183" s="255" t="s">
        <v>94</v>
      </c>
      <c r="AY183" s="14" t="s">
        <v>180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4" t="s">
        <v>92</v>
      </c>
      <c r="BK183" s="142">
        <f>ROUND(I183*H183,2)</f>
        <v>0</v>
      </c>
      <c r="BL183" s="14" t="s">
        <v>92</v>
      </c>
      <c r="BM183" s="255" t="s">
        <v>612</v>
      </c>
    </row>
    <row r="184" s="2" customFormat="1" ht="22.2" customHeight="1">
      <c r="A184" s="37"/>
      <c r="B184" s="38"/>
      <c r="C184" s="256" t="s">
        <v>272</v>
      </c>
      <c r="D184" s="256" t="s">
        <v>189</v>
      </c>
      <c r="E184" s="257" t="s">
        <v>354</v>
      </c>
      <c r="F184" s="258" t="s">
        <v>355</v>
      </c>
      <c r="G184" s="259" t="s">
        <v>213</v>
      </c>
      <c r="H184" s="266">
        <v>4</v>
      </c>
      <c r="I184" s="261"/>
      <c r="J184" s="262">
        <f>ROUND(I184*H184,2)</f>
        <v>0</v>
      </c>
      <c r="K184" s="263"/>
      <c r="L184" s="40"/>
      <c r="M184" s="264" t="s">
        <v>1</v>
      </c>
      <c r="N184" s="265" t="s">
        <v>49</v>
      </c>
      <c r="O184" s="90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5" t="s">
        <v>92</v>
      </c>
      <c r="AT184" s="255" t="s">
        <v>189</v>
      </c>
      <c r="AU184" s="255" t="s">
        <v>94</v>
      </c>
      <c r="AY184" s="14" t="s">
        <v>180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92</v>
      </c>
      <c r="BK184" s="142">
        <f>ROUND(I184*H184,2)</f>
        <v>0</v>
      </c>
      <c r="BL184" s="14" t="s">
        <v>92</v>
      </c>
      <c r="BM184" s="255" t="s">
        <v>613</v>
      </c>
    </row>
    <row r="185" s="2" customFormat="1" ht="22.2" customHeight="1">
      <c r="A185" s="37"/>
      <c r="B185" s="38"/>
      <c r="C185" s="256" t="s">
        <v>614</v>
      </c>
      <c r="D185" s="256" t="s">
        <v>189</v>
      </c>
      <c r="E185" s="257" t="s">
        <v>615</v>
      </c>
      <c r="F185" s="258" t="s">
        <v>616</v>
      </c>
      <c r="G185" s="259" t="s">
        <v>213</v>
      </c>
      <c r="H185" s="266">
        <v>2</v>
      </c>
      <c r="I185" s="261"/>
      <c r="J185" s="262">
        <f>ROUND(I185*H185,2)</f>
        <v>0</v>
      </c>
      <c r="K185" s="263"/>
      <c r="L185" s="40"/>
      <c r="M185" s="264" t="s">
        <v>1</v>
      </c>
      <c r="N185" s="265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92</v>
      </c>
      <c r="AT185" s="255" t="s">
        <v>189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92</v>
      </c>
      <c r="BM185" s="255" t="s">
        <v>617</v>
      </c>
    </row>
    <row r="186" s="2" customFormat="1" ht="22.2" customHeight="1">
      <c r="A186" s="37"/>
      <c r="B186" s="38"/>
      <c r="C186" s="256" t="s">
        <v>276</v>
      </c>
      <c r="D186" s="256" t="s">
        <v>189</v>
      </c>
      <c r="E186" s="257" t="s">
        <v>362</v>
      </c>
      <c r="F186" s="258" t="s">
        <v>363</v>
      </c>
      <c r="G186" s="259" t="s">
        <v>213</v>
      </c>
      <c r="H186" s="266">
        <v>2</v>
      </c>
      <c r="I186" s="261"/>
      <c r="J186" s="262">
        <f>ROUND(I186*H186,2)</f>
        <v>0</v>
      </c>
      <c r="K186" s="263"/>
      <c r="L186" s="40"/>
      <c r="M186" s="264" t="s">
        <v>1</v>
      </c>
      <c r="N186" s="265" t="s">
        <v>49</v>
      </c>
      <c r="O186" s="90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5" t="s">
        <v>92</v>
      </c>
      <c r="AT186" s="255" t="s">
        <v>189</v>
      </c>
      <c r="AU186" s="255" t="s">
        <v>94</v>
      </c>
      <c r="AY186" s="14" t="s">
        <v>180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92</v>
      </c>
      <c r="BK186" s="142">
        <f>ROUND(I186*H186,2)</f>
        <v>0</v>
      </c>
      <c r="BL186" s="14" t="s">
        <v>92</v>
      </c>
      <c r="BM186" s="255" t="s">
        <v>618</v>
      </c>
    </row>
    <row r="187" s="2" customFormat="1" ht="22.2" customHeight="1">
      <c r="A187" s="37"/>
      <c r="B187" s="38"/>
      <c r="C187" s="256" t="s">
        <v>285</v>
      </c>
      <c r="D187" s="256" t="s">
        <v>189</v>
      </c>
      <c r="E187" s="257" t="s">
        <v>366</v>
      </c>
      <c r="F187" s="258" t="s">
        <v>367</v>
      </c>
      <c r="G187" s="259" t="s">
        <v>213</v>
      </c>
      <c r="H187" s="266">
        <v>2</v>
      </c>
      <c r="I187" s="261"/>
      <c r="J187" s="262">
        <f>ROUND(I187*H187,2)</f>
        <v>0</v>
      </c>
      <c r="K187" s="263"/>
      <c r="L187" s="40"/>
      <c r="M187" s="264" t="s">
        <v>1</v>
      </c>
      <c r="N187" s="265" t="s">
        <v>49</v>
      </c>
      <c r="O187" s="90"/>
      <c r="P187" s="253">
        <f>O187*H187</f>
        <v>0</v>
      </c>
      <c r="Q187" s="253">
        <v>0</v>
      </c>
      <c r="R187" s="253">
        <f>Q187*H187</f>
        <v>0</v>
      </c>
      <c r="S187" s="253">
        <v>0</v>
      </c>
      <c r="T187" s="25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5" t="s">
        <v>92</v>
      </c>
      <c r="AT187" s="255" t="s">
        <v>189</v>
      </c>
      <c r="AU187" s="255" t="s">
        <v>94</v>
      </c>
      <c r="AY187" s="14" t="s">
        <v>180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92</v>
      </c>
      <c r="BK187" s="142">
        <f>ROUND(I187*H187,2)</f>
        <v>0</v>
      </c>
      <c r="BL187" s="14" t="s">
        <v>92</v>
      </c>
      <c r="BM187" s="255" t="s">
        <v>619</v>
      </c>
    </row>
    <row r="188" s="2" customFormat="1" ht="22.2" customHeight="1">
      <c r="A188" s="37"/>
      <c r="B188" s="38"/>
      <c r="C188" s="256" t="s">
        <v>261</v>
      </c>
      <c r="D188" s="256" t="s">
        <v>189</v>
      </c>
      <c r="E188" s="257" t="s">
        <v>358</v>
      </c>
      <c r="F188" s="258" t="s">
        <v>359</v>
      </c>
      <c r="G188" s="259" t="s">
        <v>213</v>
      </c>
      <c r="H188" s="266">
        <v>4</v>
      </c>
      <c r="I188" s="261"/>
      <c r="J188" s="262">
        <f>ROUND(I188*H188,2)</f>
        <v>0</v>
      </c>
      <c r="K188" s="263"/>
      <c r="L188" s="40"/>
      <c r="M188" s="264" t="s">
        <v>1</v>
      </c>
      <c r="N188" s="265" t="s">
        <v>49</v>
      </c>
      <c r="O188" s="90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92</v>
      </c>
      <c r="AT188" s="255" t="s">
        <v>189</v>
      </c>
      <c r="AU188" s="255" t="s">
        <v>94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92</v>
      </c>
      <c r="BM188" s="255" t="s">
        <v>620</v>
      </c>
    </row>
    <row r="189" s="2" customFormat="1" ht="22.2" customHeight="1">
      <c r="A189" s="37"/>
      <c r="B189" s="38"/>
      <c r="C189" s="256" t="s">
        <v>621</v>
      </c>
      <c r="D189" s="256" t="s">
        <v>189</v>
      </c>
      <c r="E189" s="257" t="s">
        <v>622</v>
      </c>
      <c r="F189" s="258" t="s">
        <v>623</v>
      </c>
      <c r="G189" s="259" t="s">
        <v>213</v>
      </c>
      <c r="H189" s="266">
        <v>2</v>
      </c>
      <c r="I189" s="261"/>
      <c r="J189" s="262">
        <f>ROUND(I189*H189,2)</f>
        <v>0</v>
      </c>
      <c r="K189" s="263"/>
      <c r="L189" s="40"/>
      <c r="M189" s="264" t="s">
        <v>1</v>
      </c>
      <c r="N189" s="265" t="s">
        <v>49</v>
      </c>
      <c r="O189" s="90"/>
      <c r="P189" s="253">
        <f>O189*H189</f>
        <v>0</v>
      </c>
      <c r="Q189" s="253">
        <v>0</v>
      </c>
      <c r="R189" s="253">
        <f>Q189*H189</f>
        <v>0</v>
      </c>
      <c r="S189" s="253">
        <v>0</v>
      </c>
      <c r="T189" s="25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5" t="s">
        <v>92</v>
      </c>
      <c r="AT189" s="255" t="s">
        <v>189</v>
      </c>
      <c r="AU189" s="255" t="s">
        <v>94</v>
      </c>
      <c r="AY189" s="14" t="s">
        <v>180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92</v>
      </c>
      <c r="BK189" s="142">
        <f>ROUND(I189*H189,2)</f>
        <v>0</v>
      </c>
      <c r="BL189" s="14" t="s">
        <v>92</v>
      </c>
      <c r="BM189" s="255" t="s">
        <v>624</v>
      </c>
    </row>
    <row r="190" s="2" customFormat="1" ht="22.2" customHeight="1">
      <c r="A190" s="37"/>
      <c r="B190" s="38"/>
      <c r="C190" s="256" t="s">
        <v>625</v>
      </c>
      <c r="D190" s="256" t="s">
        <v>189</v>
      </c>
      <c r="E190" s="257" t="s">
        <v>626</v>
      </c>
      <c r="F190" s="258" t="s">
        <v>627</v>
      </c>
      <c r="G190" s="259" t="s">
        <v>213</v>
      </c>
      <c r="H190" s="266">
        <v>2</v>
      </c>
      <c r="I190" s="261"/>
      <c r="J190" s="262">
        <f>ROUND(I190*H190,2)</f>
        <v>0</v>
      </c>
      <c r="K190" s="263"/>
      <c r="L190" s="40"/>
      <c r="M190" s="264" t="s">
        <v>1</v>
      </c>
      <c r="N190" s="265" t="s">
        <v>49</v>
      </c>
      <c r="O190" s="90"/>
      <c r="P190" s="253">
        <f>O190*H190</f>
        <v>0</v>
      </c>
      <c r="Q190" s="253">
        <v>0</v>
      </c>
      <c r="R190" s="253">
        <f>Q190*H190</f>
        <v>0</v>
      </c>
      <c r="S190" s="253">
        <v>0</v>
      </c>
      <c r="T190" s="25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5" t="s">
        <v>92</v>
      </c>
      <c r="AT190" s="255" t="s">
        <v>189</v>
      </c>
      <c r="AU190" s="255" t="s">
        <v>94</v>
      </c>
      <c r="AY190" s="14" t="s">
        <v>180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4" t="s">
        <v>92</v>
      </c>
      <c r="BK190" s="142">
        <f>ROUND(I190*H190,2)</f>
        <v>0</v>
      </c>
      <c r="BL190" s="14" t="s">
        <v>92</v>
      </c>
      <c r="BM190" s="255" t="s">
        <v>628</v>
      </c>
    </row>
    <row r="191" s="2" customFormat="1" ht="22.2" customHeight="1">
      <c r="A191" s="37"/>
      <c r="B191" s="38"/>
      <c r="C191" s="256" t="s">
        <v>629</v>
      </c>
      <c r="D191" s="256" t="s">
        <v>189</v>
      </c>
      <c r="E191" s="257" t="s">
        <v>630</v>
      </c>
      <c r="F191" s="258" t="s">
        <v>631</v>
      </c>
      <c r="G191" s="259" t="s">
        <v>213</v>
      </c>
      <c r="H191" s="266">
        <v>2</v>
      </c>
      <c r="I191" s="261"/>
      <c r="J191" s="262">
        <f>ROUND(I191*H191,2)</f>
        <v>0</v>
      </c>
      <c r="K191" s="263"/>
      <c r="L191" s="40"/>
      <c r="M191" s="264" t="s">
        <v>1</v>
      </c>
      <c r="N191" s="265" t="s">
        <v>49</v>
      </c>
      <c r="O191" s="90"/>
      <c r="P191" s="253">
        <f>O191*H191</f>
        <v>0</v>
      </c>
      <c r="Q191" s="253">
        <v>0</v>
      </c>
      <c r="R191" s="253">
        <f>Q191*H191</f>
        <v>0</v>
      </c>
      <c r="S191" s="253">
        <v>0</v>
      </c>
      <c r="T191" s="254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5" t="s">
        <v>92</v>
      </c>
      <c r="AT191" s="255" t="s">
        <v>189</v>
      </c>
      <c r="AU191" s="255" t="s">
        <v>94</v>
      </c>
      <c r="AY191" s="14" t="s">
        <v>180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4" t="s">
        <v>92</v>
      </c>
      <c r="BK191" s="142">
        <f>ROUND(I191*H191,2)</f>
        <v>0</v>
      </c>
      <c r="BL191" s="14" t="s">
        <v>92</v>
      </c>
      <c r="BM191" s="255" t="s">
        <v>632</v>
      </c>
    </row>
    <row r="192" s="2" customFormat="1" ht="22.2" customHeight="1">
      <c r="A192" s="37"/>
      <c r="B192" s="38"/>
      <c r="C192" s="256" t="s">
        <v>633</v>
      </c>
      <c r="D192" s="256" t="s">
        <v>189</v>
      </c>
      <c r="E192" s="257" t="s">
        <v>634</v>
      </c>
      <c r="F192" s="258" t="s">
        <v>635</v>
      </c>
      <c r="G192" s="259" t="s">
        <v>213</v>
      </c>
      <c r="H192" s="266">
        <v>2</v>
      </c>
      <c r="I192" s="261"/>
      <c r="J192" s="262">
        <f>ROUND(I192*H192,2)</f>
        <v>0</v>
      </c>
      <c r="K192" s="263"/>
      <c r="L192" s="40"/>
      <c r="M192" s="264" t="s">
        <v>1</v>
      </c>
      <c r="N192" s="265" t="s">
        <v>49</v>
      </c>
      <c r="O192" s="90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55" t="s">
        <v>92</v>
      </c>
      <c r="AT192" s="255" t="s">
        <v>189</v>
      </c>
      <c r="AU192" s="255" t="s">
        <v>94</v>
      </c>
      <c r="AY192" s="14" t="s">
        <v>180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4" t="s">
        <v>92</v>
      </c>
      <c r="BK192" s="142">
        <f>ROUND(I192*H192,2)</f>
        <v>0</v>
      </c>
      <c r="BL192" s="14" t="s">
        <v>92</v>
      </c>
      <c r="BM192" s="255" t="s">
        <v>636</v>
      </c>
    </row>
    <row r="193" s="2" customFormat="1" ht="14.4" customHeight="1">
      <c r="A193" s="37"/>
      <c r="B193" s="38"/>
      <c r="C193" s="256" t="s">
        <v>637</v>
      </c>
      <c r="D193" s="256" t="s">
        <v>189</v>
      </c>
      <c r="E193" s="257" t="s">
        <v>638</v>
      </c>
      <c r="F193" s="258" t="s">
        <v>639</v>
      </c>
      <c r="G193" s="259" t="s">
        <v>199</v>
      </c>
      <c r="H193" s="266">
        <v>2</v>
      </c>
      <c r="I193" s="261"/>
      <c r="J193" s="262">
        <f>ROUND(I193*H193,2)</f>
        <v>0</v>
      </c>
      <c r="K193" s="263"/>
      <c r="L193" s="40"/>
      <c r="M193" s="264" t="s">
        <v>1</v>
      </c>
      <c r="N193" s="265" t="s">
        <v>49</v>
      </c>
      <c r="O193" s="90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5" t="s">
        <v>92</v>
      </c>
      <c r="AT193" s="255" t="s">
        <v>189</v>
      </c>
      <c r="AU193" s="255" t="s">
        <v>94</v>
      </c>
      <c r="AY193" s="14" t="s">
        <v>180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4" t="s">
        <v>92</v>
      </c>
      <c r="BK193" s="142">
        <f>ROUND(I193*H193,2)</f>
        <v>0</v>
      </c>
      <c r="BL193" s="14" t="s">
        <v>92</v>
      </c>
      <c r="BM193" s="255" t="s">
        <v>640</v>
      </c>
    </row>
    <row r="194" s="2" customFormat="1" ht="14.4" customHeight="1">
      <c r="A194" s="37"/>
      <c r="B194" s="38"/>
      <c r="C194" s="256" t="s">
        <v>641</v>
      </c>
      <c r="D194" s="256" t="s">
        <v>189</v>
      </c>
      <c r="E194" s="257" t="s">
        <v>642</v>
      </c>
      <c r="F194" s="258" t="s">
        <v>643</v>
      </c>
      <c r="G194" s="259" t="s">
        <v>199</v>
      </c>
      <c r="H194" s="266">
        <v>8</v>
      </c>
      <c r="I194" s="261"/>
      <c r="J194" s="262">
        <f>ROUND(I194*H194,2)</f>
        <v>0</v>
      </c>
      <c r="K194" s="263"/>
      <c r="L194" s="40"/>
      <c r="M194" s="264" t="s">
        <v>1</v>
      </c>
      <c r="N194" s="265" t="s">
        <v>49</v>
      </c>
      <c r="O194" s="90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5" t="s">
        <v>92</v>
      </c>
      <c r="AT194" s="255" t="s">
        <v>189</v>
      </c>
      <c r="AU194" s="255" t="s">
        <v>94</v>
      </c>
      <c r="AY194" s="14" t="s">
        <v>180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4" t="s">
        <v>92</v>
      </c>
      <c r="BK194" s="142">
        <f>ROUND(I194*H194,2)</f>
        <v>0</v>
      </c>
      <c r="BL194" s="14" t="s">
        <v>92</v>
      </c>
      <c r="BM194" s="255" t="s">
        <v>644</v>
      </c>
    </row>
    <row r="195" s="2" customFormat="1" ht="14.4" customHeight="1">
      <c r="A195" s="37"/>
      <c r="B195" s="38"/>
      <c r="C195" s="256" t="s">
        <v>645</v>
      </c>
      <c r="D195" s="256" t="s">
        <v>189</v>
      </c>
      <c r="E195" s="257" t="s">
        <v>646</v>
      </c>
      <c r="F195" s="258" t="s">
        <v>647</v>
      </c>
      <c r="G195" s="259" t="s">
        <v>199</v>
      </c>
      <c r="H195" s="266">
        <v>8</v>
      </c>
      <c r="I195" s="261"/>
      <c r="J195" s="262">
        <f>ROUND(I195*H195,2)</f>
        <v>0</v>
      </c>
      <c r="K195" s="263"/>
      <c r="L195" s="40"/>
      <c r="M195" s="264" t="s">
        <v>1</v>
      </c>
      <c r="N195" s="265" t="s">
        <v>49</v>
      </c>
      <c r="O195" s="90"/>
      <c r="P195" s="253">
        <f>O195*H195</f>
        <v>0</v>
      </c>
      <c r="Q195" s="253">
        <v>0</v>
      </c>
      <c r="R195" s="253">
        <f>Q195*H195</f>
        <v>0</v>
      </c>
      <c r="S195" s="253">
        <v>0</v>
      </c>
      <c r="T195" s="25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5" t="s">
        <v>92</v>
      </c>
      <c r="AT195" s="255" t="s">
        <v>189</v>
      </c>
      <c r="AU195" s="255" t="s">
        <v>94</v>
      </c>
      <c r="AY195" s="14" t="s">
        <v>180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4" t="s">
        <v>92</v>
      </c>
      <c r="BK195" s="142">
        <f>ROUND(I195*H195,2)</f>
        <v>0</v>
      </c>
      <c r="BL195" s="14" t="s">
        <v>92</v>
      </c>
      <c r="BM195" s="255" t="s">
        <v>648</v>
      </c>
    </row>
    <row r="196" s="2" customFormat="1" ht="22.2" customHeight="1">
      <c r="A196" s="37"/>
      <c r="B196" s="38"/>
      <c r="C196" s="256" t="s">
        <v>439</v>
      </c>
      <c r="D196" s="256" t="s">
        <v>189</v>
      </c>
      <c r="E196" s="257" t="s">
        <v>386</v>
      </c>
      <c r="F196" s="258" t="s">
        <v>387</v>
      </c>
      <c r="G196" s="259" t="s">
        <v>213</v>
      </c>
      <c r="H196" s="266">
        <v>1</v>
      </c>
      <c r="I196" s="261"/>
      <c r="J196" s="262">
        <f>ROUND(I196*H196,2)</f>
        <v>0</v>
      </c>
      <c r="K196" s="263"/>
      <c r="L196" s="40"/>
      <c r="M196" s="264" t="s">
        <v>1</v>
      </c>
      <c r="N196" s="265" t="s">
        <v>49</v>
      </c>
      <c r="O196" s="90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5" t="s">
        <v>92</v>
      </c>
      <c r="AT196" s="255" t="s">
        <v>189</v>
      </c>
      <c r="AU196" s="255" t="s">
        <v>94</v>
      </c>
      <c r="AY196" s="14" t="s">
        <v>180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4" t="s">
        <v>92</v>
      </c>
      <c r="BK196" s="142">
        <f>ROUND(I196*H196,2)</f>
        <v>0</v>
      </c>
      <c r="BL196" s="14" t="s">
        <v>92</v>
      </c>
      <c r="BM196" s="255" t="s">
        <v>649</v>
      </c>
    </row>
    <row r="197" s="2" customFormat="1" ht="19.8" customHeight="1">
      <c r="A197" s="37"/>
      <c r="B197" s="38"/>
      <c r="C197" s="256" t="s">
        <v>650</v>
      </c>
      <c r="D197" s="256" t="s">
        <v>189</v>
      </c>
      <c r="E197" s="257" t="s">
        <v>651</v>
      </c>
      <c r="F197" s="258" t="s">
        <v>652</v>
      </c>
      <c r="G197" s="259" t="s">
        <v>213</v>
      </c>
      <c r="H197" s="266">
        <v>1</v>
      </c>
      <c r="I197" s="261"/>
      <c r="J197" s="262">
        <f>ROUND(I197*H197,2)</f>
        <v>0</v>
      </c>
      <c r="K197" s="263"/>
      <c r="L197" s="40"/>
      <c r="M197" s="264" t="s">
        <v>1</v>
      </c>
      <c r="N197" s="265" t="s">
        <v>49</v>
      </c>
      <c r="O197" s="90"/>
      <c r="P197" s="253">
        <f>O197*H197</f>
        <v>0</v>
      </c>
      <c r="Q197" s="253">
        <v>0</v>
      </c>
      <c r="R197" s="253">
        <f>Q197*H197</f>
        <v>0</v>
      </c>
      <c r="S197" s="253">
        <v>0</v>
      </c>
      <c r="T197" s="254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55" t="s">
        <v>92</v>
      </c>
      <c r="AT197" s="255" t="s">
        <v>189</v>
      </c>
      <c r="AU197" s="255" t="s">
        <v>94</v>
      </c>
      <c r="AY197" s="14" t="s">
        <v>180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4" t="s">
        <v>92</v>
      </c>
      <c r="BK197" s="142">
        <f>ROUND(I197*H197,2)</f>
        <v>0</v>
      </c>
      <c r="BL197" s="14" t="s">
        <v>92</v>
      </c>
      <c r="BM197" s="255" t="s">
        <v>653</v>
      </c>
    </row>
    <row r="198" s="2" customFormat="1" ht="22.2" customHeight="1">
      <c r="A198" s="37"/>
      <c r="B198" s="38"/>
      <c r="C198" s="256" t="s">
        <v>654</v>
      </c>
      <c r="D198" s="256" t="s">
        <v>189</v>
      </c>
      <c r="E198" s="257" t="s">
        <v>655</v>
      </c>
      <c r="F198" s="258" t="s">
        <v>656</v>
      </c>
      <c r="G198" s="259" t="s">
        <v>213</v>
      </c>
      <c r="H198" s="266">
        <v>1</v>
      </c>
      <c r="I198" s="261"/>
      <c r="J198" s="262">
        <f>ROUND(I198*H198,2)</f>
        <v>0</v>
      </c>
      <c r="K198" s="263"/>
      <c r="L198" s="40"/>
      <c r="M198" s="264" t="s">
        <v>1</v>
      </c>
      <c r="N198" s="265" t="s">
        <v>49</v>
      </c>
      <c r="O198" s="90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5" t="s">
        <v>92</v>
      </c>
      <c r="AT198" s="255" t="s">
        <v>189</v>
      </c>
      <c r="AU198" s="255" t="s">
        <v>94</v>
      </c>
      <c r="AY198" s="14" t="s">
        <v>180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4" t="s">
        <v>92</v>
      </c>
      <c r="BK198" s="142">
        <f>ROUND(I198*H198,2)</f>
        <v>0</v>
      </c>
      <c r="BL198" s="14" t="s">
        <v>92</v>
      </c>
      <c r="BM198" s="255" t="s">
        <v>657</v>
      </c>
    </row>
    <row r="199" s="2" customFormat="1" ht="19.8" customHeight="1">
      <c r="A199" s="37"/>
      <c r="B199" s="38"/>
      <c r="C199" s="256" t="s">
        <v>658</v>
      </c>
      <c r="D199" s="256" t="s">
        <v>189</v>
      </c>
      <c r="E199" s="257" t="s">
        <v>659</v>
      </c>
      <c r="F199" s="258" t="s">
        <v>660</v>
      </c>
      <c r="G199" s="259" t="s">
        <v>213</v>
      </c>
      <c r="H199" s="266">
        <v>1</v>
      </c>
      <c r="I199" s="261"/>
      <c r="J199" s="262">
        <f>ROUND(I199*H199,2)</f>
        <v>0</v>
      </c>
      <c r="K199" s="263"/>
      <c r="L199" s="40"/>
      <c r="M199" s="264" t="s">
        <v>1</v>
      </c>
      <c r="N199" s="265" t="s">
        <v>49</v>
      </c>
      <c r="O199" s="90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5" t="s">
        <v>92</v>
      </c>
      <c r="AT199" s="255" t="s">
        <v>189</v>
      </c>
      <c r="AU199" s="255" t="s">
        <v>94</v>
      </c>
      <c r="AY199" s="14" t="s">
        <v>180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92</v>
      </c>
      <c r="BK199" s="142">
        <f>ROUND(I199*H199,2)</f>
        <v>0</v>
      </c>
      <c r="BL199" s="14" t="s">
        <v>92</v>
      </c>
      <c r="BM199" s="255" t="s">
        <v>661</v>
      </c>
    </row>
    <row r="200" s="2" customFormat="1" ht="14.4" customHeight="1">
      <c r="A200" s="37"/>
      <c r="B200" s="38"/>
      <c r="C200" s="256" t="s">
        <v>662</v>
      </c>
      <c r="D200" s="256" t="s">
        <v>189</v>
      </c>
      <c r="E200" s="257" t="s">
        <v>406</v>
      </c>
      <c r="F200" s="258" t="s">
        <v>407</v>
      </c>
      <c r="G200" s="259" t="s">
        <v>192</v>
      </c>
      <c r="H200" s="260"/>
      <c r="I200" s="261"/>
      <c r="J200" s="262">
        <f>ROUND(I200*H200,2)</f>
        <v>0</v>
      </c>
      <c r="K200" s="263"/>
      <c r="L200" s="40"/>
      <c r="M200" s="264" t="s">
        <v>1</v>
      </c>
      <c r="N200" s="265" t="s">
        <v>49</v>
      </c>
      <c r="O200" s="90"/>
      <c r="P200" s="253">
        <f>O200*H200</f>
        <v>0</v>
      </c>
      <c r="Q200" s="253">
        <v>0</v>
      </c>
      <c r="R200" s="253">
        <f>Q200*H200</f>
        <v>0</v>
      </c>
      <c r="S200" s="253">
        <v>0</v>
      </c>
      <c r="T200" s="25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55" t="s">
        <v>92</v>
      </c>
      <c r="AT200" s="255" t="s">
        <v>189</v>
      </c>
      <c r="AU200" s="255" t="s">
        <v>94</v>
      </c>
      <c r="AY200" s="14" t="s">
        <v>180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4" t="s">
        <v>92</v>
      </c>
      <c r="BK200" s="142">
        <f>ROUND(I200*H200,2)</f>
        <v>0</v>
      </c>
      <c r="BL200" s="14" t="s">
        <v>92</v>
      </c>
      <c r="BM200" s="255" t="s">
        <v>663</v>
      </c>
    </row>
    <row r="201" s="12" customFormat="1" ht="22.8" customHeight="1">
      <c r="A201" s="12"/>
      <c r="B201" s="226"/>
      <c r="C201" s="227"/>
      <c r="D201" s="228" t="s">
        <v>83</v>
      </c>
      <c r="E201" s="240" t="s">
        <v>409</v>
      </c>
      <c r="F201" s="240" t="s">
        <v>410</v>
      </c>
      <c r="G201" s="227"/>
      <c r="H201" s="227"/>
      <c r="I201" s="230"/>
      <c r="J201" s="241">
        <f>BK201</f>
        <v>0</v>
      </c>
      <c r="K201" s="227"/>
      <c r="L201" s="232"/>
      <c r="M201" s="233"/>
      <c r="N201" s="234"/>
      <c r="O201" s="234"/>
      <c r="P201" s="235">
        <f>SUM(P202:P210)</f>
        <v>0</v>
      </c>
      <c r="Q201" s="234"/>
      <c r="R201" s="235">
        <f>SUM(R202:R210)</f>
        <v>0</v>
      </c>
      <c r="S201" s="234"/>
      <c r="T201" s="236">
        <f>SUM(T202:T210)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37" t="s">
        <v>179</v>
      </c>
      <c r="AT201" s="238" t="s">
        <v>83</v>
      </c>
      <c r="AU201" s="238" t="s">
        <v>92</v>
      </c>
      <c r="AY201" s="237" t="s">
        <v>180</v>
      </c>
      <c r="BK201" s="239">
        <f>SUM(BK202:BK210)</f>
        <v>0</v>
      </c>
    </row>
    <row r="202" s="2" customFormat="1" ht="19.8" customHeight="1">
      <c r="A202" s="37"/>
      <c r="B202" s="38"/>
      <c r="C202" s="256" t="s">
        <v>459</v>
      </c>
      <c r="D202" s="256" t="s">
        <v>189</v>
      </c>
      <c r="E202" s="257" t="s">
        <v>412</v>
      </c>
      <c r="F202" s="258" t="s">
        <v>413</v>
      </c>
      <c r="G202" s="259" t="s">
        <v>213</v>
      </c>
      <c r="H202" s="266">
        <v>4</v>
      </c>
      <c r="I202" s="261"/>
      <c r="J202" s="262">
        <f>ROUND(I202*H202,2)</f>
        <v>0</v>
      </c>
      <c r="K202" s="263"/>
      <c r="L202" s="40"/>
      <c r="M202" s="264" t="s">
        <v>1</v>
      </c>
      <c r="N202" s="265" t="s">
        <v>49</v>
      </c>
      <c r="O202" s="90"/>
      <c r="P202" s="253">
        <f>O202*H202</f>
        <v>0</v>
      </c>
      <c r="Q202" s="253">
        <v>0</v>
      </c>
      <c r="R202" s="253">
        <f>Q202*H202</f>
        <v>0</v>
      </c>
      <c r="S202" s="253">
        <v>0</v>
      </c>
      <c r="T202" s="254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5" t="s">
        <v>92</v>
      </c>
      <c r="AT202" s="255" t="s">
        <v>189</v>
      </c>
      <c r="AU202" s="255" t="s">
        <v>94</v>
      </c>
      <c r="AY202" s="14" t="s">
        <v>180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4" t="s">
        <v>92</v>
      </c>
      <c r="BK202" s="142">
        <f>ROUND(I202*H202,2)</f>
        <v>0</v>
      </c>
      <c r="BL202" s="14" t="s">
        <v>92</v>
      </c>
      <c r="BM202" s="255" t="s">
        <v>664</v>
      </c>
    </row>
    <row r="203" s="2" customFormat="1" ht="14.4" customHeight="1">
      <c r="A203" s="37"/>
      <c r="B203" s="38"/>
      <c r="C203" s="256" t="s">
        <v>329</v>
      </c>
      <c r="D203" s="256" t="s">
        <v>189</v>
      </c>
      <c r="E203" s="257" t="s">
        <v>436</v>
      </c>
      <c r="F203" s="258" t="s">
        <v>437</v>
      </c>
      <c r="G203" s="259" t="s">
        <v>213</v>
      </c>
      <c r="H203" s="266">
        <v>18</v>
      </c>
      <c r="I203" s="261"/>
      <c r="J203" s="262">
        <f>ROUND(I203*H203,2)</f>
        <v>0</v>
      </c>
      <c r="K203" s="263"/>
      <c r="L203" s="40"/>
      <c r="M203" s="264" t="s">
        <v>1</v>
      </c>
      <c r="N203" s="265" t="s">
        <v>49</v>
      </c>
      <c r="O203" s="90"/>
      <c r="P203" s="253">
        <f>O203*H203</f>
        <v>0</v>
      </c>
      <c r="Q203" s="253">
        <v>0</v>
      </c>
      <c r="R203" s="253">
        <f>Q203*H203</f>
        <v>0</v>
      </c>
      <c r="S203" s="253">
        <v>0</v>
      </c>
      <c r="T203" s="25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5" t="s">
        <v>92</v>
      </c>
      <c r="AT203" s="255" t="s">
        <v>189</v>
      </c>
      <c r="AU203" s="255" t="s">
        <v>94</v>
      </c>
      <c r="AY203" s="14" t="s">
        <v>180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4" t="s">
        <v>92</v>
      </c>
      <c r="BK203" s="142">
        <f>ROUND(I203*H203,2)</f>
        <v>0</v>
      </c>
      <c r="BL203" s="14" t="s">
        <v>92</v>
      </c>
      <c r="BM203" s="255" t="s">
        <v>665</v>
      </c>
    </row>
    <row r="204" s="2" customFormat="1" ht="22.2" customHeight="1">
      <c r="A204" s="37"/>
      <c r="B204" s="38"/>
      <c r="C204" s="256" t="s">
        <v>233</v>
      </c>
      <c r="D204" s="256" t="s">
        <v>189</v>
      </c>
      <c r="E204" s="257" t="s">
        <v>416</v>
      </c>
      <c r="F204" s="258" t="s">
        <v>417</v>
      </c>
      <c r="G204" s="259" t="s">
        <v>213</v>
      </c>
      <c r="H204" s="266">
        <v>6</v>
      </c>
      <c r="I204" s="261"/>
      <c r="J204" s="262">
        <f>ROUND(I204*H204,2)</f>
        <v>0</v>
      </c>
      <c r="K204" s="263"/>
      <c r="L204" s="40"/>
      <c r="M204" s="264" t="s">
        <v>1</v>
      </c>
      <c r="N204" s="265" t="s">
        <v>49</v>
      </c>
      <c r="O204" s="90"/>
      <c r="P204" s="253">
        <f>O204*H204</f>
        <v>0</v>
      </c>
      <c r="Q204" s="253">
        <v>0</v>
      </c>
      <c r="R204" s="253">
        <f>Q204*H204</f>
        <v>0</v>
      </c>
      <c r="S204" s="253">
        <v>0</v>
      </c>
      <c r="T204" s="254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55" t="s">
        <v>92</v>
      </c>
      <c r="AT204" s="255" t="s">
        <v>189</v>
      </c>
      <c r="AU204" s="255" t="s">
        <v>94</v>
      </c>
      <c r="AY204" s="14" t="s">
        <v>180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4" t="s">
        <v>92</v>
      </c>
      <c r="BK204" s="142">
        <f>ROUND(I204*H204,2)</f>
        <v>0</v>
      </c>
      <c r="BL204" s="14" t="s">
        <v>92</v>
      </c>
      <c r="BM204" s="255" t="s">
        <v>666</v>
      </c>
    </row>
    <row r="205" s="2" customFormat="1" ht="30" customHeight="1">
      <c r="A205" s="37"/>
      <c r="B205" s="38"/>
      <c r="C205" s="256" t="s">
        <v>405</v>
      </c>
      <c r="D205" s="256" t="s">
        <v>189</v>
      </c>
      <c r="E205" s="257" t="s">
        <v>667</v>
      </c>
      <c r="F205" s="258" t="s">
        <v>668</v>
      </c>
      <c r="G205" s="259" t="s">
        <v>213</v>
      </c>
      <c r="H205" s="266">
        <v>1</v>
      </c>
      <c r="I205" s="261"/>
      <c r="J205" s="262">
        <f>ROUND(I205*H205,2)</f>
        <v>0</v>
      </c>
      <c r="K205" s="263"/>
      <c r="L205" s="40"/>
      <c r="M205" s="264" t="s">
        <v>1</v>
      </c>
      <c r="N205" s="265" t="s">
        <v>49</v>
      </c>
      <c r="O205" s="90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5" t="s">
        <v>92</v>
      </c>
      <c r="AT205" s="255" t="s">
        <v>189</v>
      </c>
      <c r="AU205" s="255" t="s">
        <v>94</v>
      </c>
      <c r="AY205" s="14" t="s">
        <v>180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92</v>
      </c>
      <c r="BK205" s="142">
        <f>ROUND(I205*H205,2)</f>
        <v>0</v>
      </c>
      <c r="BL205" s="14" t="s">
        <v>92</v>
      </c>
      <c r="BM205" s="255" t="s">
        <v>669</v>
      </c>
    </row>
    <row r="206" s="2" customFormat="1" ht="19.8" customHeight="1">
      <c r="A206" s="37"/>
      <c r="B206" s="38"/>
      <c r="C206" s="256" t="s">
        <v>473</v>
      </c>
      <c r="D206" s="256" t="s">
        <v>189</v>
      </c>
      <c r="E206" s="257" t="s">
        <v>452</v>
      </c>
      <c r="F206" s="258" t="s">
        <v>453</v>
      </c>
      <c r="G206" s="259" t="s">
        <v>213</v>
      </c>
      <c r="H206" s="266">
        <v>3</v>
      </c>
      <c r="I206" s="261"/>
      <c r="J206" s="262">
        <f>ROUND(I206*H206,2)</f>
        <v>0</v>
      </c>
      <c r="K206" s="263"/>
      <c r="L206" s="40"/>
      <c r="M206" s="264" t="s">
        <v>1</v>
      </c>
      <c r="N206" s="265" t="s">
        <v>49</v>
      </c>
      <c r="O206" s="90"/>
      <c r="P206" s="253">
        <f>O206*H206</f>
        <v>0</v>
      </c>
      <c r="Q206" s="253">
        <v>0</v>
      </c>
      <c r="R206" s="253">
        <f>Q206*H206</f>
        <v>0</v>
      </c>
      <c r="S206" s="253">
        <v>0</v>
      </c>
      <c r="T206" s="254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55" t="s">
        <v>92</v>
      </c>
      <c r="AT206" s="255" t="s">
        <v>189</v>
      </c>
      <c r="AU206" s="255" t="s">
        <v>94</v>
      </c>
      <c r="AY206" s="14" t="s">
        <v>180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4" t="s">
        <v>92</v>
      </c>
      <c r="BK206" s="142">
        <f>ROUND(I206*H206,2)</f>
        <v>0</v>
      </c>
      <c r="BL206" s="14" t="s">
        <v>92</v>
      </c>
      <c r="BM206" s="255" t="s">
        <v>670</v>
      </c>
    </row>
    <row r="207" s="2" customFormat="1" ht="22.2" customHeight="1">
      <c r="A207" s="37"/>
      <c r="B207" s="38"/>
      <c r="C207" s="256" t="s">
        <v>477</v>
      </c>
      <c r="D207" s="256" t="s">
        <v>189</v>
      </c>
      <c r="E207" s="257" t="s">
        <v>671</v>
      </c>
      <c r="F207" s="258" t="s">
        <v>672</v>
      </c>
      <c r="G207" s="259" t="s">
        <v>213</v>
      </c>
      <c r="H207" s="266">
        <v>1</v>
      </c>
      <c r="I207" s="261"/>
      <c r="J207" s="262">
        <f>ROUND(I207*H207,2)</f>
        <v>0</v>
      </c>
      <c r="K207" s="263"/>
      <c r="L207" s="40"/>
      <c r="M207" s="264" t="s">
        <v>1</v>
      </c>
      <c r="N207" s="265" t="s">
        <v>49</v>
      </c>
      <c r="O207" s="90"/>
      <c r="P207" s="253">
        <f>O207*H207</f>
        <v>0</v>
      </c>
      <c r="Q207" s="253">
        <v>0</v>
      </c>
      <c r="R207" s="253">
        <f>Q207*H207</f>
        <v>0</v>
      </c>
      <c r="S207" s="253">
        <v>0</v>
      </c>
      <c r="T207" s="254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5" t="s">
        <v>92</v>
      </c>
      <c r="AT207" s="255" t="s">
        <v>189</v>
      </c>
      <c r="AU207" s="255" t="s">
        <v>94</v>
      </c>
      <c r="AY207" s="14" t="s">
        <v>180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4" t="s">
        <v>92</v>
      </c>
      <c r="BK207" s="142">
        <f>ROUND(I207*H207,2)</f>
        <v>0</v>
      </c>
      <c r="BL207" s="14" t="s">
        <v>92</v>
      </c>
      <c r="BM207" s="255" t="s">
        <v>673</v>
      </c>
    </row>
    <row r="208" s="2" customFormat="1" ht="34.8" customHeight="1">
      <c r="A208" s="37"/>
      <c r="B208" s="38"/>
      <c r="C208" s="256" t="s">
        <v>210</v>
      </c>
      <c r="D208" s="256" t="s">
        <v>189</v>
      </c>
      <c r="E208" s="257" t="s">
        <v>456</v>
      </c>
      <c r="F208" s="258" t="s">
        <v>457</v>
      </c>
      <c r="G208" s="259" t="s">
        <v>199</v>
      </c>
      <c r="H208" s="266">
        <v>75</v>
      </c>
      <c r="I208" s="261"/>
      <c r="J208" s="262">
        <f>ROUND(I208*H208,2)</f>
        <v>0</v>
      </c>
      <c r="K208" s="263"/>
      <c r="L208" s="40"/>
      <c r="M208" s="264" t="s">
        <v>1</v>
      </c>
      <c r="N208" s="265" t="s">
        <v>49</v>
      </c>
      <c r="O208" s="90"/>
      <c r="P208" s="253">
        <f>O208*H208</f>
        <v>0</v>
      </c>
      <c r="Q208" s="253">
        <v>0</v>
      </c>
      <c r="R208" s="253">
        <f>Q208*H208</f>
        <v>0</v>
      </c>
      <c r="S208" s="253">
        <v>0</v>
      </c>
      <c r="T208" s="254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55" t="s">
        <v>92</v>
      </c>
      <c r="AT208" s="255" t="s">
        <v>189</v>
      </c>
      <c r="AU208" s="255" t="s">
        <v>94</v>
      </c>
      <c r="AY208" s="14" t="s">
        <v>180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4" t="s">
        <v>92</v>
      </c>
      <c r="BK208" s="142">
        <f>ROUND(I208*H208,2)</f>
        <v>0</v>
      </c>
      <c r="BL208" s="14" t="s">
        <v>92</v>
      </c>
      <c r="BM208" s="255" t="s">
        <v>674</v>
      </c>
    </row>
    <row r="209" s="2" customFormat="1" ht="14.4" customHeight="1">
      <c r="A209" s="37"/>
      <c r="B209" s="38"/>
      <c r="C209" s="256" t="s">
        <v>455</v>
      </c>
      <c r="D209" s="256" t="s">
        <v>189</v>
      </c>
      <c r="E209" s="257" t="s">
        <v>460</v>
      </c>
      <c r="F209" s="258" t="s">
        <v>461</v>
      </c>
      <c r="G209" s="259" t="s">
        <v>213</v>
      </c>
      <c r="H209" s="266">
        <v>25</v>
      </c>
      <c r="I209" s="261"/>
      <c r="J209" s="262">
        <f>ROUND(I209*H209,2)</f>
        <v>0</v>
      </c>
      <c r="K209" s="263"/>
      <c r="L209" s="40"/>
      <c r="M209" s="264" t="s">
        <v>1</v>
      </c>
      <c r="N209" s="265" t="s">
        <v>49</v>
      </c>
      <c r="O209" s="90"/>
      <c r="P209" s="253">
        <f>O209*H209</f>
        <v>0</v>
      </c>
      <c r="Q209" s="253">
        <v>0</v>
      </c>
      <c r="R209" s="253">
        <f>Q209*H209</f>
        <v>0</v>
      </c>
      <c r="S209" s="253">
        <v>0</v>
      </c>
      <c r="T209" s="254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5" t="s">
        <v>92</v>
      </c>
      <c r="AT209" s="255" t="s">
        <v>189</v>
      </c>
      <c r="AU209" s="255" t="s">
        <v>94</v>
      </c>
      <c r="AY209" s="14" t="s">
        <v>180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4" t="s">
        <v>92</v>
      </c>
      <c r="BK209" s="142">
        <f>ROUND(I209*H209,2)</f>
        <v>0</v>
      </c>
      <c r="BL209" s="14" t="s">
        <v>92</v>
      </c>
      <c r="BM209" s="255" t="s">
        <v>675</v>
      </c>
    </row>
    <row r="210" s="2" customFormat="1" ht="14.4" customHeight="1">
      <c r="A210" s="37"/>
      <c r="B210" s="38"/>
      <c r="C210" s="256" t="s">
        <v>676</v>
      </c>
      <c r="D210" s="256" t="s">
        <v>189</v>
      </c>
      <c r="E210" s="257" t="s">
        <v>406</v>
      </c>
      <c r="F210" s="258" t="s">
        <v>407</v>
      </c>
      <c r="G210" s="259" t="s">
        <v>192</v>
      </c>
      <c r="H210" s="260"/>
      <c r="I210" s="261"/>
      <c r="J210" s="262">
        <f>ROUND(I210*H210,2)</f>
        <v>0</v>
      </c>
      <c r="K210" s="263"/>
      <c r="L210" s="40"/>
      <c r="M210" s="264" t="s">
        <v>1</v>
      </c>
      <c r="N210" s="265" t="s">
        <v>49</v>
      </c>
      <c r="O210" s="90"/>
      <c r="P210" s="253">
        <f>O210*H210</f>
        <v>0</v>
      </c>
      <c r="Q210" s="253">
        <v>0</v>
      </c>
      <c r="R210" s="253">
        <f>Q210*H210</f>
        <v>0</v>
      </c>
      <c r="S210" s="253">
        <v>0</v>
      </c>
      <c r="T210" s="25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5" t="s">
        <v>92</v>
      </c>
      <c r="AT210" s="255" t="s">
        <v>189</v>
      </c>
      <c r="AU210" s="255" t="s">
        <v>94</v>
      </c>
      <c r="AY210" s="14" t="s">
        <v>180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4" t="s">
        <v>92</v>
      </c>
      <c r="BK210" s="142">
        <f>ROUND(I210*H210,2)</f>
        <v>0</v>
      </c>
      <c r="BL210" s="14" t="s">
        <v>92</v>
      </c>
      <c r="BM210" s="255" t="s">
        <v>677</v>
      </c>
    </row>
    <row r="211" s="12" customFormat="1" ht="22.8" customHeight="1">
      <c r="A211" s="12"/>
      <c r="B211" s="226"/>
      <c r="C211" s="227"/>
      <c r="D211" s="228" t="s">
        <v>83</v>
      </c>
      <c r="E211" s="240" t="s">
        <v>678</v>
      </c>
      <c r="F211" s="240" t="s">
        <v>679</v>
      </c>
      <c r="G211" s="227"/>
      <c r="H211" s="227"/>
      <c r="I211" s="230"/>
      <c r="J211" s="241">
        <f>BK211</f>
        <v>0</v>
      </c>
      <c r="K211" s="227"/>
      <c r="L211" s="232"/>
      <c r="M211" s="233"/>
      <c r="N211" s="234"/>
      <c r="O211" s="234"/>
      <c r="P211" s="235">
        <f>SUM(P212:P214)</f>
        <v>0</v>
      </c>
      <c r="Q211" s="234"/>
      <c r="R211" s="235">
        <f>SUM(R212:R214)</f>
        <v>0.47949999999999998</v>
      </c>
      <c r="S211" s="234"/>
      <c r="T211" s="236">
        <f>SUM(T212:T214)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37" t="s">
        <v>179</v>
      </c>
      <c r="AT211" s="238" t="s">
        <v>83</v>
      </c>
      <c r="AU211" s="238" t="s">
        <v>92</v>
      </c>
      <c r="AY211" s="237" t="s">
        <v>180</v>
      </c>
      <c r="BK211" s="239">
        <f>SUM(BK212:BK214)</f>
        <v>0</v>
      </c>
    </row>
    <row r="212" s="2" customFormat="1" ht="34.8" customHeight="1">
      <c r="A212" s="37"/>
      <c r="B212" s="38"/>
      <c r="C212" s="256" t="s">
        <v>680</v>
      </c>
      <c r="D212" s="256" t="s">
        <v>189</v>
      </c>
      <c r="E212" s="257" t="s">
        <v>681</v>
      </c>
      <c r="F212" s="258" t="s">
        <v>682</v>
      </c>
      <c r="G212" s="259" t="s">
        <v>213</v>
      </c>
      <c r="H212" s="266">
        <v>1</v>
      </c>
      <c r="I212" s="261"/>
      <c r="J212" s="262">
        <f>ROUND(I212*H212,2)</f>
        <v>0</v>
      </c>
      <c r="K212" s="263"/>
      <c r="L212" s="40"/>
      <c r="M212" s="264" t="s">
        <v>1</v>
      </c>
      <c r="N212" s="265" t="s">
        <v>49</v>
      </c>
      <c r="O212" s="90"/>
      <c r="P212" s="253">
        <f>O212*H212</f>
        <v>0</v>
      </c>
      <c r="Q212" s="253">
        <v>0.23974999999999999</v>
      </c>
      <c r="R212" s="253">
        <f>Q212*H212</f>
        <v>0.23974999999999999</v>
      </c>
      <c r="S212" s="253">
        <v>0</v>
      </c>
      <c r="T212" s="254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55" t="s">
        <v>92</v>
      </c>
      <c r="AT212" s="255" t="s">
        <v>189</v>
      </c>
      <c r="AU212" s="255" t="s">
        <v>94</v>
      </c>
      <c r="AY212" s="14" t="s">
        <v>180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4" t="s">
        <v>92</v>
      </c>
      <c r="BK212" s="142">
        <f>ROUND(I212*H212,2)</f>
        <v>0</v>
      </c>
      <c r="BL212" s="14" t="s">
        <v>92</v>
      </c>
      <c r="BM212" s="255" t="s">
        <v>683</v>
      </c>
    </row>
    <row r="213" s="2" customFormat="1" ht="40.2" customHeight="1">
      <c r="A213" s="37"/>
      <c r="B213" s="38"/>
      <c r="C213" s="256" t="s">
        <v>684</v>
      </c>
      <c r="D213" s="256" t="s">
        <v>189</v>
      </c>
      <c r="E213" s="257" t="s">
        <v>685</v>
      </c>
      <c r="F213" s="258" t="s">
        <v>686</v>
      </c>
      <c r="G213" s="259" t="s">
        <v>213</v>
      </c>
      <c r="H213" s="266">
        <v>1</v>
      </c>
      <c r="I213" s="261"/>
      <c r="J213" s="262">
        <f>ROUND(I213*H213,2)</f>
        <v>0</v>
      </c>
      <c r="K213" s="263"/>
      <c r="L213" s="40"/>
      <c r="M213" s="264" t="s">
        <v>1</v>
      </c>
      <c r="N213" s="265" t="s">
        <v>49</v>
      </c>
      <c r="O213" s="90"/>
      <c r="P213" s="253">
        <f>O213*H213</f>
        <v>0</v>
      </c>
      <c r="Q213" s="253">
        <v>0.23974999999999999</v>
      </c>
      <c r="R213" s="253">
        <f>Q213*H213</f>
        <v>0.23974999999999999</v>
      </c>
      <c r="S213" s="253">
        <v>0</v>
      </c>
      <c r="T213" s="254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5" t="s">
        <v>92</v>
      </c>
      <c r="AT213" s="255" t="s">
        <v>189</v>
      </c>
      <c r="AU213" s="255" t="s">
        <v>94</v>
      </c>
      <c r="AY213" s="14" t="s">
        <v>180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4" t="s">
        <v>92</v>
      </c>
      <c r="BK213" s="142">
        <f>ROUND(I213*H213,2)</f>
        <v>0</v>
      </c>
      <c r="BL213" s="14" t="s">
        <v>92</v>
      </c>
      <c r="BM213" s="255" t="s">
        <v>687</v>
      </c>
    </row>
    <row r="214" s="2" customFormat="1" ht="14.4" customHeight="1">
      <c r="A214" s="37"/>
      <c r="B214" s="38"/>
      <c r="C214" s="256" t="s">
        <v>688</v>
      </c>
      <c r="D214" s="256" t="s">
        <v>189</v>
      </c>
      <c r="E214" s="257" t="s">
        <v>406</v>
      </c>
      <c r="F214" s="258" t="s">
        <v>407</v>
      </c>
      <c r="G214" s="259" t="s">
        <v>192</v>
      </c>
      <c r="H214" s="260"/>
      <c r="I214" s="261"/>
      <c r="J214" s="262">
        <f>ROUND(I214*H214,2)</f>
        <v>0</v>
      </c>
      <c r="K214" s="263"/>
      <c r="L214" s="40"/>
      <c r="M214" s="264" t="s">
        <v>1</v>
      </c>
      <c r="N214" s="265" t="s">
        <v>49</v>
      </c>
      <c r="O214" s="90"/>
      <c r="P214" s="253">
        <f>O214*H214</f>
        <v>0</v>
      </c>
      <c r="Q214" s="253">
        <v>0</v>
      </c>
      <c r="R214" s="253">
        <f>Q214*H214</f>
        <v>0</v>
      </c>
      <c r="S214" s="253">
        <v>0</v>
      </c>
      <c r="T214" s="254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5" t="s">
        <v>92</v>
      </c>
      <c r="AT214" s="255" t="s">
        <v>189</v>
      </c>
      <c r="AU214" s="255" t="s">
        <v>94</v>
      </c>
      <c r="AY214" s="14" t="s">
        <v>180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4" t="s">
        <v>92</v>
      </c>
      <c r="BK214" s="142">
        <f>ROUND(I214*H214,2)</f>
        <v>0</v>
      </c>
      <c r="BL214" s="14" t="s">
        <v>92</v>
      </c>
      <c r="BM214" s="255" t="s">
        <v>689</v>
      </c>
    </row>
    <row r="215" s="12" customFormat="1" ht="25.92" customHeight="1">
      <c r="A215" s="12"/>
      <c r="B215" s="226"/>
      <c r="C215" s="227"/>
      <c r="D215" s="228" t="s">
        <v>83</v>
      </c>
      <c r="E215" s="229" t="s">
        <v>465</v>
      </c>
      <c r="F215" s="229" t="s">
        <v>466</v>
      </c>
      <c r="G215" s="227"/>
      <c r="H215" s="227"/>
      <c r="I215" s="230"/>
      <c r="J215" s="231">
        <f>BK215</f>
        <v>0</v>
      </c>
      <c r="K215" s="227"/>
      <c r="L215" s="232"/>
      <c r="M215" s="233"/>
      <c r="N215" s="234"/>
      <c r="O215" s="234"/>
      <c r="P215" s="235">
        <f>SUM(P216:P221)</f>
        <v>0</v>
      </c>
      <c r="Q215" s="234"/>
      <c r="R215" s="235">
        <f>SUM(R216:R221)</f>
        <v>0</v>
      </c>
      <c r="S215" s="234"/>
      <c r="T215" s="236">
        <f>SUM(T216:T221)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37" t="s">
        <v>179</v>
      </c>
      <c r="AT215" s="238" t="s">
        <v>83</v>
      </c>
      <c r="AU215" s="238" t="s">
        <v>84</v>
      </c>
      <c r="AY215" s="237" t="s">
        <v>180</v>
      </c>
      <c r="BK215" s="239">
        <f>SUM(BK216:BK221)</f>
        <v>0</v>
      </c>
    </row>
    <row r="216" s="2" customFormat="1" ht="14.4" customHeight="1">
      <c r="A216" s="37"/>
      <c r="B216" s="38"/>
      <c r="C216" s="256" t="s">
        <v>690</v>
      </c>
      <c r="D216" s="256" t="s">
        <v>189</v>
      </c>
      <c r="E216" s="257" t="s">
        <v>468</v>
      </c>
      <c r="F216" s="258" t="s">
        <v>469</v>
      </c>
      <c r="G216" s="259" t="s">
        <v>470</v>
      </c>
      <c r="H216" s="266">
        <v>8</v>
      </c>
      <c r="I216" s="261"/>
      <c r="J216" s="262">
        <f>ROUND(I216*H216,2)</f>
        <v>0</v>
      </c>
      <c r="K216" s="263"/>
      <c r="L216" s="40"/>
      <c r="M216" s="264" t="s">
        <v>1</v>
      </c>
      <c r="N216" s="265" t="s">
        <v>49</v>
      </c>
      <c r="O216" s="90"/>
      <c r="P216" s="253">
        <f>O216*H216</f>
        <v>0</v>
      </c>
      <c r="Q216" s="253">
        <v>0</v>
      </c>
      <c r="R216" s="253">
        <f>Q216*H216</f>
        <v>0</v>
      </c>
      <c r="S216" s="253">
        <v>0</v>
      </c>
      <c r="T216" s="254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55" t="s">
        <v>471</v>
      </c>
      <c r="AT216" s="255" t="s">
        <v>189</v>
      </c>
      <c r="AU216" s="255" t="s">
        <v>92</v>
      </c>
      <c r="AY216" s="14" t="s">
        <v>180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4" t="s">
        <v>92</v>
      </c>
      <c r="BK216" s="142">
        <f>ROUND(I216*H216,2)</f>
        <v>0</v>
      </c>
      <c r="BL216" s="14" t="s">
        <v>471</v>
      </c>
      <c r="BM216" s="255" t="s">
        <v>691</v>
      </c>
    </row>
    <row r="217" s="2" customFormat="1" ht="14.4" customHeight="1">
      <c r="A217" s="37"/>
      <c r="B217" s="38"/>
      <c r="C217" s="256" t="s">
        <v>692</v>
      </c>
      <c r="D217" s="256" t="s">
        <v>189</v>
      </c>
      <c r="E217" s="257" t="s">
        <v>474</v>
      </c>
      <c r="F217" s="258" t="s">
        <v>475</v>
      </c>
      <c r="G217" s="259" t="s">
        <v>470</v>
      </c>
      <c r="H217" s="266">
        <v>24</v>
      </c>
      <c r="I217" s="261"/>
      <c r="J217" s="262">
        <f>ROUND(I217*H217,2)</f>
        <v>0</v>
      </c>
      <c r="K217" s="263"/>
      <c r="L217" s="40"/>
      <c r="M217" s="264" t="s">
        <v>1</v>
      </c>
      <c r="N217" s="265" t="s">
        <v>49</v>
      </c>
      <c r="O217" s="90"/>
      <c r="P217" s="253">
        <f>O217*H217</f>
        <v>0</v>
      </c>
      <c r="Q217" s="253">
        <v>0</v>
      </c>
      <c r="R217" s="253">
        <f>Q217*H217</f>
        <v>0</v>
      </c>
      <c r="S217" s="253">
        <v>0</v>
      </c>
      <c r="T217" s="254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55" t="s">
        <v>471</v>
      </c>
      <c r="AT217" s="255" t="s">
        <v>189</v>
      </c>
      <c r="AU217" s="255" t="s">
        <v>92</v>
      </c>
      <c r="AY217" s="14" t="s">
        <v>180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4" t="s">
        <v>92</v>
      </c>
      <c r="BK217" s="142">
        <f>ROUND(I217*H217,2)</f>
        <v>0</v>
      </c>
      <c r="BL217" s="14" t="s">
        <v>471</v>
      </c>
      <c r="BM217" s="255" t="s">
        <v>693</v>
      </c>
    </row>
    <row r="218" s="2" customFormat="1" ht="14.4" customHeight="1">
      <c r="A218" s="37"/>
      <c r="B218" s="38"/>
      <c r="C218" s="256" t="s">
        <v>694</v>
      </c>
      <c r="D218" s="256" t="s">
        <v>189</v>
      </c>
      <c r="E218" s="257" t="s">
        <v>478</v>
      </c>
      <c r="F218" s="258" t="s">
        <v>479</v>
      </c>
      <c r="G218" s="259" t="s">
        <v>470</v>
      </c>
      <c r="H218" s="266">
        <v>16</v>
      </c>
      <c r="I218" s="261"/>
      <c r="J218" s="262">
        <f>ROUND(I218*H218,2)</f>
        <v>0</v>
      </c>
      <c r="K218" s="263"/>
      <c r="L218" s="40"/>
      <c r="M218" s="264" t="s">
        <v>1</v>
      </c>
      <c r="N218" s="265" t="s">
        <v>49</v>
      </c>
      <c r="O218" s="90"/>
      <c r="P218" s="253">
        <f>O218*H218</f>
        <v>0</v>
      </c>
      <c r="Q218" s="253">
        <v>0</v>
      </c>
      <c r="R218" s="253">
        <f>Q218*H218</f>
        <v>0</v>
      </c>
      <c r="S218" s="253">
        <v>0</v>
      </c>
      <c r="T218" s="254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5" t="s">
        <v>471</v>
      </c>
      <c r="AT218" s="255" t="s">
        <v>189</v>
      </c>
      <c r="AU218" s="255" t="s">
        <v>92</v>
      </c>
      <c r="AY218" s="14" t="s">
        <v>180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4" t="s">
        <v>92</v>
      </c>
      <c r="BK218" s="142">
        <f>ROUND(I218*H218,2)</f>
        <v>0</v>
      </c>
      <c r="BL218" s="14" t="s">
        <v>471</v>
      </c>
      <c r="BM218" s="255" t="s">
        <v>695</v>
      </c>
    </row>
    <row r="219" s="2" customFormat="1" ht="22.2" customHeight="1">
      <c r="A219" s="37"/>
      <c r="B219" s="38"/>
      <c r="C219" s="256" t="s">
        <v>696</v>
      </c>
      <c r="D219" s="256" t="s">
        <v>189</v>
      </c>
      <c r="E219" s="257" t="s">
        <v>482</v>
      </c>
      <c r="F219" s="258" t="s">
        <v>697</v>
      </c>
      <c r="G219" s="259" t="s">
        <v>470</v>
      </c>
      <c r="H219" s="266">
        <v>16</v>
      </c>
      <c r="I219" s="261"/>
      <c r="J219" s="262">
        <f>ROUND(I219*H219,2)</f>
        <v>0</v>
      </c>
      <c r="K219" s="263"/>
      <c r="L219" s="40"/>
      <c r="M219" s="264" t="s">
        <v>1</v>
      </c>
      <c r="N219" s="265" t="s">
        <v>49</v>
      </c>
      <c r="O219" s="90"/>
      <c r="P219" s="253">
        <f>O219*H219</f>
        <v>0</v>
      </c>
      <c r="Q219" s="253">
        <v>0</v>
      </c>
      <c r="R219" s="253">
        <f>Q219*H219</f>
        <v>0</v>
      </c>
      <c r="S219" s="253">
        <v>0</v>
      </c>
      <c r="T219" s="254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55" t="s">
        <v>471</v>
      </c>
      <c r="AT219" s="255" t="s">
        <v>189</v>
      </c>
      <c r="AU219" s="255" t="s">
        <v>92</v>
      </c>
      <c r="AY219" s="14" t="s">
        <v>180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4" t="s">
        <v>92</v>
      </c>
      <c r="BK219" s="142">
        <f>ROUND(I219*H219,2)</f>
        <v>0</v>
      </c>
      <c r="BL219" s="14" t="s">
        <v>471</v>
      </c>
      <c r="BM219" s="255" t="s">
        <v>698</v>
      </c>
    </row>
    <row r="220" s="2" customFormat="1" ht="14.4" customHeight="1">
      <c r="A220" s="37"/>
      <c r="B220" s="38"/>
      <c r="C220" s="256" t="s">
        <v>699</v>
      </c>
      <c r="D220" s="256" t="s">
        <v>189</v>
      </c>
      <c r="E220" s="257" t="s">
        <v>490</v>
      </c>
      <c r="F220" s="258" t="s">
        <v>700</v>
      </c>
      <c r="G220" s="259" t="s">
        <v>470</v>
      </c>
      <c r="H220" s="266">
        <v>24</v>
      </c>
      <c r="I220" s="261"/>
      <c r="J220" s="262">
        <f>ROUND(I220*H220,2)</f>
        <v>0</v>
      </c>
      <c r="K220" s="263"/>
      <c r="L220" s="40"/>
      <c r="M220" s="264" t="s">
        <v>1</v>
      </c>
      <c r="N220" s="265" t="s">
        <v>49</v>
      </c>
      <c r="O220" s="90"/>
      <c r="P220" s="253">
        <f>O220*H220</f>
        <v>0</v>
      </c>
      <c r="Q220" s="253">
        <v>0</v>
      </c>
      <c r="R220" s="253">
        <f>Q220*H220</f>
        <v>0</v>
      </c>
      <c r="S220" s="253">
        <v>0</v>
      </c>
      <c r="T220" s="254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55" t="s">
        <v>471</v>
      </c>
      <c r="AT220" s="255" t="s">
        <v>189</v>
      </c>
      <c r="AU220" s="255" t="s">
        <v>92</v>
      </c>
      <c r="AY220" s="14" t="s">
        <v>180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4" t="s">
        <v>92</v>
      </c>
      <c r="BK220" s="142">
        <f>ROUND(I220*H220,2)</f>
        <v>0</v>
      </c>
      <c r="BL220" s="14" t="s">
        <v>471</v>
      </c>
      <c r="BM220" s="255" t="s">
        <v>701</v>
      </c>
    </row>
    <row r="221" s="2" customFormat="1" ht="22.2" customHeight="1">
      <c r="A221" s="37"/>
      <c r="B221" s="38"/>
      <c r="C221" s="256" t="s">
        <v>702</v>
      </c>
      <c r="D221" s="256" t="s">
        <v>189</v>
      </c>
      <c r="E221" s="257" t="s">
        <v>494</v>
      </c>
      <c r="F221" s="258" t="s">
        <v>703</v>
      </c>
      <c r="G221" s="259" t="s">
        <v>470</v>
      </c>
      <c r="H221" s="266">
        <v>32</v>
      </c>
      <c r="I221" s="261"/>
      <c r="J221" s="262">
        <f>ROUND(I221*H221,2)</f>
        <v>0</v>
      </c>
      <c r="K221" s="263"/>
      <c r="L221" s="40"/>
      <c r="M221" s="267" t="s">
        <v>1</v>
      </c>
      <c r="N221" s="268" t="s">
        <v>49</v>
      </c>
      <c r="O221" s="269"/>
      <c r="P221" s="270">
        <f>O221*H221</f>
        <v>0</v>
      </c>
      <c r="Q221" s="270">
        <v>0</v>
      </c>
      <c r="R221" s="270">
        <f>Q221*H221</f>
        <v>0</v>
      </c>
      <c r="S221" s="270">
        <v>0</v>
      </c>
      <c r="T221" s="27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55" t="s">
        <v>471</v>
      </c>
      <c r="AT221" s="255" t="s">
        <v>189</v>
      </c>
      <c r="AU221" s="255" t="s">
        <v>92</v>
      </c>
      <c r="AY221" s="14" t="s">
        <v>180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4" t="s">
        <v>92</v>
      </c>
      <c r="BK221" s="142">
        <f>ROUND(I221*H221,2)</f>
        <v>0</v>
      </c>
      <c r="BL221" s="14" t="s">
        <v>471</v>
      </c>
      <c r="BM221" s="255" t="s">
        <v>704</v>
      </c>
    </row>
    <row r="222" s="2" customFormat="1" ht="6.96" customHeight="1">
      <c r="A222" s="37"/>
      <c r="B222" s="65"/>
      <c r="C222" s="66"/>
      <c r="D222" s="66"/>
      <c r="E222" s="66"/>
      <c r="F222" s="66"/>
      <c r="G222" s="66"/>
      <c r="H222" s="66"/>
      <c r="I222" s="66"/>
      <c r="J222" s="66"/>
      <c r="K222" s="66"/>
      <c r="L222" s="40"/>
      <c r="M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</row>
  </sheetData>
  <sheetProtection sheet="1" autoFilter="0" formatColumns="0" formatRows="0" objects="1" scenarios="1" spinCount="100000" saltValue="xA8CkDu91FbS7AdFglbi9GS3mSUJjkiXFDuR5clyMjeEWz+tglgPPwhSt7CYsYqcmfacm8yx7sT/gg9CvWGdlA==" hashValue="olmIvYQUUKaHR7I+w+BxnbrrfEpWiBvq93CPEz0ckvc/P8Aq+BBcTOV/bLyoigWNAXYHeObA2sK6zHWnXk05Ow==" algorithmName="SHA-512" password="CC35"/>
  <autoFilter ref="C132:K221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705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J104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ROUND((SUM(BE104:BE111) + SUM(BE131:BE172)),  2)</f>
        <v>0</v>
      </c>
      <c r="G35" s="37"/>
      <c r="H35" s="37"/>
      <c r="I35" s="171">
        <v>0.20999999999999999</v>
      </c>
      <c r="J35" s="170">
        <f>ROUND(((SUM(BE104:BE111) + SUM(BE131:BE172))*I35),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ROUND((SUM(BF104:BF111) + SUM(BF131:BF172)),  2)</f>
        <v>0</v>
      </c>
      <c r="G36" s="37"/>
      <c r="H36" s="37"/>
      <c r="I36" s="171">
        <v>0.14999999999999999</v>
      </c>
      <c r="J36" s="170">
        <f>ROUND(((SUM(BF104:BF111) + SUM(BF131:BF172))*I36),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ROUND((SUM(BG104:BG111) + SUM(BG131:BG172)),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ROUND((SUM(BH104:BH111) + SUM(BH131:BH172)),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ROUND((SUM(BI104:BI111) + SUM(BI131:BI172)),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PS01.4 - Trafostanice - Měření spotřeby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706</v>
      </c>
      <c r="E97" s="197"/>
      <c r="F97" s="197"/>
      <c r="G97" s="197"/>
      <c r="H97" s="197"/>
      <c r="I97" s="197"/>
      <c r="J97" s="198">
        <f>J132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150</v>
      </c>
      <c r="E98" s="203"/>
      <c r="F98" s="203"/>
      <c r="G98" s="203"/>
      <c r="H98" s="203"/>
      <c r="I98" s="203"/>
      <c r="J98" s="204">
        <f>J133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498</v>
      </c>
      <c r="E99" s="203"/>
      <c r="F99" s="203"/>
      <c r="G99" s="203"/>
      <c r="H99" s="203"/>
      <c r="I99" s="203"/>
      <c r="J99" s="204">
        <f>J136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152</v>
      </c>
      <c r="E100" s="203"/>
      <c r="F100" s="203"/>
      <c r="G100" s="203"/>
      <c r="H100" s="203"/>
      <c r="I100" s="203"/>
      <c r="J100" s="204">
        <f>J152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4"/>
      <c r="C101" s="195"/>
      <c r="D101" s="196" t="s">
        <v>500</v>
      </c>
      <c r="E101" s="197"/>
      <c r="F101" s="197"/>
      <c r="G101" s="197"/>
      <c r="H101" s="197"/>
      <c r="I101" s="197"/>
      <c r="J101" s="198">
        <f>J167</f>
        <v>0</v>
      </c>
      <c r="K101" s="195"/>
      <c r="L101" s="19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9.28" customHeight="1">
      <c r="A104" s="37"/>
      <c r="B104" s="38"/>
      <c r="C104" s="193" t="s">
        <v>155</v>
      </c>
      <c r="D104" s="39"/>
      <c r="E104" s="39"/>
      <c r="F104" s="39"/>
      <c r="G104" s="39"/>
      <c r="H104" s="39"/>
      <c r="I104" s="39"/>
      <c r="J104" s="206">
        <f>ROUND(J105 + J106 + J107 + J108 + J109 + J110,2)</f>
        <v>0</v>
      </c>
      <c r="K104" s="39"/>
      <c r="L104" s="62"/>
      <c r="N104" s="207" t="s">
        <v>48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8" customHeight="1">
      <c r="A105" s="37"/>
      <c r="B105" s="38"/>
      <c r="C105" s="39"/>
      <c r="D105" s="143" t="s">
        <v>156</v>
      </c>
      <c r="E105" s="136"/>
      <c r="F105" s="136"/>
      <c r="G105" s="39"/>
      <c r="H105" s="39"/>
      <c r="I105" s="39"/>
      <c r="J105" s="137">
        <v>0</v>
      </c>
      <c r="K105" s="39"/>
      <c r="L105" s="208"/>
      <c r="M105" s="209"/>
      <c r="N105" s="210" t="s">
        <v>49</v>
      </c>
      <c r="O105" s="209"/>
      <c r="P105" s="209"/>
      <c r="Q105" s="209"/>
      <c r="R105" s="209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12" t="s">
        <v>157</v>
      </c>
      <c r="AZ105" s="209"/>
      <c r="BA105" s="209"/>
      <c r="BB105" s="209"/>
      <c r="BC105" s="209"/>
      <c r="BD105" s="209"/>
      <c r="BE105" s="213">
        <f>IF(N105="základní",J105,0)</f>
        <v>0</v>
      </c>
      <c r="BF105" s="213">
        <f>IF(N105="snížená",J105,0)</f>
        <v>0</v>
      </c>
      <c r="BG105" s="213">
        <f>IF(N105="zákl. přenesená",J105,0)</f>
        <v>0</v>
      </c>
      <c r="BH105" s="213">
        <f>IF(N105="sníž. přenesená",J105,0)</f>
        <v>0</v>
      </c>
      <c r="BI105" s="213">
        <f>IF(N105="nulová",J105,0)</f>
        <v>0</v>
      </c>
      <c r="BJ105" s="212" t="s">
        <v>92</v>
      </c>
      <c r="BK105" s="209"/>
      <c r="BL105" s="209"/>
      <c r="BM105" s="209"/>
    </row>
    <row r="106" s="2" customFormat="1" ht="18" customHeight="1">
      <c r="A106" s="37"/>
      <c r="B106" s="38"/>
      <c r="C106" s="39"/>
      <c r="D106" s="143" t="s">
        <v>158</v>
      </c>
      <c r="E106" s="136"/>
      <c r="F106" s="136"/>
      <c r="G106" s="39"/>
      <c r="H106" s="39"/>
      <c r="I106" s="39"/>
      <c r="J106" s="137">
        <v>0</v>
      </c>
      <c r="K106" s="39"/>
      <c r="L106" s="208"/>
      <c r="M106" s="209"/>
      <c r="N106" s="210" t="s">
        <v>49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157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92</v>
      </c>
      <c r="BK106" s="209"/>
      <c r="BL106" s="209"/>
      <c r="BM106" s="209"/>
    </row>
    <row r="107" s="2" customFormat="1" ht="18" customHeight="1">
      <c r="A107" s="37"/>
      <c r="B107" s="38"/>
      <c r="C107" s="39"/>
      <c r="D107" s="143" t="s">
        <v>159</v>
      </c>
      <c r="E107" s="136"/>
      <c r="F107" s="136"/>
      <c r="G107" s="39"/>
      <c r="H107" s="39"/>
      <c r="I107" s="39"/>
      <c r="J107" s="137">
        <v>0</v>
      </c>
      <c r="K107" s="39"/>
      <c r="L107" s="208"/>
      <c r="M107" s="209"/>
      <c r="N107" s="210" t="s">
        <v>49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157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92</v>
      </c>
      <c r="BK107" s="209"/>
      <c r="BL107" s="209"/>
      <c r="BM107" s="209"/>
    </row>
    <row r="108" s="2" customFormat="1" ht="18" customHeight="1">
      <c r="A108" s="37"/>
      <c r="B108" s="38"/>
      <c r="C108" s="39"/>
      <c r="D108" s="143" t="s">
        <v>160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43" t="s">
        <v>161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36" t="s">
        <v>162</v>
      </c>
      <c r="E110" s="39"/>
      <c r="F110" s="39"/>
      <c r="G110" s="39"/>
      <c r="H110" s="39"/>
      <c r="I110" s="39"/>
      <c r="J110" s="137">
        <f>ROUND(J30*T110,2)</f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163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47" t="s">
        <v>139</v>
      </c>
      <c r="D112" s="148"/>
      <c r="E112" s="148"/>
      <c r="F112" s="148"/>
      <c r="G112" s="148"/>
      <c r="H112" s="148"/>
      <c r="I112" s="148"/>
      <c r="J112" s="149">
        <f>ROUND(J96+J104,2)</f>
        <v>0</v>
      </c>
      <c r="K112" s="14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7" s="2" customFormat="1" ht="6.96" customHeight="1">
      <c r="A117" s="37"/>
      <c r="B117" s="67"/>
      <c r="C117" s="68"/>
      <c r="D117" s="68"/>
      <c r="E117" s="68"/>
      <c r="F117" s="68"/>
      <c r="G117" s="68"/>
      <c r="H117" s="68"/>
      <c r="I117" s="68"/>
      <c r="J117" s="68"/>
      <c r="K117" s="6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24.96" customHeight="1">
      <c r="A118" s="37"/>
      <c r="B118" s="38"/>
      <c r="C118" s="20" t="s">
        <v>164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29" t="s">
        <v>16</v>
      </c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4.4" customHeight="1">
      <c r="A121" s="37"/>
      <c r="B121" s="38"/>
      <c r="C121" s="39"/>
      <c r="D121" s="39"/>
      <c r="E121" s="190" t="str">
        <f>E7</f>
        <v>Infrastruktura pro elektromobilitu III - lokalita Valchařská</v>
      </c>
      <c r="F121" s="29"/>
      <c r="G121" s="29"/>
      <c r="H121" s="2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29" t="s">
        <v>141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6" customHeight="1">
      <c r="A123" s="37"/>
      <c r="B123" s="38"/>
      <c r="C123" s="39"/>
      <c r="D123" s="39"/>
      <c r="E123" s="75" t="str">
        <f>E9</f>
        <v>PS01.4 - Trafostanice - Měření spotřeby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29" t="s">
        <v>20</v>
      </c>
      <c r="D125" s="39"/>
      <c r="E125" s="39"/>
      <c r="F125" s="24" t="str">
        <f>F12</f>
        <v>Ostrava</v>
      </c>
      <c r="G125" s="39"/>
      <c r="H125" s="39"/>
      <c r="I125" s="29" t="s">
        <v>22</v>
      </c>
      <c r="J125" s="78" t="str">
        <f>IF(J12="","",J12)</f>
        <v>18.1.2022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26.4" customHeight="1">
      <c r="A127" s="37"/>
      <c r="B127" s="38"/>
      <c r="C127" s="29" t="s">
        <v>24</v>
      </c>
      <c r="D127" s="39"/>
      <c r="E127" s="39"/>
      <c r="F127" s="24" t="str">
        <f>E15</f>
        <v>Dopravní podnik Ostrava, a.s.</v>
      </c>
      <c r="G127" s="39"/>
      <c r="H127" s="39"/>
      <c r="I127" s="29" t="s">
        <v>32</v>
      </c>
      <c r="J127" s="33" t="str">
        <f>E21</f>
        <v>ENPRO Energo, s.r.o.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40.8" customHeight="1">
      <c r="A128" s="37"/>
      <c r="B128" s="38"/>
      <c r="C128" s="29" t="s">
        <v>30</v>
      </c>
      <c r="D128" s="39"/>
      <c r="E128" s="39"/>
      <c r="F128" s="24" t="str">
        <f>IF(E18="","",E18)</f>
        <v>Vyplň údaj</v>
      </c>
      <c r="G128" s="39"/>
      <c r="H128" s="39"/>
      <c r="I128" s="29" t="s">
        <v>36</v>
      </c>
      <c r="J128" s="33" t="str">
        <f>E24</f>
        <v>PEZ - Projekce energetických zařízení, s.r.o.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214"/>
      <c r="B130" s="215"/>
      <c r="C130" s="216" t="s">
        <v>165</v>
      </c>
      <c r="D130" s="217" t="s">
        <v>69</v>
      </c>
      <c r="E130" s="217" t="s">
        <v>65</v>
      </c>
      <c r="F130" s="217" t="s">
        <v>66</v>
      </c>
      <c r="G130" s="217" t="s">
        <v>166</v>
      </c>
      <c r="H130" s="217" t="s">
        <v>167</v>
      </c>
      <c r="I130" s="217" t="s">
        <v>168</v>
      </c>
      <c r="J130" s="218" t="s">
        <v>146</v>
      </c>
      <c r="K130" s="219" t="s">
        <v>169</v>
      </c>
      <c r="L130" s="220"/>
      <c r="M130" s="99" t="s">
        <v>1</v>
      </c>
      <c r="N130" s="100" t="s">
        <v>48</v>
      </c>
      <c r="O130" s="100" t="s">
        <v>170</v>
      </c>
      <c r="P130" s="100" t="s">
        <v>171</v>
      </c>
      <c r="Q130" s="100" t="s">
        <v>172</v>
      </c>
      <c r="R130" s="100" t="s">
        <v>173</v>
      </c>
      <c r="S130" s="100" t="s">
        <v>174</v>
      </c>
      <c r="T130" s="101" t="s">
        <v>175</v>
      </c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</row>
    <row r="131" s="2" customFormat="1" ht="22.8" customHeight="1">
      <c r="A131" s="37"/>
      <c r="B131" s="38"/>
      <c r="C131" s="106" t="s">
        <v>176</v>
      </c>
      <c r="D131" s="39"/>
      <c r="E131" s="39"/>
      <c r="F131" s="39"/>
      <c r="G131" s="39"/>
      <c r="H131" s="39"/>
      <c r="I131" s="39"/>
      <c r="J131" s="221">
        <f>BK131</f>
        <v>0</v>
      </c>
      <c r="K131" s="39"/>
      <c r="L131" s="40"/>
      <c r="M131" s="102"/>
      <c r="N131" s="222"/>
      <c r="O131" s="103"/>
      <c r="P131" s="223">
        <f>P132+P167</f>
        <v>0</v>
      </c>
      <c r="Q131" s="103"/>
      <c r="R131" s="223">
        <f>R132+R167</f>
        <v>0.0061400000000000014</v>
      </c>
      <c r="S131" s="103"/>
      <c r="T131" s="224">
        <f>T132+T167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4" t="s">
        <v>83</v>
      </c>
      <c r="AU131" s="14" t="s">
        <v>148</v>
      </c>
      <c r="BK131" s="225">
        <f>BK132+BK167</f>
        <v>0</v>
      </c>
    </row>
    <row r="132" s="12" customFormat="1" ht="25.92" customHeight="1">
      <c r="A132" s="12"/>
      <c r="B132" s="226"/>
      <c r="C132" s="227"/>
      <c r="D132" s="228" t="s">
        <v>83</v>
      </c>
      <c r="E132" s="229" t="s">
        <v>183</v>
      </c>
      <c r="F132" s="229" t="s">
        <v>178</v>
      </c>
      <c r="G132" s="227"/>
      <c r="H132" s="227"/>
      <c r="I132" s="230"/>
      <c r="J132" s="231">
        <f>BK132</f>
        <v>0</v>
      </c>
      <c r="K132" s="227"/>
      <c r="L132" s="232"/>
      <c r="M132" s="233"/>
      <c r="N132" s="234"/>
      <c r="O132" s="234"/>
      <c r="P132" s="235">
        <f>P133+P136+P152</f>
        <v>0</v>
      </c>
      <c r="Q132" s="234"/>
      <c r="R132" s="235">
        <f>R133+R136+R152</f>
        <v>0.0061400000000000014</v>
      </c>
      <c r="S132" s="234"/>
      <c r="T132" s="236">
        <f>T133+T136+T152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7" t="s">
        <v>179</v>
      </c>
      <c r="AT132" s="238" t="s">
        <v>83</v>
      </c>
      <c r="AU132" s="238" t="s">
        <v>84</v>
      </c>
      <c r="AY132" s="237" t="s">
        <v>180</v>
      </c>
      <c r="BK132" s="239">
        <f>BK133+BK136+BK152</f>
        <v>0</v>
      </c>
    </row>
    <row r="133" s="12" customFormat="1" ht="22.8" customHeight="1">
      <c r="A133" s="12"/>
      <c r="B133" s="226"/>
      <c r="C133" s="227"/>
      <c r="D133" s="228" t="s">
        <v>83</v>
      </c>
      <c r="E133" s="240" t="s">
        <v>181</v>
      </c>
      <c r="F133" s="240" t="s">
        <v>182</v>
      </c>
      <c r="G133" s="227"/>
      <c r="H133" s="227"/>
      <c r="I133" s="230"/>
      <c r="J133" s="241">
        <f>BK133</f>
        <v>0</v>
      </c>
      <c r="K133" s="227"/>
      <c r="L133" s="232"/>
      <c r="M133" s="233"/>
      <c r="N133" s="234"/>
      <c r="O133" s="234"/>
      <c r="P133" s="235">
        <f>SUM(P134:P135)</f>
        <v>0</v>
      </c>
      <c r="Q133" s="234"/>
      <c r="R133" s="235">
        <f>SUM(R134:R135)</f>
        <v>0.00165</v>
      </c>
      <c r="S133" s="234"/>
      <c r="T133" s="236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179</v>
      </c>
      <c r="AT133" s="238" t="s">
        <v>83</v>
      </c>
      <c r="AU133" s="238" t="s">
        <v>92</v>
      </c>
      <c r="AY133" s="237" t="s">
        <v>180</v>
      </c>
      <c r="BK133" s="239">
        <f>SUM(BK134:BK135)</f>
        <v>0</v>
      </c>
    </row>
    <row r="134" s="2" customFormat="1" ht="19.8" customHeight="1">
      <c r="A134" s="37"/>
      <c r="B134" s="38"/>
      <c r="C134" s="242" t="s">
        <v>333</v>
      </c>
      <c r="D134" s="242" t="s">
        <v>183</v>
      </c>
      <c r="E134" s="243" t="s">
        <v>707</v>
      </c>
      <c r="F134" s="244" t="s">
        <v>708</v>
      </c>
      <c r="G134" s="245" t="s">
        <v>213</v>
      </c>
      <c r="H134" s="246">
        <v>1</v>
      </c>
      <c r="I134" s="247"/>
      <c r="J134" s="248">
        <f>ROUND(I134*H134,2)</f>
        <v>0</v>
      </c>
      <c r="K134" s="249"/>
      <c r="L134" s="250"/>
      <c r="M134" s="251" t="s">
        <v>1</v>
      </c>
      <c r="N134" s="252" t="s">
        <v>49</v>
      </c>
      <c r="O134" s="90"/>
      <c r="P134" s="253">
        <f>O134*H134</f>
        <v>0</v>
      </c>
      <c r="Q134" s="253">
        <v>0.00165</v>
      </c>
      <c r="R134" s="253">
        <f>Q134*H134</f>
        <v>0.00165</v>
      </c>
      <c r="S134" s="253">
        <v>0</v>
      </c>
      <c r="T134" s="254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55" t="s">
        <v>94</v>
      </c>
      <c r="AT134" s="255" t="s">
        <v>183</v>
      </c>
      <c r="AU134" s="255" t="s">
        <v>94</v>
      </c>
      <c r="AY134" s="14" t="s">
        <v>180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4" t="s">
        <v>92</v>
      </c>
      <c r="BK134" s="142">
        <f>ROUND(I134*H134,2)</f>
        <v>0</v>
      </c>
      <c r="BL134" s="14" t="s">
        <v>92</v>
      </c>
      <c r="BM134" s="255" t="s">
        <v>709</v>
      </c>
    </row>
    <row r="135" s="2" customFormat="1" ht="34.8" customHeight="1">
      <c r="A135" s="37"/>
      <c r="B135" s="38"/>
      <c r="C135" s="242" t="s">
        <v>361</v>
      </c>
      <c r="D135" s="242" t="s">
        <v>183</v>
      </c>
      <c r="E135" s="243" t="s">
        <v>710</v>
      </c>
      <c r="F135" s="244" t="s">
        <v>711</v>
      </c>
      <c r="G135" s="245" t="s">
        <v>213</v>
      </c>
      <c r="H135" s="246">
        <v>1</v>
      </c>
      <c r="I135" s="247"/>
      <c r="J135" s="248">
        <f>ROUND(I135*H135,2)</f>
        <v>0</v>
      </c>
      <c r="K135" s="249"/>
      <c r="L135" s="250"/>
      <c r="M135" s="251" t="s">
        <v>1</v>
      </c>
      <c r="N135" s="252" t="s">
        <v>49</v>
      </c>
      <c r="O135" s="90"/>
      <c r="P135" s="253">
        <f>O135*H135</f>
        <v>0</v>
      </c>
      <c r="Q135" s="253">
        <v>0</v>
      </c>
      <c r="R135" s="253">
        <f>Q135*H135</f>
        <v>0</v>
      </c>
      <c r="S135" s="253">
        <v>0</v>
      </c>
      <c r="T135" s="25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55" t="s">
        <v>94</v>
      </c>
      <c r="AT135" s="255" t="s">
        <v>183</v>
      </c>
      <c r="AU135" s="255" t="s">
        <v>94</v>
      </c>
      <c r="AY135" s="14" t="s">
        <v>180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92</v>
      </c>
      <c r="BK135" s="142">
        <f>ROUND(I135*H135,2)</f>
        <v>0</v>
      </c>
      <c r="BL135" s="14" t="s">
        <v>92</v>
      </c>
      <c r="BM135" s="255" t="s">
        <v>712</v>
      </c>
    </row>
    <row r="136" s="12" customFormat="1" ht="22.8" customHeight="1">
      <c r="A136" s="12"/>
      <c r="B136" s="226"/>
      <c r="C136" s="227"/>
      <c r="D136" s="228" t="s">
        <v>83</v>
      </c>
      <c r="E136" s="240" t="s">
        <v>515</v>
      </c>
      <c r="F136" s="240" t="s">
        <v>195</v>
      </c>
      <c r="G136" s="227"/>
      <c r="H136" s="227"/>
      <c r="I136" s="230"/>
      <c r="J136" s="241">
        <f>BK136</f>
        <v>0</v>
      </c>
      <c r="K136" s="227"/>
      <c r="L136" s="232"/>
      <c r="M136" s="233"/>
      <c r="N136" s="234"/>
      <c r="O136" s="234"/>
      <c r="P136" s="235">
        <f>SUM(P137:P151)</f>
        <v>0</v>
      </c>
      <c r="Q136" s="234"/>
      <c r="R136" s="235">
        <f>SUM(R137:R151)</f>
        <v>0.0044900000000000009</v>
      </c>
      <c r="S136" s="234"/>
      <c r="T136" s="236">
        <f>SUM(T137:T151)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179</v>
      </c>
      <c r="AT136" s="238" t="s">
        <v>83</v>
      </c>
      <c r="AU136" s="238" t="s">
        <v>92</v>
      </c>
      <c r="AY136" s="237" t="s">
        <v>180</v>
      </c>
      <c r="BK136" s="239">
        <f>SUM(BK137:BK151)</f>
        <v>0</v>
      </c>
    </row>
    <row r="137" s="2" customFormat="1" ht="14.4" customHeight="1">
      <c r="A137" s="37"/>
      <c r="B137" s="38"/>
      <c r="C137" s="242" t="s">
        <v>381</v>
      </c>
      <c r="D137" s="242" t="s">
        <v>183</v>
      </c>
      <c r="E137" s="243" t="s">
        <v>713</v>
      </c>
      <c r="F137" s="244" t="s">
        <v>714</v>
      </c>
      <c r="G137" s="245" t="s">
        <v>199</v>
      </c>
      <c r="H137" s="246">
        <v>25</v>
      </c>
      <c r="I137" s="247"/>
      <c r="J137" s="248">
        <f>ROUND(I137*H137,2)</f>
        <v>0</v>
      </c>
      <c r="K137" s="249"/>
      <c r="L137" s="250"/>
      <c r="M137" s="251" t="s">
        <v>1</v>
      </c>
      <c r="N137" s="252" t="s">
        <v>49</v>
      </c>
      <c r="O137" s="90"/>
      <c r="P137" s="253">
        <f>O137*H137</f>
        <v>0</v>
      </c>
      <c r="Q137" s="253">
        <v>0.00017000000000000001</v>
      </c>
      <c r="R137" s="253">
        <f>Q137*H137</f>
        <v>0.0042500000000000003</v>
      </c>
      <c r="S137" s="253">
        <v>0</v>
      </c>
      <c r="T137" s="25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55" t="s">
        <v>94</v>
      </c>
      <c r="AT137" s="255" t="s">
        <v>183</v>
      </c>
      <c r="AU137" s="255" t="s">
        <v>94</v>
      </c>
      <c r="AY137" s="14" t="s">
        <v>180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92</v>
      </c>
      <c r="BK137" s="142">
        <f>ROUND(I137*H137,2)</f>
        <v>0</v>
      </c>
      <c r="BL137" s="14" t="s">
        <v>92</v>
      </c>
      <c r="BM137" s="255" t="s">
        <v>715</v>
      </c>
    </row>
    <row r="138" s="2" customFormat="1" ht="14.4" customHeight="1">
      <c r="A138" s="37"/>
      <c r="B138" s="38"/>
      <c r="C138" s="242" t="s">
        <v>345</v>
      </c>
      <c r="D138" s="242" t="s">
        <v>183</v>
      </c>
      <c r="E138" s="243" t="s">
        <v>218</v>
      </c>
      <c r="F138" s="244" t="s">
        <v>219</v>
      </c>
      <c r="G138" s="245" t="s">
        <v>199</v>
      </c>
      <c r="H138" s="246">
        <v>20</v>
      </c>
      <c r="I138" s="247"/>
      <c r="J138" s="248">
        <f>ROUND(I138*H138,2)</f>
        <v>0</v>
      </c>
      <c r="K138" s="249"/>
      <c r="L138" s="250"/>
      <c r="M138" s="251" t="s">
        <v>1</v>
      </c>
      <c r="N138" s="252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94</v>
      </c>
      <c r="AT138" s="255" t="s">
        <v>183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92</v>
      </c>
      <c r="BM138" s="255" t="s">
        <v>716</v>
      </c>
    </row>
    <row r="139" s="2" customFormat="1" ht="14.4" customHeight="1">
      <c r="A139" s="37"/>
      <c r="B139" s="38"/>
      <c r="C139" s="242" t="s">
        <v>257</v>
      </c>
      <c r="D139" s="242" t="s">
        <v>183</v>
      </c>
      <c r="E139" s="243" t="s">
        <v>238</v>
      </c>
      <c r="F139" s="244" t="s">
        <v>239</v>
      </c>
      <c r="G139" s="245" t="s">
        <v>199</v>
      </c>
      <c r="H139" s="246">
        <v>5</v>
      </c>
      <c r="I139" s="247"/>
      <c r="J139" s="248">
        <f>ROUND(I139*H139,2)</f>
        <v>0</v>
      </c>
      <c r="K139" s="249"/>
      <c r="L139" s="250"/>
      <c r="M139" s="251" t="s">
        <v>1</v>
      </c>
      <c r="N139" s="252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94</v>
      </c>
      <c r="AT139" s="255" t="s">
        <v>183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92</v>
      </c>
      <c r="BM139" s="255" t="s">
        <v>717</v>
      </c>
    </row>
    <row r="140" s="2" customFormat="1" ht="14.4" customHeight="1">
      <c r="A140" s="37"/>
      <c r="B140" s="38"/>
      <c r="C140" s="242" t="s">
        <v>265</v>
      </c>
      <c r="D140" s="242" t="s">
        <v>183</v>
      </c>
      <c r="E140" s="243" t="s">
        <v>242</v>
      </c>
      <c r="F140" s="244" t="s">
        <v>243</v>
      </c>
      <c r="G140" s="245" t="s">
        <v>213</v>
      </c>
      <c r="H140" s="246">
        <v>2</v>
      </c>
      <c r="I140" s="247"/>
      <c r="J140" s="248">
        <f>ROUND(I140*H140,2)</f>
        <v>0</v>
      </c>
      <c r="K140" s="249"/>
      <c r="L140" s="250"/>
      <c r="M140" s="251" t="s">
        <v>1</v>
      </c>
      <c r="N140" s="252" t="s">
        <v>49</v>
      </c>
      <c r="O140" s="90"/>
      <c r="P140" s="253">
        <f>O140*H140</f>
        <v>0</v>
      </c>
      <c r="Q140" s="253">
        <v>4.0000000000000003E-05</v>
      </c>
      <c r="R140" s="253">
        <f>Q140*H140</f>
        <v>8.0000000000000007E-05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94</v>
      </c>
      <c r="AT140" s="255" t="s">
        <v>183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92</v>
      </c>
      <c r="BM140" s="255" t="s">
        <v>718</v>
      </c>
    </row>
    <row r="141" s="2" customFormat="1" ht="14.4" customHeight="1">
      <c r="A141" s="37"/>
      <c r="B141" s="38"/>
      <c r="C141" s="242" t="s">
        <v>8</v>
      </c>
      <c r="D141" s="242" t="s">
        <v>183</v>
      </c>
      <c r="E141" s="243" t="s">
        <v>246</v>
      </c>
      <c r="F141" s="244" t="s">
        <v>247</v>
      </c>
      <c r="G141" s="245" t="s">
        <v>199</v>
      </c>
      <c r="H141" s="246">
        <v>10</v>
      </c>
      <c r="I141" s="247"/>
      <c r="J141" s="248">
        <f>ROUND(I141*H141,2)</f>
        <v>0</v>
      </c>
      <c r="K141" s="249"/>
      <c r="L141" s="250"/>
      <c r="M141" s="251" t="s">
        <v>1</v>
      </c>
      <c r="N141" s="252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94</v>
      </c>
      <c r="AT141" s="255" t="s">
        <v>183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92</v>
      </c>
      <c r="BM141" s="255" t="s">
        <v>719</v>
      </c>
    </row>
    <row r="142" s="2" customFormat="1" ht="14.4" customHeight="1">
      <c r="A142" s="37"/>
      <c r="B142" s="38"/>
      <c r="C142" s="242" t="s">
        <v>272</v>
      </c>
      <c r="D142" s="242" t="s">
        <v>183</v>
      </c>
      <c r="E142" s="243" t="s">
        <v>250</v>
      </c>
      <c r="F142" s="244" t="s">
        <v>251</v>
      </c>
      <c r="G142" s="245" t="s">
        <v>199</v>
      </c>
      <c r="H142" s="246">
        <v>10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94</v>
      </c>
      <c r="AT142" s="255" t="s">
        <v>183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92</v>
      </c>
      <c r="BM142" s="255" t="s">
        <v>720</v>
      </c>
    </row>
    <row r="143" s="2" customFormat="1" ht="14.4" customHeight="1">
      <c r="A143" s="37"/>
      <c r="B143" s="38"/>
      <c r="C143" s="242" t="s">
        <v>337</v>
      </c>
      <c r="D143" s="242" t="s">
        <v>183</v>
      </c>
      <c r="E143" s="243" t="s">
        <v>721</v>
      </c>
      <c r="F143" s="244" t="s">
        <v>722</v>
      </c>
      <c r="G143" s="245" t="s">
        <v>199</v>
      </c>
      <c r="H143" s="246">
        <v>10</v>
      </c>
      <c r="I143" s="247"/>
      <c r="J143" s="248">
        <f>ROUND(I143*H143,2)</f>
        <v>0</v>
      </c>
      <c r="K143" s="249"/>
      <c r="L143" s="250"/>
      <c r="M143" s="251" t="s">
        <v>1</v>
      </c>
      <c r="N143" s="252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94</v>
      </c>
      <c r="AT143" s="255" t="s">
        <v>183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92</v>
      </c>
      <c r="BM143" s="255" t="s">
        <v>723</v>
      </c>
    </row>
    <row r="144" s="2" customFormat="1" ht="14.4" customHeight="1">
      <c r="A144" s="37"/>
      <c r="B144" s="38"/>
      <c r="C144" s="242" t="s">
        <v>393</v>
      </c>
      <c r="D144" s="242" t="s">
        <v>183</v>
      </c>
      <c r="E144" s="243" t="s">
        <v>724</v>
      </c>
      <c r="F144" s="244" t="s">
        <v>725</v>
      </c>
      <c r="G144" s="245" t="s">
        <v>199</v>
      </c>
      <c r="H144" s="246">
        <v>10</v>
      </c>
      <c r="I144" s="247"/>
      <c r="J144" s="248">
        <f>ROUND(I144*H144,2)</f>
        <v>0</v>
      </c>
      <c r="K144" s="249"/>
      <c r="L144" s="250"/>
      <c r="M144" s="251" t="s">
        <v>1</v>
      </c>
      <c r="N144" s="252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94</v>
      </c>
      <c r="AT144" s="255" t="s">
        <v>183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92</v>
      </c>
      <c r="BM144" s="255" t="s">
        <v>726</v>
      </c>
    </row>
    <row r="145" s="2" customFormat="1" ht="14.4" customHeight="1">
      <c r="A145" s="37"/>
      <c r="B145" s="38"/>
      <c r="C145" s="242" t="s">
        <v>397</v>
      </c>
      <c r="D145" s="242" t="s">
        <v>183</v>
      </c>
      <c r="E145" s="243" t="s">
        <v>727</v>
      </c>
      <c r="F145" s="244" t="s">
        <v>728</v>
      </c>
      <c r="G145" s="245" t="s">
        <v>199</v>
      </c>
      <c r="H145" s="246">
        <v>10</v>
      </c>
      <c r="I145" s="247"/>
      <c r="J145" s="248">
        <f>ROUND(I145*H145,2)</f>
        <v>0</v>
      </c>
      <c r="K145" s="249"/>
      <c r="L145" s="250"/>
      <c r="M145" s="251" t="s">
        <v>1</v>
      </c>
      <c r="N145" s="252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94</v>
      </c>
      <c r="AT145" s="255" t="s">
        <v>183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92</v>
      </c>
      <c r="BM145" s="255" t="s">
        <v>729</v>
      </c>
    </row>
    <row r="146" s="2" customFormat="1" ht="14.4" customHeight="1">
      <c r="A146" s="37"/>
      <c r="B146" s="38"/>
      <c r="C146" s="242" t="s">
        <v>377</v>
      </c>
      <c r="D146" s="242" t="s">
        <v>183</v>
      </c>
      <c r="E146" s="243" t="s">
        <v>730</v>
      </c>
      <c r="F146" s="244" t="s">
        <v>731</v>
      </c>
      <c r="G146" s="245" t="s">
        <v>199</v>
      </c>
      <c r="H146" s="246">
        <v>10</v>
      </c>
      <c r="I146" s="247"/>
      <c r="J146" s="248">
        <f>ROUND(I146*H146,2)</f>
        <v>0</v>
      </c>
      <c r="K146" s="249"/>
      <c r="L146" s="250"/>
      <c r="M146" s="251" t="s">
        <v>1</v>
      </c>
      <c r="N146" s="252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94</v>
      </c>
      <c r="AT146" s="255" t="s">
        <v>183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92</v>
      </c>
      <c r="BM146" s="255" t="s">
        <v>732</v>
      </c>
    </row>
    <row r="147" s="2" customFormat="1" ht="14.4" customHeight="1">
      <c r="A147" s="37"/>
      <c r="B147" s="38"/>
      <c r="C147" s="242" t="s">
        <v>276</v>
      </c>
      <c r="D147" s="242" t="s">
        <v>183</v>
      </c>
      <c r="E147" s="243" t="s">
        <v>254</v>
      </c>
      <c r="F147" s="244" t="s">
        <v>255</v>
      </c>
      <c r="G147" s="245" t="s">
        <v>199</v>
      </c>
      <c r="H147" s="246">
        <v>10</v>
      </c>
      <c r="I147" s="247"/>
      <c r="J147" s="248">
        <f>ROUND(I147*H147,2)</f>
        <v>0</v>
      </c>
      <c r="K147" s="249"/>
      <c r="L147" s="250"/>
      <c r="M147" s="251" t="s">
        <v>1</v>
      </c>
      <c r="N147" s="252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94</v>
      </c>
      <c r="AT147" s="255" t="s">
        <v>183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92</v>
      </c>
      <c r="BM147" s="255" t="s">
        <v>733</v>
      </c>
    </row>
    <row r="148" s="2" customFormat="1" ht="14.4" customHeight="1">
      <c r="A148" s="37"/>
      <c r="B148" s="38"/>
      <c r="C148" s="242" t="s">
        <v>285</v>
      </c>
      <c r="D148" s="242" t="s">
        <v>183</v>
      </c>
      <c r="E148" s="243" t="s">
        <v>258</v>
      </c>
      <c r="F148" s="244" t="s">
        <v>259</v>
      </c>
      <c r="G148" s="245" t="s">
        <v>199</v>
      </c>
      <c r="H148" s="246">
        <v>5</v>
      </c>
      <c r="I148" s="247"/>
      <c r="J148" s="248">
        <f>ROUND(I148*H148,2)</f>
        <v>0</v>
      </c>
      <c r="K148" s="249"/>
      <c r="L148" s="250"/>
      <c r="M148" s="251" t="s">
        <v>1</v>
      </c>
      <c r="N148" s="252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94</v>
      </c>
      <c r="AT148" s="255" t="s">
        <v>183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92</v>
      </c>
      <c r="BM148" s="255" t="s">
        <v>734</v>
      </c>
    </row>
    <row r="149" s="2" customFormat="1" ht="14.4" customHeight="1">
      <c r="A149" s="37"/>
      <c r="B149" s="38"/>
      <c r="C149" s="242" t="s">
        <v>621</v>
      </c>
      <c r="D149" s="242" t="s">
        <v>183</v>
      </c>
      <c r="E149" s="243" t="s">
        <v>269</v>
      </c>
      <c r="F149" s="244" t="s">
        <v>270</v>
      </c>
      <c r="G149" s="245" t="s">
        <v>213</v>
      </c>
      <c r="H149" s="246">
        <v>2</v>
      </c>
      <c r="I149" s="247"/>
      <c r="J149" s="248">
        <f>ROUND(I149*H149,2)</f>
        <v>0</v>
      </c>
      <c r="K149" s="249"/>
      <c r="L149" s="250"/>
      <c r="M149" s="251" t="s">
        <v>1</v>
      </c>
      <c r="N149" s="252" t="s">
        <v>49</v>
      </c>
      <c r="O149" s="90"/>
      <c r="P149" s="253">
        <f>O149*H149</f>
        <v>0</v>
      </c>
      <c r="Q149" s="253">
        <v>8.0000000000000007E-05</v>
      </c>
      <c r="R149" s="253">
        <f>Q149*H149</f>
        <v>0.00016000000000000001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94</v>
      </c>
      <c r="AT149" s="255" t="s">
        <v>183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92</v>
      </c>
      <c r="BM149" s="255" t="s">
        <v>735</v>
      </c>
    </row>
    <row r="150" s="2" customFormat="1" ht="14.4" customHeight="1">
      <c r="A150" s="37"/>
      <c r="B150" s="38"/>
      <c r="C150" s="242" t="s">
        <v>289</v>
      </c>
      <c r="D150" s="242" t="s">
        <v>183</v>
      </c>
      <c r="E150" s="243" t="s">
        <v>273</v>
      </c>
      <c r="F150" s="244" t="s">
        <v>274</v>
      </c>
      <c r="G150" s="245" t="s">
        <v>213</v>
      </c>
      <c r="H150" s="246">
        <v>4</v>
      </c>
      <c r="I150" s="247"/>
      <c r="J150" s="248">
        <f>ROUND(I150*H150,2)</f>
        <v>0</v>
      </c>
      <c r="K150" s="249"/>
      <c r="L150" s="250"/>
      <c r="M150" s="251" t="s">
        <v>1</v>
      </c>
      <c r="N150" s="252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94</v>
      </c>
      <c r="AT150" s="255" t="s">
        <v>183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92</v>
      </c>
      <c r="BM150" s="255" t="s">
        <v>736</v>
      </c>
    </row>
    <row r="151" s="2" customFormat="1" ht="14.4" customHeight="1">
      <c r="A151" s="37"/>
      <c r="B151" s="38"/>
      <c r="C151" s="256" t="s">
        <v>365</v>
      </c>
      <c r="D151" s="256" t="s">
        <v>189</v>
      </c>
      <c r="E151" s="257" t="s">
        <v>308</v>
      </c>
      <c r="F151" s="258" t="s">
        <v>309</v>
      </c>
      <c r="G151" s="259" t="s">
        <v>192</v>
      </c>
      <c r="H151" s="260"/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193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193</v>
      </c>
      <c r="BM151" s="255" t="s">
        <v>737</v>
      </c>
    </row>
    <row r="152" s="12" customFormat="1" ht="22.8" customHeight="1">
      <c r="A152" s="12"/>
      <c r="B152" s="226"/>
      <c r="C152" s="227"/>
      <c r="D152" s="228" t="s">
        <v>83</v>
      </c>
      <c r="E152" s="240" t="s">
        <v>311</v>
      </c>
      <c r="F152" s="240" t="s">
        <v>312</v>
      </c>
      <c r="G152" s="227"/>
      <c r="H152" s="227"/>
      <c r="I152" s="230"/>
      <c r="J152" s="241">
        <f>BK152</f>
        <v>0</v>
      </c>
      <c r="K152" s="227"/>
      <c r="L152" s="232"/>
      <c r="M152" s="233"/>
      <c r="N152" s="234"/>
      <c r="O152" s="234"/>
      <c r="P152" s="235">
        <f>SUM(P153:P166)</f>
        <v>0</v>
      </c>
      <c r="Q152" s="234"/>
      <c r="R152" s="235">
        <f>SUM(R153:R166)</f>
        <v>0</v>
      </c>
      <c r="S152" s="234"/>
      <c r="T152" s="236">
        <f>SUM(T153:T166)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37" t="s">
        <v>179</v>
      </c>
      <c r="AT152" s="238" t="s">
        <v>83</v>
      </c>
      <c r="AU152" s="238" t="s">
        <v>92</v>
      </c>
      <c r="AY152" s="237" t="s">
        <v>180</v>
      </c>
      <c r="BK152" s="239">
        <f>SUM(BK153:BK166)</f>
        <v>0</v>
      </c>
    </row>
    <row r="153" s="2" customFormat="1" ht="30" customHeight="1">
      <c r="A153" s="37"/>
      <c r="B153" s="38"/>
      <c r="C153" s="256" t="s">
        <v>92</v>
      </c>
      <c r="D153" s="256" t="s">
        <v>189</v>
      </c>
      <c r="E153" s="257" t="s">
        <v>314</v>
      </c>
      <c r="F153" s="258" t="s">
        <v>315</v>
      </c>
      <c r="G153" s="259" t="s">
        <v>199</v>
      </c>
      <c r="H153" s="266">
        <v>5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92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92</v>
      </c>
      <c r="BM153" s="255" t="s">
        <v>738</v>
      </c>
    </row>
    <row r="154" s="2" customFormat="1" ht="22.2" customHeight="1">
      <c r="A154" s="37"/>
      <c r="B154" s="38"/>
      <c r="C154" s="256" t="s">
        <v>94</v>
      </c>
      <c r="D154" s="256" t="s">
        <v>189</v>
      </c>
      <c r="E154" s="257" t="s">
        <v>318</v>
      </c>
      <c r="F154" s="258" t="s">
        <v>319</v>
      </c>
      <c r="G154" s="259" t="s">
        <v>199</v>
      </c>
      <c r="H154" s="266">
        <v>75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92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92</v>
      </c>
      <c r="BM154" s="255" t="s">
        <v>739</v>
      </c>
    </row>
    <row r="155" s="2" customFormat="1" ht="22.2" customHeight="1">
      <c r="A155" s="37"/>
      <c r="B155" s="38"/>
      <c r="C155" s="256" t="s">
        <v>179</v>
      </c>
      <c r="D155" s="256" t="s">
        <v>189</v>
      </c>
      <c r="E155" s="257" t="s">
        <v>594</v>
      </c>
      <c r="F155" s="258" t="s">
        <v>595</v>
      </c>
      <c r="G155" s="259" t="s">
        <v>199</v>
      </c>
      <c r="H155" s="266">
        <v>25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92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92</v>
      </c>
      <c r="BM155" s="255" t="s">
        <v>740</v>
      </c>
    </row>
    <row r="156" s="2" customFormat="1" ht="22.2" customHeight="1">
      <c r="A156" s="37"/>
      <c r="B156" s="38"/>
      <c r="C156" s="256" t="s">
        <v>349</v>
      </c>
      <c r="D156" s="256" t="s">
        <v>189</v>
      </c>
      <c r="E156" s="257" t="s">
        <v>334</v>
      </c>
      <c r="F156" s="258" t="s">
        <v>335</v>
      </c>
      <c r="G156" s="259" t="s">
        <v>199</v>
      </c>
      <c r="H156" s="266">
        <v>20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92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92</v>
      </c>
      <c r="BM156" s="255" t="s">
        <v>741</v>
      </c>
    </row>
    <row r="157" s="2" customFormat="1" ht="22.2" customHeight="1">
      <c r="A157" s="37"/>
      <c r="B157" s="38"/>
      <c r="C157" s="256" t="s">
        <v>742</v>
      </c>
      <c r="D157" s="256" t="s">
        <v>189</v>
      </c>
      <c r="E157" s="257" t="s">
        <v>338</v>
      </c>
      <c r="F157" s="258" t="s">
        <v>339</v>
      </c>
      <c r="G157" s="259" t="s">
        <v>213</v>
      </c>
      <c r="H157" s="266">
        <v>4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92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92</v>
      </c>
      <c r="BM157" s="255" t="s">
        <v>743</v>
      </c>
    </row>
    <row r="158" s="2" customFormat="1" ht="22.2" customHeight="1">
      <c r="A158" s="37"/>
      <c r="B158" s="38"/>
      <c r="C158" s="256" t="s">
        <v>221</v>
      </c>
      <c r="D158" s="256" t="s">
        <v>189</v>
      </c>
      <c r="E158" s="257" t="s">
        <v>342</v>
      </c>
      <c r="F158" s="258" t="s">
        <v>343</v>
      </c>
      <c r="G158" s="259" t="s">
        <v>199</v>
      </c>
      <c r="H158" s="266">
        <v>45</v>
      </c>
      <c r="I158" s="261"/>
      <c r="J158" s="262">
        <f>ROUND(I158*H158,2)</f>
        <v>0</v>
      </c>
      <c r="K158" s="263"/>
      <c r="L158" s="40"/>
      <c r="M158" s="264" t="s">
        <v>1</v>
      </c>
      <c r="N158" s="265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92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92</v>
      </c>
      <c r="BM158" s="255" t="s">
        <v>744</v>
      </c>
    </row>
    <row r="159" s="2" customFormat="1" ht="22.2" customHeight="1">
      <c r="A159" s="37"/>
      <c r="B159" s="38"/>
      <c r="C159" s="256" t="s">
        <v>591</v>
      </c>
      <c r="D159" s="256" t="s">
        <v>189</v>
      </c>
      <c r="E159" s="257" t="s">
        <v>350</v>
      </c>
      <c r="F159" s="258" t="s">
        <v>351</v>
      </c>
      <c r="G159" s="259" t="s">
        <v>213</v>
      </c>
      <c r="H159" s="266">
        <v>60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92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92</v>
      </c>
      <c r="BM159" s="255" t="s">
        <v>745</v>
      </c>
    </row>
    <row r="160" s="2" customFormat="1" ht="22.2" customHeight="1">
      <c r="A160" s="37"/>
      <c r="B160" s="38"/>
      <c r="C160" s="256" t="s">
        <v>237</v>
      </c>
      <c r="D160" s="256" t="s">
        <v>189</v>
      </c>
      <c r="E160" s="257" t="s">
        <v>354</v>
      </c>
      <c r="F160" s="258" t="s">
        <v>355</v>
      </c>
      <c r="G160" s="259" t="s">
        <v>213</v>
      </c>
      <c r="H160" s="266">
        <v>2</v>
      </c>
      <c r="I160" s="261"/>
      <c r="J160" s="262">
        <f>ROUND(I160*H160,2)</f>
        <v>0</v>
      </c>
      <c r="K160" s="263"/>
      <c r="L160" s="40"/>
      <c r="M160" s="264" t="s">
        <v>1</v>
      </c>
      <c r="N160" s="265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92</v>
      </c>
      <c r="AT160" s="255" t="s">
        <v>189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92</v>
      </c>
      <c r="BM160" s="255" t="s">
        <v>746</v>
      </c>
    </row>
    <row r="161" s="2" customFormat="1" ht="22.2" customHeight="1">
      <c r="A161" s="37"/>
      <c r="B161" s="38"/>
      <c r="C161" s="256" t="s">
        <v>435</v>
      </c>
      <c r="D161" s="256" t="s">
        <v>189</v>
      </c>
      <c r="E161" s="257" t="s">
        <v>362</v>
      </c>
      <c r="F161" s="258" t="s">
        <v>363</v>
      </c>
      <c r="G161" s="259" t="s">
        <v>213</v>
      </c>
      <c r="H161" s="266">
        <v>2</v>
      </c>
      <c r="I161" s="261"/>
      <c r="J161" s="262">
        <f>ROUND(I161*H161,2)</f>
        <v>0</v>
      </c>
      <c r="K161" s="263"/>
      <c r="L161" s="40"/>
      <c r="M161" s="264" t="s">
        <v>1</v>
      </c>
      <c r="N161" s="265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92</v>
      </c>
      <c r="AT161" s="255" t="s">
        <v>189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92</v>
      </c>
      <c r="BM161" s="255" t="s">
        <v>747</v>
      </c>
    </row>
    <row r="162" s="2" customFormat="1" ht="22.2" customHeight="1">
      <c r="A162" s="37"/>
      <c r="B162" s="38"/>
      <c r="C162" s="256" t="s">
        <v>241</v>
      </c>
      <c r="D162" s="256" t="s">
        <v>189</v>
      </c>
      <c r="E162" s="257" t="s">
        <v>622</v>
      </c>
      <c r="F162" s="258" t="s">
        <v>623</v>
      </c>
      <c r="G162" s="259" t="s">
        <v>213</v>
      </c>
      <c r="H162" s="266">
        <v>2</v>
      </c>
      <c r="I162" s="261"/>
      <c r="J162" s="262">
        <f>ROUND(I162*H162,2)</f>
        <v>0</v>
      </c>
      <c r="K162" s="263"/>
      <c r="L162" s="40"/>
      <c r="M162" s="264" t="s">
        <v>1</v>
      </c>
      <c r="N162" s="265" t="s">
        <v>49</v>
      </c>
      <c r="O162" s="90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92</v>
      </c>
      <c r="AT162" s="255" t="s">
        <v>189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92</v>
      </c>
      <c r="BM162" s="255" t="s">
        <v>748</v>
      </c>
    </row>
    <row r="163" s="2" customFormat="1" ht="19.8" customHeight="1">
      <c r="A163" s="37"/>
      <c r="B163" s="38"/>
      <c r="C163" s="256" t="s">
        <v>749</v>
      </c>
      <c r="D163" s="256" t="s">
        <v>189</v>
      </c>
      <c r="E163" s="257" t="s">
        <v>750</v>
      </c>
      <c r="F163" s="258" t="s">
        <v>751</v>
      </c>
      <c r="G163" s="259" t="s">
        <v>213</v>
      </c>
      <c r="H163" s="266">
        <v>1</v>
      </c>
      <c r="I163" s="261"/>
      <c r="J163" s="262">
        <f>ROUND(I163*H163,2)</f>
        <v>0</v>
      </c>
      <c r="K163" s="263"/>
      <c r="L163" s="40"/>
      <c r="M163" s="264" t="s">
        <v>1</v>
      </c>
      <c r="N163" s="265" t="s">
        <v>49</v>
      </c>
      <c r="O163" s="90"/>
      <c r="P163" s="253">
        <f>O163*H163</f>
        <v>0</v>
      </c>
      <c r="Q163" s="253">
        <v>0</v>
      </c>
      <c r="R163" s="253">
        <f>Q163*H163</f>
        <v>0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92</v>
      </c>
      <c r="AT163" s="255" t="s">
        <v>189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92</v>
      </c>
      <c r="BM163" s="255" t="s">
        <v>752</v>
      </c>
    </row>
    <row r="164" s="2" customFormat="1" ht="14.4" customHeight="1">
      <c r="A164" s="37"/>
      <c r="B164" s="38"/>
      <c r="C164" s="256" t="s">
        <v>427</v>
      </c>
      <c r="D164" s="256" t="s">
        <v>189</v>
      </c>
      <c r="E164" s="257" t="s">
        <v>753</v>
      </c>
      <c r="F164" s="258" t="s">
        <v>754</v>
      </c>
      <c r="G164" s="259" t="s">
        <v>213</v>
      </c>
      <c r="H164" s="266">
        <v>1</v>
      </c>
      <c r="I164" s="261"/>
      <c r="J164" s="262">
        <f>ROUND(I164*H164,2)</f>
        <v>0</v>
      </c>
      <c r="K164" s="263"/>
      <c r="L164" s="40"/>
      <c r="M164" s="264" t="s">
        <v>1</v>
      </c>
      <c r="N164" s="265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92</v>
      </c>
      <c r="AT164" s="255" t="s">
        <v>189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92</v>
      </c>
      <c r="BM164" s="255" t="s">
        <v>755</v>
      </c>
    </row>
    <row r="165" s="2" customFormat="1" ht="22.2" customHeight="1">
      <c r="A165" s="37"/>
      <c r="B165" s="38"/>
      <c r="C165" s="256" t="s">
        <v>245</v>
      </c>
      <c r="D165" s="256" t="s">
        <v>189</v>
      </c>
      <c r="E165" s="257" t="s">
        <v>386</v>
      </c>
      <c r="F165" s="258" t="s">
        <v>387</v>
      </c>
      <c r="G165" s="259" t="s">
        <v>213</v>
      </c>
      <c r="H165" s="266">
        <v>1</v>
      </c>
      <c r="I165" s="261"/>
      <c r="J165" s="262">
        <f>ROUND(I165*H165,2)</f>
        <v>0</v>
      </c>
      <c r="K165" s="263"/>
      <c r="L165" s="40"/>
      <c r="M165" s="264" t="s">
        <v>1</v>
      </c>
      <c r="N165" s="265" t="s">
        <v>49</v>
      </c>
      <c r="O165" s="90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92</v>
      </c>
      <c r="AT165" s="255" t="s">
        <v>189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92</v>
      </c>
      <c r="BM165" s="255" t="s">
        <v>756</v>
      </c>
    </row>
    <row r="166" s="2" customFormat="1" ht="14.4" customHeight="1">
      <c r="A166" s="37"/>
      <c r="B166" s="38"/>
      <c r="C166" s="256" t="s">
        <v>353</v>
      </c>
      <c r="D166" s="256" t="s">
        <v>189</v>
      </c>
      <c r="E166" s="257" t="s">
        <v>406</v>
      </c>
      <c r="F166" s="258" t="s">
        <v>407</v>
      </c>
      <c r="G166" s="259" t="s">
        <v>192</v>
      </c>
      <c r="H166" s="260"/>
      <c r="I166" s="261"/>
      <c r="J166" s="262">
        <f>ROUND(I166*H166,2)</f>
        <v>0</v>
      </c>
      <c r="K166" s="263"/>
      <c r="L166" s="40"/>
      <c r="M166" s="264" t="s">
        <v>1</v>
      </c>
      <c r="N166" s="265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92</v>
      </c>
      <c r="AT166" s="255" t="s">
        <v>189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92</v>
      </c>
      <c r="BM166" s="255" t="s">
        <v>757</v>
      </c>
    </row>
    <row r="167" s="12" customFormat="1" ht="25.92" customHeight="1">
      <c r="A167" s="12"/>
      <c r="B167" s="226"/>
      <c r="C167" s="227"/>
      <c r="D167" s="228" t="s">
        <v>83</v>
      </c>
      <c r="E167" s="229" t="s">
        <v>465</v>
      </c>
      <c r="F167" s="229" t="s">
        <v>466</v>
      </c>
      <c r="G167" s="227"/>
      <c r="H167" s="227"/>
      <c r="I167" s="230"/>
      <c r="J167" s="231">
        <f>BK167</f>
        <v>0</v>
      </c>
      <c r="K167" s="227"/>
      <c r="L167" s="232"/>
      <c r="M167" s="233"/>
      <c r="N167" s="234"/>
      <c r="O167" s="234"/>
      <c r="P167" s="235">
        <f>SUM(P168:P172)</f>
        <v>0</v>
      </c>
      <c r="Q167" s="234"/>
      <c r="R167" s="235">
        <f>SUM(R168:R172)</f>
        <v>0</v>
      </c>
      <c r="S167" s="234"/>
      <c r="T167" s="236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7" t="s">
        <v>179</v>
      </c>
      <c r="AT167" s="238" t="s">
        <v>83</v>
      </c>
      <c r="AU167" s="238" t="s">
        <v>84</v>
      </c>
      <c r="AY167" s="237" t="s">
        <v>180</v>
      </c>
      <c r="BK167" s="239">
        <f>SUM(BK168:BK172)</f>
        <v>0</v>
      </c>
    </row>
    <row r="168" s="2" customFormat="1" ht="14.4" customHeight="1">
      <c r="A168" s="37"/>
      <c r="B168" s="38"/>
      <c r="C168" s="256" t="s">
        <v>431</v>
      </c>
      <c r="D168" s="256" t="s">
        <v>189</v>
      </c>
      <c r="E168" s="257" t="s">
        <v>468</v>
      </c>
      <c r="F168" s="258" t="s">
        <v>469</v>
      </c>
      <c r="G168" s="259" t="s">
        <v>470</v>
      </c>
      <c r="H168" s="266">
        <v>4</v>
      </c>
      <c r="I168" s="261"/>
      <c r="J168" s="262">
        <f>ROUND(I168*H168,2)</f>
        <v>0</v>
      </c>
      <c r="K168" s="263"/>
      <c r="L168" s="40"/>
      <c r="M168" s="264" t="s">
        <v>1</v>
      </c>
      <c r="N168" s="265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471</v>
      </c>
      <c r="AT168" s="255" t="s">
        <v>189</v>
      </c>
      <c r="AU168" s="255" t="s">
        <v>92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471</v>
      </c>
      <c r="BM168" s="255" t="s">
        <v>758</v>
      </c>
    </row>
    <row r="169" s="2" customFormat="1" ht="14.4" customHeight="1">
      <c r="A169" s="37"/>
      <c r="B169" s="38"/>
      <c r="C169" s="256" t="s">
        <v>423</v>
      </c>
      <c r="D169" s="256" t="s">
        <v>189</v>
      </c>
      <c r="E169" s="257" t="s">
        <v>474</v>
      </c>
      <c r="F169" s="258" t="s">
        <v>475</v>
      </c>
      <c r="G169" s="259" t="s">
        <v>470</v>
      </c>
      <c r="H169" s="266">
        <v>8</v>
      </c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471</v>
      </c>
      <c r="AT169" s="255" t="s">
        <v>189</v>
      </c>
      <c r="AU169" s="255" t="s">
        <v>92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471</v>
      </c>
      <c r="BM169" s="255" t="s">
        <v>759</v>
      </c>
    </row>
    <row r="170" s="2" customFormat="1" ht="14.4" customHeight="1">
      <c r="A170" s="37"/>
      <c r="B170" s="38"/>
      <c r="C170" s="256" t="s">
        <v>419</v>
      </c>
      <c r="D170" s="256" t="s">
        <v>189</v>
      </c>
      <c r="E170" s="257" t="s">
        <v>478</v>
      </c>
      <c r="F170" s="258" t="s">
        <v>479</v>
      </c>
      <c r="G170" s="259" t="s">
        <v>470</v>
      </c>
      <c r="H170" s="266">
        <v>4</v>
      </c>
      <c r="I170" s="261"/>
      <c r="J170" s="262">
        <f>ROUND(I170*H170,2)</f>
        <v>0</v>
      </c>
      <c r="K170" s="263"/>
      <c r="L170" s="40"/>
      <c r="M170" s="264" t="s">
        <v>1</v>
      </c>
      <c r="N170" s="265" t="s">
        <v>49</v>
      </c>
      <c r="O170" s="90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471</v>
      </c>
      <c r="AT170" s="255" t="s">
        <v>189</v>
      </c>
      <c r="AU170" s="255" t="s">
        <v>92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471</v>
      </c>
      <c r="BM170" s="255" t="s">
        <v>760</v>
      </c>
    </row>
    <row r="171" s="2" customFormat="1" ht="19.8" customHeight="1">
      <c r="A171" s="37"/>
      <c r="B171" s="38"/>
      <c r="C171" s="256" t="s">
        <v>401</v>
      </c>
      <c r="D171" s="256" t="s">
        <v>189</v>
      </c>
      <c r="E171" s="257" t="s">
        <v>482</v>
      </c>
      <c r="F171" s="258" t="s">
        <v>761</v>
      </c>
      <c r="G171" s="259" t="s">
        <v>470</v>
      </c>
      <c r="H171" s="266">
        <v>8</v>
      </c>
      <c r="I171" s="261"/>
      <c r="J171" s="262">
        <f>ROUND(I171*H171,2)</f>
        <v>0</v>
      </c>
      <c r="K171" s="263"/>
      <c r="L171" s="40"/>
      <c r="M171" s="264" t="s">
        <v>1</v>
      </c>
      <c r="N171" s="265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471</v>
      </c>
      <c r="AT171" s="255" t="s">
        <v>189</v>
      </c>
      <c r="AU171" s="255" t="s">
        <v>92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471</v>
      </c>
      <c r="BM171" s="255" t="s">
        <v>762</v>
      </c>
    </row>
    <row r="172" s="2" customFormat="1" ht="22.2" customHeight="1">
      <c r="A172" s="37"/>
      <c r="B172" s="38"/>
      <c r="C172" s="256" t="s">
        <v>385</v>
      </c>
      <c r="D172" s="256" t="s">
        <v>189</v>
      </c>
      <c r="E172" s="257" t="s">
        <v>494</v>
      </c>
      <c r="F172" s="258" t="s">
        <v>763</v>
      </c>
      <c r="G172" s="259" t="s">
        <v>470</v>
      </c>
      <c r="H172" s="266">
        <v>16</v>
      </c>
      <c r="I172" s="261"/>
      <c r="J172" s="262">
        <f>ROUND(I172*H172,2)</f>
        <v>0</v>
      </c>
      <c r="K172" s="263"/>
      <c r="L172" s="40"/>
      <c r="M172" s="267" t="s">
        <v>1</v>
      </c>
      <c r="N172" s="268" t="s">
        <v>49</v>
      </c>
      <c r="O172" s="269"/>
      <c r="P172" s="270">
        <f>O172*H172</f>
        <v>0</v>
      </c>
      <c r="Q172" s="270">
        <v>0</v>
      </c>
      <c r="R172" s="270">
        <f>Q172*H172</f>
        <v>0</v>
      </c>
      <c r="S172" s="270">
        <v>0</v>
      </c>
      <c r="T172" s="27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471</v>
      </c>
      <c r="AT172" s="255" t="s">
        <v>189</v>
      </c>
      <c r="AU172" s="255" t="s">
        <v>92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471</v>
      </c>
      <c r="BM172" s="255" t="s">
        <v>764</v>
      </c>
    </row>
    <row r="173" s="2" customFormat="1" ht="6.96" customHeight="1">
      <c r="A173" s="37"/>
      <c r="B173" s="65"/>
      <c r="C173" s="66"/>
      <c r="D173" s="66"/>
      <c r="E173" s="66"/>
      <c r="F173" s="66"/>
      <c r="G173" s="66"/>
      <c r="H173" s="66"/>
      <c r="I173" s="66"/>
      <c r="J173" s="66"/>
      <c r="K173" s="66"/>
      <c r="L173" s="40"/>
      <c r="M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</row>
  </sheetData>
  <sheetProtection sheet="1" autoFilter="0" formatColumns="0" formatRows="0" objects="1" scenarios="1" spinCount="100000" saltValue="yysyZDRR1ewFkvGCckhIQGRzWDANGBqYy5laO9CNWPvhK2i87reUwNeYhOm9NONtafG04QMrPCBIdHx0Fc8xQQ==" hashValue="9j8lwiTJ9ggB6JqtCFsc0flUchHtyiMHGzy0vpirEV28pK+EzbcV1+/vi/5RtZfox3EQYt5pg+i7j1rA4yC1/Q==" algorithmName="SHA-512" password="CC35"/>
  <autoFilter ref="C130:K172"/>
  <mergeCells count="14">
    <mergeCell ref="E7:H7"/>
    <mergeCell ref="E9:H9"/>
    <mergeCell ref="E18:H18"/>
    <mergeCell ref="E27:H27"/>
    <mergeCell ref="E85:H85"/>
    <mergeCell ref="E87:H87"/>
    <mergeCell ref="D105:F105"/>
    <mergeCell ref="D106:F106"/>
    <mergeCell ref="D107:F107"/>
    <mergeCell ref="D108:F108"/>
    <mergeCell ref="D109:F10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765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J107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ROUND((SUM(BE107:BE114) + SUM(BE134:BE215)),  2)</f>
        <v>0</v>
      </c>
      <c r="G35" s="37"/>
      <c r="H35" s="37"/>
      <c r="I35" s="171">
        <v>0.20999999999999999</v>
      </c>
      <c r="J35" s="170">
        <f>ROUND(((SUM(BE107:BE114) + SUM(BE134:BE215))*I35),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ROUND((SUM(BF107:BF114) + SUM(BF134:BF215)),  2)</f>
        <v>0</v>
      </c>
      <c r="G36" s="37"/>
      <c r="H36" s="37"/>
      <c r="I36" s="171">
        <v>0.14999999999999999</v>
      </c>
      <c r="J36" s="170">
        <f>ROUND(((SUM(BF107:BF114) + SUM(BF134:BF215))*I36),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ROUND((SUM(BG107:BG114) + SUM(BG134:BG215)),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ROUND((SUM(BH107:BH114) + SUM(BH134:BH215)),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ROUND((SUM(BI107:BI114) + SUM(BI134:BI215)),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PS03.2 - RTU a MaR - ES AISYS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766</v>
      </c>
      <c r="E97" s="197"/>
      <c r="F97" s="197"/>
      <c r="G97" s="197"/>
      <c r="H97" s="197"/>
      <c r="I97" s="197"/>
      <c r="J97" s="198">
        <f>J135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150</v>
      </c>
      <c r="E98" s="203"/>
      <c r="F98" s="203"/>
      <c r="G98" s="203"/>
      <c r="H98" s="203"/>
      <c r="I98" s="203"/>
      <c r="J98" s="204">
        <f>J136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200"/>
      <c r="C99" s="201"/>
      <c r="D99" s="202" t="s">
        <v>767</v>
      </c>
      <c r="E99" s="203"/>
      <c r="F99" s="203"/>
      <c r="G99" s="203"/>
      <c r="H99" s="203"/>
      <c r="I99" s="203"/>
      <c r="J99" s="204">
        <f>J141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200"/>
      <c r="C100" s="201"/>
      <c r="D100" s="202" t="s">
        <v>768</v>
      </c>
      <c r="E100" s="203"/>
      <c r="F100" s="203"/>
      <c r="G100" s="203"/>
      <c r="H100" s="203"/>
      <c r="I100" s="203"/>
      <c r="J100" s="204">
        <f>J153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498</v>
      </c>
      <c r="E101" s="203"/>
      <c r="F101" s="203"/>
      <c r="G101" s="203"/>
      <c r="H101" s="203"/>
      <c r="I101" s="203"/>
      <c r="J101" s="204">
        <f>J160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152</v>
      </c>
      <c r="E102" s="203"/>
      <c r="F102" s="203"/>
      <c r="G102" s="203"/>
      <c r="H102" s="203"/>
      <c r="I102" s="203"/>
      <c r="J102" s="204">
        <f>J184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769</v>
      </c>
      <c r="E103" s="203"/>
      <c r="F103" s="203"/>
      <c r="G103" s="203"/>
      <c r="H103" s="203"/>
      <c r="I103" s="203"/>
      <c r="J103" s="204">
        <f>J206</f>
        <v>0</v>
      </c>
      <c r="K103" s="201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4"/>
      <c r="C104" s="195"/>
      <c r="D104" s="196" t="s">
        <v>500</v>
      </c>
      <c r="E104" s="197"/>
      <c r="F104" s="197"/>
      <c r="G104" s="197"/>
      <c r="H104" s="197"/>
      <c r="I104" s="197"/>
      <c r="J104" s="198">
        <f>J210</f>
        <v>0</v>
      </c>
      <c r="K104" s="195"/>
      <c r="L104" s="19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9.28" customHeight="1">
      <c r="A107" s="37"/>
      <c r="B107" s="38"/>
      <c r="C107" s="193" t="s">
        <v>155</v>
      </c>
      <c r="D107" s="39"/>
      <c r="E107" s="39"/>
      <c r="F107" s="39"/>
      <c r="G107" s="39"/>
      <c r="H107" s="39"/>
      <c r="I107" s="39"/>
      <c r="J107" s="206">
        <f>ROUND(J108 + J109 + J110 + J111 + J112 + J113,2)</f>
        <v>0</v>
      </c>
      <c r="K107" s="39"/>
      <c r="L107" s="62"/>
      <c r="N107" s="207" t="s">
        <v>48</v>
      </c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8" customHeight="1">
      <c r="A108" s="37"/>
      <c r="B108" s="38"/>
      <c r="C108" s="39"/>
      <c r="D108" s="143" t="s">
        <v>156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43" t="s">
        <v>158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159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43" t="s">
        <v>160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43" t="s">
        <v>161</v>
      </c>
      <c r="E112" s="136"/>
      <c r="F112" s="136"/>
      <c r="G112" s="39"/>
      <c r="H112" s="39"/>
      <c r="I112" s="39"/>
      <c r="J112" s="137"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157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 ht="18" customHeight="1">
      <c r="A113" s="37"/>
      <c r="B113" s="38"/>
      <c r="C113" s="39"/>
      <c r="D113" s="136" t="s">
        <v>162</v>
      </c>
      <c r="E113" s="39"/>
      <c r="F113" s="39"/>
      <c r="G113" s="39"/>
      <c r="H113" s="39"/>
      <c r="I113" s="39"/>
      <c r="J113" s="137">
        <f>ROUND(J30*T113,2)</f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163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9.28" customHeight="1">
      <c r="A115" s="37"/>
      <c r="B115" s="38"/>
      <c r="C115" s="147" t="s">
        <v>139</v>
      </c>
      <c r="D115" s="148"/>
      <c r="E115" s="148"/>
      <c r="F115" s="148"/>
      <c r="G115" s="148"/>
      <c r="H115" s="148"/>
      <c r="I115" s="148"/>
      <c r="J115" s="149">
        <f>ROUND(J96+J107,2)</f>
        <v>0</v>
      </c>
      <c r="K115" s="14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0" t="s">
        <v>164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29" t="s">
        <v>16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4.4" customHeight="1">
      <c r="A124" s="37"/>
      <c r="B124" s="38"/>
      <c r="C124" s="39"/>
      <c r="D124" s="39"/>
      <c r="E124" s="190" t="str">
        <f>E7</f>
        <v>Infrastruktura pro elektromobilitu III - lokalita Valchařská</v>
      </c>
      <c r="F124" s="29"/>
      <c r="G124" s="29"/>
      <c r="H124" s="2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29" t="s">
        <v>141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6" customHeight="1">
      <c r="A126" s="37"/>
      <c r="B126" s="38"/>
      <c r="C126" s="39"/>
      <c r="D126" s="39"/>
      <c r="E126" s="75" t="str">
        <f>E9</f>
        <v>PS03.2 - RTU a MaR - ES AISYS</v>
      </c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29" t="s">
        <v>20</v>
      </c>
      <c r="D128" s="39"/>
      <c r="E128" s="39"/>
      <c r="F128" s="24" t="str">
        <f>F12</f>
        <v>Ostrava</v>
      </c>
      <c r="G128" s="39"/>
      <c r="H128" s="39"/>
      <c r="I128" s="29" t="s">
        <v>22</v>
      </c>
      <c r="J128" s="78" t="str">
        <f>IF(J12="","",J12)</f>
        <v>18.1.2022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6.4" customHeight="1">
      <c r="A130" s="37"/>
      <c r="B130" s="38"/>
      <c r="C130" s="29" t="s">
        <v>24</v>
      </c>
      <c r="D130" s="39"/>
      <c r="E130" s="39"/>
      <c r="F130" s="24" t="str">
        <f>E15</f>
        <v>Dopravní podnik Ostrava, a.s.</v>
      </c>
      <c r="G130" s="39"/>
      <c r="H130" s="39"/>
      <c r="I130" s="29" t="s">
        <v>32</v>
      </c>
      <c r="J130" s="33" t="str">
        <f>E21</f>
        <v>ENPRO Energo, s.r.o.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40.8" customHeight="1">
      <c r="A131" s="37"/>
      <c r="B131" s="38"/>
      <c r="C131" s="29" t="s">
        <v>30</v>
      </c>
      <c r="D131" s="39"/>
      <c r="E131" s="39"/>
      <c r="F131" s="24" t="str">
        <f>IF(E18="","",E18)</f>
        <v>Vyplň údaj</v>
      </c>
      <c r="G131" s="39"/>
      <c r="H131" s="39"/>
      <c r="I131" s="29" t="s">
        <v>36</v>
      </c>
      <c r="J131" s="33" t="str">
        <f>E24</f>
        <v>PEZ - Projekce energetických zařízení, s.r.o.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214"/>
      <c r="B133" s="215"/>
      <c r="C133" s="216" t="s">
        <v>165</v>
      </c>
      <c r="D133" s="217" t="s">
        <v>69</v>
      </c>
      <c r="E133" s="217" t="s">
        <v>65</v>
      </c>
      <c r="F133" s="217" t="s">
        <v>66</v>
      </c>
      <c r="G133" s="217" t="s">
        <v>166</v>
      </c>
      <c r="H133" s="217" t="s">
        <v>167</v>
      </c>
      <c r="I133" s="217" t="s">
        <v>168</v>
      </c>
      <c r="J133" s="218" t="s">
        <v>146</v>
      </c>
      <c r="K133" s="219" t="s">
        <v>169</v>
      </c>
      <c r="L133" s="220"/>
      <c r="M133" s="99" t="s">
        <v>1</v>
      </c>
      <c r="N133" s="100" t="s">
        <v>48</v>
      </c>
      <c r="O133" s="100" t="s">
        <v>170</v>
      </c>
      <c r="P133" s="100" t="s">
        <v>171</v>
      </c>
      <c r="Q133" s="100" t="s">
        <v>172</v>
      </c>
      <c r="R133" s="100" t="s">
        <v>173</v>
      </c>
      <c r="S133" s="100" t="s">
        <v>174</v>
      </c>
      <c r="T133" s="101" t="s">
        <v>175</v>
      </c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4"/>
    </row>
    <row r="134" s="2" customFormat="1" ht="22.8" customHeight="1">
      <c r="A134" s="37"/>
      <c r="B134" s="38"/>
      <c r="C134" s="106" t="s">
        <v>176</v>
      </c>
      <c r="D134" s="39"/>
      <c r="E134" s="39"/>
      <c r="F134" s="39"/>
      <c r="G134" s="39"/>
      <c r="H134" s="39"/>
      <c r="I134" s="39"/>
      <c r="J134" s="221">
        <f>BK134</f>
        <v>0</v>
      </c>
      <c r="K134" s="39"/>
      <c r="L134" s="40"/>
      <c r="M134" s="102"/>
      <c r="N134" s="222"/>
      <c r="O134" s="103"/>
      <c r="P134" s="223">
        <f>P135+P210</f>
        <v>0</v>
      </c>
      <c r="Q134" s="103"/>
      <c r="R134" s="223">
        <f>R135+R210</f>
        <v>0.059290000000000002</v>
      </c>
      <c r="S134" s="103"/>
      <c r="T134" s="224">
        <f>T135+T210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4" t="s">
        <v>83</v>
      </c>
      <c r="AU134" s="14" t="s">
        <v>148</v>
      </c>
      <c r="BK134" s="225">
        <f>BK135+BK210</f>
        <v>0</v>
      </c>
    </row>
    <row r="135" s="12" customFormat="1" ht="25.92" customHeight="1">
      <c r="A135" s="12"/>
      <c r="B135" s="226"/>
      <c r="C135" s="227"/>
      <c r="D135" s="228" t="s">
        <v>83</v>
      </c>
      <c r="E135" s="229" t="s">
        <v>183</v>
      </c>
      <c r="F135" s="229" t="s">
        <v>770</v>
      </c>
      <c r="G135" s="227"/>
      <c r="H135" s="227"/>
      <c r="I135" s="230"/>
      <c r="J135" s="231">
        <f>BK135</f>
        <v>0</v>
      </c>
      <c r="K135" s="227"/>
      <c r="L135" s="232"/>
      <c r="M135" s="233"/>
      <c r="N135" s="234"/>
      <c r="O135" s="234"/>
      <c r="P135" s="235">
        <f>P136+P160+P184+P206</f>
        <v>0</v>
      </c>
      <c r="Q135" s="234"/>
      <c r="R135" s="235">
        <f>R136+R160+R184+R206</f>
        <v>0.059290000000000002</v>
      </c>
      <c r="S135" s="234"/>
      <c r="T135" s="236">
        <f>T136+T160+T184+T206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37" t="s">
        <v>179</v>
      </c>
      <c r="AT135" s="238" t="s">
        <v>83</v>
      </c>
      <c r="AU135" s="238" t="s">
        <v>84</v>
      </c>
      <c r="AY135" s="237" t="s">
        <v>180</v>
      </c>
      <c r="BK135" s="239">
        <f>BK136+BK160+BK184+BK206</f>
        <v>0</v>
      </c>
    </row>
    <row r="136" s="12" customFormat="1" ht="22.8" customHeight="1">
      <c r="A136" s="12"/>
      <c r="B136" s="226"/>
      <c r="C136" s="227"/>
      <c r="D136" s="228" t="s">
        <v>83</v>
      </c>
      <c r="E136" s="240" t="s">
        <v>181</v>
      </c>
      <c r="F136" s="240" t="s">
        <v>182</v>
      </c>
      <c r="G136" s="227"/>
      <c r="H136" s="227"/>
      <c r="I136" s="230"/>
      <c r="J136" s="241">
        <f>BK136</f>
        <v>0</v>
      </c>
      <c r="K136" s="227"/>
      <c r="L136" s="232"/>
      <c r="M136" s="233"/>
      <c r="N136" s="234"/>
      <c r="O136" s="234"/>
      <c r="P136" s="235">
        <f>P137+SUM(P138:P141)+P153</f>
        <v>0</v>
      </c>
      <c r="Q136" s="234"/>
      <c r="R136" s="235">
        <f>R137+SUM(R138:R141)+R153</f>
        <v>0</v>
      </c>
      <c r="S136" s="234"/>
      <c r="T136" s="236">
        <f>T137+SUM(T138:T141)+T153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179</v>
      </c>
      <c r="AT136" s="238" t="s">
        <v>83</v>
      </c>
      <c r="AU136" s="238" t="s">
        <v>92</v>
      </c>
      <c r="AY136" s="237" t="s">
        <v>180</v>
      </c>
      <c r="BK136" s="239">
        <f>BK137+SUM(BK138:BK141)+BK153</f>
        <v>0</v>
      </c>
    </row>
    <row r="137" s="2" customFormat="1" ht="40.2" customHeight="1">
      <c r="A137" s="37"/>
      <c r="B137" s="38"/>
      <c r="C137" s="242" t="s">
        <v>225</v>
      </c>
      <c r="D137" s="242" t="s">
        <v>183</v>
      </c>
      <c r="E137" s="243" t="s">
        <v>771</v>
      </c>
      <c r="F137" s="244" t="s">
        <v>772</v>
      </c>
      <c r="G137" s="245" t="s">
        <v>773</v>
      </c>
      <c r="H137" s="246">
        <v>1</v>
      </c>
      <c r="I137" s="247"/>
      <c r="J137" s="248">
        <f>ROUND(I137*H137,2)</f>
        <v>0</v>
      </c>
      <c r="K137" s="249"/>
      <c r="L137" s="250"/>
      <c r="M137" s="251" t="s">
        <v>1</v>
      </c>
      <c r="N137" s="252" t="s">
        <v>49</v>
      </c>
      <c r="O137" s="90"/>
      <c r="P137" s="253">
        <f>O137*H137</f>
        <v>0</v>
      </c>
      <c r="Q137" s="253">
        <v>0</v>
      </c>
      <c r="R137" s="253">
        <f>Q137*H137</f>
        <v>0</v>
      </c>
      <c r="S137" s="253">
        <v>0</v>
      </c>
      <c r="T137" s="25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55" t="s">
        <v>94</v>
      </c>
      <c r="AT137" s="255" t="s">
        <v>183</v>
      </c>
      <c r="AU137" s="255" t="s">
        <v>94</v>
      </c>
      <c r="AY137" s="14" t="s">
        <v>180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92</v>
      </c>
      <c r="BK137" s="142">
        <f>ROUND(I137*H137,2)</f>
        <v>0</v>
      </c>
      <c r="BL137" s="14" t="s">
        <v>92</v>
      </c>
      <c r="BM137" s="255" t="s">
        <v>774</v>
      </c>
    </row>
    <row r="138" s="2" customFormat="1" ht="45" customHeight="1">
      <c r="A138" s="37"/>
      <c r="B138" s="38"/>
      <c r="C138" s="242" t="s">
        <v>261</v>
      </c>
      <c r="D138" s="242" t="s">
        <v>183</v>
      </c>
      <c r="E138" s="243" t="s">
        <v>775</v>
      </c>
      <c r="F138" s="244" t="s">
        <v>776</v>
      </c>
      <c r="G138" s="245" t="s">
        <v>773</v>
      </c>
      <c r="H138" s="246">
        <v>1</v>
      </c>
      <c r="I138" s="247"/>
      <c r="J138" s="248">
        <f>ROUND(I138*H138,2)</f>
        <v>0</v>
      </c>
      <c r="K138" s="249"/>
      <c r="L138" s="250"/>
      <c r="M138" s="251" t="s">
        <v>1</v>
      </c>
      <c r="N138" s="252" t="s">
        <v>49</v>
      </c>
      <c r="O138" s="90"/>
      <c r="P138" s="253">
        <f>O138*H138</f>
        <v>0</v>
      </c>
      <c r="Q138" s="253">
        <v>0</v>
      </c>
      <c r="R138" s="253">
        <f>Q138*H138</f>
        <v>0</v>
      </c>
      <c r="S138" s="253">
        <v>0</v>
      </c>
      <c r="T138" s="25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55" t="s">
        <v>94</v>
      </c>
      <c r="AT138" s="255" t="s">
        <v>183</v>
      </c>
      <c r="AU138" s="255" t="s">
        <v>94</v>
      </c>
      <c r="AY138" s="14" t="s">
        <v>180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4" t="s">
        <v>92</v>
      </c>
      <c r="BK138" s="142">
        <f>ROUND(I138*H138,2)</f>
        <v>0</v>
      </c>
      <c r="BL138" s="14" t="s">
        <v>92</v>
      </c>
      <c r="BM138" s="255" t="s">
        <v>777</v>
      </c>
    </row>
    <row r="139" s="2" customFormat="1" ht="34.8" customHeight="1">
      <c r="A139" s="37"/>
      <c r="B139" s="38"/>
      <c r="C139" s="242" t="s">
        <v>467</v>
      </c>
      <c r="D139" s="242" t="s">
        <v>183</v>
      </c>
      <c r="E139" s="243" t="s">
        <v>778</v>
      </c>
      <c r="F139" s="244" t="s">
        <v>779</v>
      </c>
      <c r="G139" s="245" t="s">
        <v>773</v>
      </c>
      <c r="H139" s="246">
        <v>1</v>
      </c>
      <c r="I139" s="247"/>
      <c r="J139" s="248">
        <f>ROUND(I139*H139,2)</f>
        <v>0</v>
      </c>
      <c r="K139" s="249"/>
      <c r="L139" s="250"/>
      <c r="M139" s="251" t="s">
        <v>1</v>
      </c>
      <c r="N139" s="252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94</v>
      </c>
      <c r="AT139" s="255" t="s">
        <v>183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92</v>
      </c>
      <c r="BM139" s="255" t="s">
        <v>780</v>
      </c>
    </row>
    <row r="140" s="2" customFormat="1" ht="34.8" customHeight="1">
      <c r="A140" s="37"/>
      <c r="B140" s="38"/>
      <c r="C140" s="242" t="s">
        <v>473</v>
      </c>
      <c r="D140" s="242" t="s">
        <v>183</v>
      </c>
      <c r="E140" s="243" t="s">
        <v>781</v>
      </c>
      <c r="F140" s="244" t="s">
        <v>782</v>
      </c>
      <c r="G140" s="245" t="s">
        <v>773</v>
      </c>
      <c r="H140" s="246">
        <v>1</v>
      </c>
      <c r="I140" s="247"/>
      <c r="J140" s="248">
        <f>ROUND(I140*H140,2)</f>
        <v>0</v>
      </c>
      <c r="K140" s="249"/>
      <c r="L140" s="250"/>
      <c r="M140" s="251" t="s">
        <v>1</v>
      </c>
      <c r="N140" s="252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94</v>
      </c>
      <c r="AT140" s="255" t="s">
        <v>183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92</v>
      </c>
      <c r="BM140" s="255" t="s">
        <v>783</v>
      </c>
    </row>
    <row r="141" s="12" customFormat="1" ht="20.88" customHeight="1">
      <c r="A141" s="12"/>
      <c r="B141" s="226"/>
      <c r="C141" s="227"/>
      <c r="D141" s="228" t="s">
        <v>83</v>
      </c>
      <c r="E141" s="240" t="s">
        <v>784</v>
      </c>
      <c r="F141" s="240" t="s">
        <v>785</v>
      </c>
      <c r="G141" s="227"/>
      <c r="H141" s="227"/>
      <c r="I141" s="230"/>
      <c r="J141" s="241">
        <f>BK141</f>
        <v>0</v>
      </c>
      <c r="K141" s="227"/>
      <c r="L141" s="232"/>
      <c r="M141" s="233"/>
      <c r="N141" s="234"/>
      <c r="O141" s="234"/>
      <c r="P141" s="235">
        <f>SUM(P142:P152)</f>
        <v>0</v>
      </c>
      <c r="Q141" s="234"/>
      <c r="R141" s="235">
        <f>SUM(R142:R152)</f>
        <v>0</v>
      </c>
      <c r="S141" s="234"/>
      <c r="T141" s="236">
        <f>SUM(T142:T152)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7" t="s">
        <v>179</v>
      </c>
      <c r="AT141" s="238" t="s">
        <v>83</v>
      </c>
      <c r="AU141" s="238" t="s">
        <v>94</v>
      </c>
      <c r="AY141" s="237" t="s">
        <v>180</v>
      </c>
      <c r="BK141" s="239">
        <f>SUM(BK142:BK152)</f>
        <v>0</v>
      </c>
    </row>
    <row r="142" s="2" customFormat="1" ht="22.2" customHeight="1">
      <c r="A142" s="37"/>
      <c r="B142" s="38"/>
      <c r="C142" s="242" t="s">
        <v>481</v>
      </c>
      <c r="D142" s="242" t="s">
        <v>183</v>
      </c>
      <c r="E142" s="243" t="s">
        <v>786</v>
      </c>
      <c r="F142" s="244" t="s">
        <v>787</v>
      </c>
      <c r="G142" s="245" t="s">
        <v>186</v>
      </c>
      <c r="H142" s="246">
        <v>1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94</v>
      </c>
      <c r="AT142" s="255" t="s">
        <v>183</v>
      </c>
      <c r="AU142" s="255" t="s">
        <v>179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92</v>
      </c>
      <c r="BM142" s="255" t="s">
        <v>788</v>
      </c>
    </row>
    <row r="143" s="2" customFormat="1" ht="14.4" customHeight="1">
      <c r="A143" s="37"/>
      <c r="B143" s="38"/>
      <c r="C143" s="242" t="s">
        <v>307</v>
      </c>
      <c r="D143" s="242" t="s">
        <v>183</v>
      </c>
      <c r="E143" s="243" t="s">
        <v>789</v>
      </c>
      <c r="F143" s="244" t="s">
        <v>790</v>
      </c>
      <c r="G143" s="245" t="s">
        <v>186</v>
      </c>
      <c r="H143" s="246">
        <v>1</v>
      </c>
      <c r="I143" s="247"/>
      <c r="J143" s="248">
        <f>ROUND(I143*H143,2)</f>
        <v>0</v>
      </c>
      <c r="K143" s="249"/>
      <c r="L143" s="250"/>
      <c r="M143" s="251" t="s">
        <v>1</v>
      </c>
      <c r="N143" s="252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94</v>
      </c>
      <c r="AT143" s="255" t="s">
        <v>183</v>
      </c>
      <c r="AU143" s="255" t="s">
        <v>179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92</v>
      </c>
      <c r="BM143" s="255" t="s">
        <v>791</v>
      </c>
    </row>
    <row r="144" s="2" customFormat="1" ht="19.8" customHeight="1">
      <c r="A144" s="37"/>
      <c r="B144" s="38"/>
      <c r="C144" s="242" t="s">
        <v>463</v>
      </c>
      <c r="D144" s="242" t="s">
        <v>183</v>
      </c>
      <c r="E144" s="243" t="s">
        <v>792</v>
      </c>
      <c r="F144" s="244" t="s">
        <v>793</v>
      </c>
      <c r="G144" s="245" t="s">
        <v>186</v>
      </c>
      <c r="H144" s="246">
        <v>2</v>
      </c>
      <c r="I144" s="247"/>
      <c r="J144" s="248">
        <f>ROUND(I144*H144,2)</f>
        <v>0</v>
      </c>
      <c r="K144" s="249"/>
      <c r="L144" s="250"/>
      <c r="M144" s="251" t="s">
        <v>1</v>
      </c>
      <c r="N144" s="252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94</v>
      </c>
      <c r="AT144" s="255" t="s">
        <v>183</v>
      </c>
      <c r="AU144" s="255" t="s">
        <v>179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92</v>
      </c>
      <c r="BM144" s="255" t="s">
        <v>794</v>
      </c>
    </row>
    <row r="145" s="2" customFormat="1" ht="22.2" customHeight="1">
      <c r="A145" s="37"/>
      <c r="B145" s="38"/>
      <c r="C145" s="242" t="s">
        <v>405</v>
      </c>
      <c r="D145" s="242" t="s">
        <v>183</v>
      </c>
      <c r="E145" s="243" t="s">
        <v>795</v>
      </c>
      <c r="F145" s="244" t="s">
        <v>796</v>
      </c>
      <c r="G145" s="245" t="s">
        <v>186</v>
      </c>
      <c r="H145" s="246">
        <v>1</v>
      </c>
      <c r="I145" s="247"/>
      <c r="J145" s="248">
        <f>ROUND(I145*H145,2)</f>
        <v>0</v>
      </c>
      <c r="K145" s="249"/>
      <c r="L145" s="250"/>
      <c r="M145" s="251" t="s">
        <v>1</v>
      </c>
      <c r="N145" s="252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94</v>
      </c>
      <c r="AT145" s="255" t="s">
        <v>183</v>
      </c>
      <c r="AU145" s="255" t="s">
        <v>179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92</v>
      </c>
      <c r="BM145" s="255" t="s">
        <v>797</v>
      </c>
    </row>
    <row r="146" s="2" customFormat="1" ht="22.2" customHeight="1">
      <c r="A146" s="37"/>
      <c r="B146" s="38"/>
      <c r="C146" s="242" t="s">
        <v>533</v>
      </c>
      <c r="D146" s="242" t="s">
        <v>183</v>
      </c>
      <c r="E146" s="243" t="s">
        <v>798</v>
      </c>
      <c r="F146" s="244" t="s">
        <v>799</v>
      </c>
      <c r="G146" s="245" t="s">
        <v>186</v>
      </c>
      <c r="H146" s="246">
        <v>1</v>
      </c>
      <c r="I146" s="247"/>
      <c r="J146" s="248">
        <f>ROUND(I146*H146,2)</f>
        <v>0</v>
      </c>
      <c r="K146" s="249"/>
      <c r="L146" s="250"/>
      <c r="M146" s="251" t="s">
        <v>1</v>
      </c>
      <c r="N146" s="252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94</v>
      </c>
      <c r="AT146" s="255" t="s">
        <v>183</v>
      </c>
      <c r="AU146" s="255" t="s">
        <v>179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92</v>
      </c>
      <c r="BM146" s="255" t="s">
        <v>800</v>
      </c>
    </row>
    <row r="147" s="2" customFormat="1" ht="19.8" customHeight="1">
      <c r="A147" s="37"/>
      <c r="B147" s="38"/>
      <c r="C147" s="242" t="s">
        <v>537</v>
      </c>
      <c r="D147" s="242" t="s">
        <v>183</v>
      </c>
      <c r="E147" s="243" t="s">
        <v>801</v>
      </c>
      <c r="F147" s="244" t="s">
        <v>802</v>
      </c>
      <c r="G147" s="245" t="s">
        <v>186</v>
      </c>
      <c r="H147" s="246">
        <v>1</v>
      </c>
      <c r="I147" s="247"/>
      <c r="J147" s="248">
        <f>ROUND(I147*H147,2)</f>
        <v>0</v>
      </c>
      <c r="K147" s="249"/>
      <c r="L147" s="250"/>
      <c r="M147" s="251" t="s">
        <v>1</v>
      </c>
      <c r="N147" s="252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94</v>
      </c>
      <c r="AT147" s="255" t="s">
        <v>183</v>
      </c>
      <c r="AU147" s="255" t="s">
        <v>179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92</v>
      </c>
      <c r="BM147" s="255" t="s">
        <v>803</v>
      </c>
    </row>
    <row r="148" s="2" customFormat="1" ht="22.2" customHeight="1">
      <c r="A148" s="37"/>
      <c r="B148" s="38"/>
      <c r="C148" s="242" t="s">
        <v>585</v>
      </c>
      <c r="D148" s="242" t="s">
        <v>183</v>
      </c>
      <c r="E148" s="243" t="s">
        <v>804</v>
      </c>
      <c r="F148" s="244" t="s">
        <v>805</v>
      </c>
      <c r="G148" s="245" t="s">
        <v>186</v>
      </c>
      <c r="H148" s="246">
        <v>1</v>
      </c>
      <c r="I148" s="247"/>
      <c r="J148" s="248">
        <f>ROUND(I148*H148,2)</f>
        <v>0</v>
      </c>
      <c r="K148" s="249"/>
      <c r="L148" s="250"/>
      <c r="M148" s="251" t="s">
        <v>1</v>
      </c>
      <c r="N148" s="252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94</v>
      </c>
      <c r="AT148" s="255" t="s">
        <v>183</v>
      </c>
      <c r="AU148" s="255" t="s">
        <v>179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92</v>
      </c>
      <c r="BM148" s="255" t="s">
        <v>806</v>
      </c>
    </row>
    <row r="149" s="2" customFormat="1" ht="22.2" customHeight="1">
      <c r="A149" s="37"/>
      <c r="B149" s="38"/>
      <c r="C149" s="242" t="s">
        <v>688</v>
      </c>
      <c r="D149" s="242" t="s">
        <v>183</v>
      </c>
      <c r="E149" s="243" t="s">
        <v>807</v>
      </c>
      <c r="F149" s="244" t="s">
        <v>808</v>
      </c>
      <c r="G149" s="245" t="s">
        <v>186</v>
      </c>
      <c r="H149" s="246">
        <v>2</v>
      </c>
      <c r="I149" s="247"/>
      <c r="J149" s="248">
        <f>ROUND(I149*H149,2)</f>
        <v>0</v>
      </c>
      <c r="K149" s="249"/>
      <c r="L149" s="250"/>
      <c r="M149" s="251" t="s">
        <v>1</v>
      </c>
      <c r="N149" s="252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94</v>
      </c>
      <c r="AT149" s="255" t="s">
        <v>183</v>
      </c>
      <c r="AU149" s="255" t="s">
        <v>179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92</v>
      </c>
      <c r="BM149" s="255" t="s">
        <v>809</v>
      </c>
    </row>
    <row r="150" s="2" customFormat="1" ht="22.2" customHeight="1">
      <c r="A150" s="37"/>
      <c r="B150" s="38"/>
      <c r="C150" s="242" t="s">
        <v>485</v>
      </c>
      <c r="D150" s="242" t="s">
        <v>183</v>
      </c>
      <c r="E150" s="243" t="s">
        <v>810</v>
      </c>
      <c r="F150" s="244" t="s">
        <v>811</v>
      </c>
      <c r="G150" s="245" t="s">
        <v>773</v>
      </c>
      <c r="H150" s="246">
        <v>1</v>
      </c>
      <c r="I150" s="247"/>
      <c r="J150" s="248">
        <f>ROUND(I150*H150,2)</f>
        <v>0</v>
      </c>
      <c r="K150" s="249"/>
      <c r="L150" s="250"/>
      <c r="M150" s="251" t="s">
        <v>1</v>
      </c>
      <c r="N150" s="252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94</v>
      </c>
      <c r="AT150" s="255" t="s">
        <v>183</v>
      </c>
      <c r="AU150" s="255" t="s">
        <v>179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92</v>
      </c>
      <c r="BM150" s="255" t="s">
        <v>812</v>
      </c>
    </row>
    <row r="151" s="2" customFormat="1" ht="14.4" customHeight="1">
      <c r="A151" s="37"/>
      <c r="B151" s="38"/>
      <c r="C151" s="242" t="s">
        <v>637</v>
      </c>
      <c r="D151" s="242" t="s">
        <v>183</v>
      </c>
      <c r="E151" s="243" t="s">
        <v>813</v>
      </c>
      <c r="F151" s="244" t="s">
        <v>814</v>
      </c>
      <c r="G151" s="245" t="s">
        <v>523</v>
      </c>
      <c r="H151" s="246">
        <v>1</v>
      </c>
      <c r="I151" s="247"/>
      <c r="J151" s="248">
        <f>ROUND(I151*H151,2)</f>
        <v>0</v>
      </c>
      <c r="K151" s="249"/>
      <c r="L151" s="250"/>
      <c r="M151" s="251" t="s">
        <v>1</v>
      </c>
      <c r="N151" s="252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94</v>
      </c>
      <c r="AT151" s="255" t="s">
        <v>183</v>
      </c>
      <c r="AU151" s="255" t="s">
        <v>179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92</v>
      </c>
      <c r="BM151" s="255" t="s">
        <v>815</v>
      </c>
    </row>
    <row r="152" s="2" customFormat="1" ht="14.4" customHeight="1">
      <c r="A152" s="37"/>
      <c r="B152" s="38"/>
      <c r="C152" s="256" t="s">
        <v>563</v>
      </c>
      <c r="D152" s="256" t="s">
        <v>189</v>
      </c>
      <c r="E152" s="257" t="s">
        <v>190</v>
      </c>
      <c r="F152" s="258" t="s">
        <v>191</v>
      </c>
      <c r="G152" s="259" t="s">
        <v>192</v>
      </c>
      <c r="H152" s="260"/>
      <c r="I152" s="261"/>
      <c r="J152" s="262">
        <f>ROUND(I152*H152,2)</f>
        <v>0</v>
      </c>
      <c r="K152" s="263"/>
      <c r="L152" s="40"/>
      <c r="M152" s="264" t="s">
        <v>1</v>
      </c>
      <c r="N152" s="265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193</v>
      </c>
      <c r="AT152" s="255" t="s">
        <v>189</v>
      </c>
      <c r="AU152" s="255" t="s">
        <v>179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193</v>
      </c>
      <c r="BM152" s="255" t="s">
        <v>816</v>
      </c>
    </row>
    <row r="153" s="12" customFormat="1" ht="20.88" customHeight="1">
      <c r="A153" s="12"/>
      <c r="B153" s="226"/>
      <c r="C153" s="227"/>
      <c r="D153" s="228" t="s">
        <v>83</v>
      </c>
      <c r="E153" s="240" t="s">
        <v>817</v>
      </c>
      <c r="F153" s="240" t="s">
        <v>818</v>
      </c>
      <c r="G153" s="227"/>
      <c r="H153" s="227"/>
      <c r="I153" s="230"/>
      <c r="J153" s="241">
        <f>BK153</f>
        <v>0</v>
      </c>
      <c r="K153" s="227"/>
      <c r="L153" s="232"/>
      <c r="M153" s="233"/>
      <c r="N153" s="234"/>
      <c r="O153" s="234"/>
      <c r="P153" s="235">
        <f>SUM(P154:P159)</f>
        <v>0</v>
      </c>
      <c r="Q153" s="234"/>
      <c r="R153" s="235">
        <f>SUM(R154:R159)</f>
        <v>0</v>
      </c>
      <c r="S153" s="234"/>
      <c r="T153" s="236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7" t="s">
        <v>179</v>
      </c>
      <c r="AT153" s="238" t="s">
        <v>83</v>
      </c>
      <c r="AU153" s="238" t="s">
        <v>94</v>
      </c>
      <c r="AY153" s="237" t="s">
        <v>180</v>
      </c>
      <c r="BK153" s="239">
        <f>SUM(BK154:BK159)</f>
        <v>0</v>
      </c>
    </row>
    <row r="154" s="2" customFormat="1" ht="22.2" customHeight="1">
      <c r="A154" s="37"/>
      <c r="B154" s="38"/>
      <c r="C154" s="242" t="s">
        <v>676</v>
      </c>
      <c r="D154" s="242" t="s">
        <v>183</v>
      </c>
      <c r="E154" s="243" t="s">
        <v>819</v>
      </c>
      <c r="F154" s="244" t="s">
        <v>820</v>
      </c>
      <c r="G154" s="245" t="s">
        <v>186</v>
      </c>
      <c r="H154" s="246">
        <v>1</v>
      </c>
      <c r="I154" s="247"/>
      <c r="J154" s="248">
        <f>ROUND(I154*H154,2)</f>
        <v>0</v>
      </c>
      <c r="K154" s="249"/>
      <c r="L154" s="250"/>
      <c r="M154" s="251" t="s">
        <v>1</v>
      </c>
      <c r="N154" s="252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94</v>
      </c>
      <c r="AT154" s="255" t="s">
        <v>183</v>
      </c>
      <c r="AU154" s="255" t="s">
        <v>179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92</v>
      </c>
      <c r="BM154" s="255" t="s">
        <v>821</v>
      </c>
    </row>
    <row r="155" s="2" customFormat="1" ht="22.2" customHeight="1">
      <c r="A155" s="37"/>
      <c r="B155" s="38"/>
      <c r="C155" s="242" t="s">
        <v>822</v>
      </c>
      <c r="D155" s="242" t="s">
        <v>183</v>
      </c>
      <c r="E155" s="243" t="s">
        <v>823</v>
      </c>
      <c r="F155" s="244" t="s">
        <v>824</v>
      </c>
      <c r="G155" s="245" t="s">
        <v>186</v>
      </c>
      <c r="H155" s="246">
        <v>1</v>
      </c>
      <c r="I155" s="247"/>
      <c r="J155" s="248">
        <f>ROUND(I155*H155,2)</f>
        <v>0</v>
      </c>
      <c r="K155" s="249"/>
      <c r="L155" s="250"/>
      <c r="M155" s="251" t="s">
        <v>1</v>
      </c>
      <c r="N155" s="252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94</v>
      </c>
      <c r="AT155" s="255" t="s">
        <v>183</v>
      </c>
      <c r="AU155" s="255" t="s">
        <v>179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92</v>
      </c>
      <c r="BM155" s="255" t="s">
        <v>825</v>
      </c>
    </row>
    <row r="156" s="2" customFormat="1" ht="22.2" customHeight="1">
      <c r="A156" s="37"/>
      <c r="B156" s="38"/>
      <c r="C156" s="242" t="s">
        <v>662</v>
      </c>
      <c r="D156" s="242" t="s">
        <v>183</v>
      </c>
      <c r="E156" s="243" t="s">
        <v>826</v>
      </c>
      <c r="F156" s="244" t="s">
        <v>827</v>
      </c>
      <c r="G156" s="245" t="s">
        <v>186</v>
      </c>
      <c r="H156" s="246">
        <v>1</v>
      </c>
      <c r="I156" s="247"/>
      <c r="J156" s="248">
        <f>ROUND(I156*H156,2)</f>
        <v>0</v>
      </c>
      <c r="K156" s="249"/>
      <c r="L156" s="250"/>
      <c r="M156" s="251" t="s">
        <v>1</v>
      </c>
      <c r="N156" s="252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94</v>
      </c>
      <c r="AT156" s="255" t="s">
        <v>183</v>
      </c>
      <c r="AU156" s="255" t="s">
        <v>179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92</v>
      </c>
      <c r="BM156" s="255" t="s">
        <v>828</v>
      </c>
    </row>
    <row r="157" s="2" customFormat="1" ht="14.4" customHeight="1">
      <c r="A157" s="37"/>
      <c r="B157" s="38"/>
      <c r="C157" s="242" t="s">
        <v>641</v>
      </c>
      <c r="D157" s="242" t="s">
        <v>183</v>
      </c>
      <c r="E157" s="243" t="s">
        <v>829</v>
      </c>
      <c r="F157" s="244" t="s">
        <v>814</v>
      </c>
      <c r="G157" s="245" t="s">
        <v>523</v>
      </c>
      <c r="H157" s="246">
        <v>1</v>
      </c>
      <c r="I157" s="247"/>
      <c r="J157" s="248">
        <f>ROUND(I157*H157,2)</f>
        <v>0</v>
      </c>
      <c r="K157" s="249"/>
      <c r="L157" s="250"/>
      <c r="M157" s="251" t="s">
        <v>1</v>
      </c>
      <c r="N157" s="252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94</v>
      </c>
      <c r="AT157" s="255" t="s">
        <v>183</v>
      </c>
      <c r="AU157" s="255" t="s">
        <v>179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92</v>
      </c>
      <c r="BM157" s="255" t="s">
        <v>830</v>
      </c>
    </row>
    <row r="158" s="2" customFormat="1" ht="19.8" customHeight="1">
      <c r="A158" s="37"/>
      <c r="B158" s="38"/>
      <c r="C158" s="242" t="s">
        <v>489</v>
      </c>
      <c r="D158" s="242" t="s">
        <v>183</v>
      </c>
      <c r="E158" s="243" t="s">
        <v>831</v>
      </c>
      <c r="F158" s="244" t="s">
        <v>832</v>
      </c>
      <c r="G158" s="245" t="s">
        <v>523</v>
      </c>
      <c r="H158" s="246">
        <v>1</v>
      </c>
      <c r="I158" s="247"/>
      <c r="J158" s="248">
        <f>ROUND(I158*H158,2)</f>
        <v>0</v>
      </c>
      <c r="K158" s="249"/>
      <c r="L158" s="250"/>
      <c r="M158" s="251" t="s">
        <v>1</v>
      </c>
      <c r="N158" s="252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94</v>
      </c>
      <c r="AT158" s="255" t="s">
        <v>183</v>
      </c>
      <c r="AU158" s="255" t="s">
        <v>179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92</v>
      </c>
      <c r="BM158" s="255" t="s">
        <v>833</v>
      </c>
    </row>
    <row r="159" s="2" customFormat="1" ht="14.4" customHeight="1">
      <c r="A159" s="37"/>
      <c r="B159" s="38"/>
      <c r="C159" s="256" t="s">
        <v>614</v>
      </c>
      <c r="D159" s="256" t="s">
        <v>189</v>
      </c>
      <c r="E159" s="257" t="s">
        <v>190</v>
      </c>
      <c r="F159" s="258" t="s">
        <v>191</v>
      </c>
      <c r="G159" s="259" t="s">
        <v>192</v>
      </c>
      <c r="H159" s="260"/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193</v>
      </c>
      <c r="AT159" s="255" t="s">
        <v>189</v>
      </c>
      <c r="AU159" s="255" t="s">
        <v>179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193</v>
      </c>
      <c r="BM159" s="255" t="s">
        <v>834</v>
      </c>
    </row>
    <row r="160" s="12" customFormat="1" ht="22.8" customHeight="1">
      <c r="A160" s="12"/>
      <c r="B160" s="226"/>
      <c r="C160" s="227"/>
      <c r="D160" s="228" t="s">
        <v>83</v>
      </c>
      <c r="E160" s="240" t="s">
        <v>515</v>
      </c>
      <c r="F160" s="240" t="s">
        <v>195</v>
      </c>
      <c r="G160" s="227"/>
      <c r="H160" s="227"/>
      <c r="I160" s="230"/>
      <c r="J160" s="241">
        <f>BK160</f>
        <v>0</v>
      </c>
      <c r="K160" s="227"/>
      <c r="L160" s="232"/>
      <c r="M160" s="233"/>
      <c r="N160" s="234"/>
      <c r="O160" s="234"/>
      <c r="P160" s="235">
        <f>SUM(P161:P183)</f>
        <v>0</v>
      </c>
      <c r="Q160" s="234"/>
      <c r="R160" s="235">
        <f>SUM(R161:R183)</f>
        <v>0.059290000000000002</v>
      </c>
      <c r="S160" s="234"/>
      <c r="T160" s="236">
        <f>SUM(T161:T183)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7" t="s">
        <v>179</v>
      </c>
      <c r="AT160" s="238" t="s">
        <v>83</v>
      </c>
      <c r="AU160" s="238" t="s">
        <v>92</v>
      </c>
      <c r="AY160" s="237" t="s">
        <v>180</v>
      </c>
      <c r="BK160" s="239">
        <f>SUM(BK161:BK183)</f>
        <v>0</v>
      </c>
    </row>
    <row r="161" s="2" customFormat="1" ht="40.2" customHeight="1">
      <c r="A161" s="37"/>
      <c r="B161" s="38"/>
      <c r="C161" s="242" t="s">
        <v>645</v>
      </c>
      <c r="D161" s="242" t="s">
        <v>183</v>
      </c>
      <c r="E161" s="243" t="s">
        <v>835</v>
      </c>
      <c r="F161" s="244" t="s">
        <v>836</v>
      </c>
      <c r="G161" s="245" t="s">
        <v>186</v>
      </c>
      <c r="H161" s="246">
        <v>1</v>
      </c>
      <c r="I161" s="247"/>
      <c r="J161" s="248">
        <f>ROUND(I161*H161,2)</f>
        <v>0</v>
      </c>
      <c r="K161" s="249"/>
      <c r="L161" s="250"/>
      <c r="M161" s="251" t="s">
        <v>1</v>
      </c>
      <c r="N161" s="252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94</v>
      </c>
      <c r="AT161" s="255" t="s">
        <v>183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92</v>
      </c>
      <c r="BM161" s="255" t="s">
        <v>837</v>
      </c>
    </row>
    <row r="162" s="2" customFormat="1" ht="14.4" customHeight="1">
      <c r="A162" s="37"/>
      <c r="B162" s="38"/>
      <c r="C162" s="242" t="s">
        <v>838</v>
      </c>
      <c r="D162" s="242" t="s">
        <v>183</v>
      </c>
      <c r="E162" s="243" t="s">
        <v>839</v>
      </c>
      <c r="F162" s="244" t="s">
        <v>840</v>
      </c>
      <c r="G162" s="245" t="s">
        <v>186</v>
      </c>
      <c r="H162" s="246">
        <v>6</v>
      </c>
      <c r="I162" s="247"/>
      <c r="J162" s="248">
        <f>ROUND(I162*H162,2)</f>
        <v>0</v>
      </c>
      <c r="K162" s="249"/>
      <c r="L162" s="250"/>
      <c r="M162" s="251" t="s">
        <v>1</v>
      </c>
      <c r="N162" s="252" t="s">
        <v>49</v>
      </c>
      <c r="O162" s="90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94</v>
      </c>
      <c r="AT162" s="255" t="s">
        <v>183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92</v>
      </c>
      <c r="BM162" s="255" t="s">
        <v>841</v>
      </c>
    </row>
    <row r="163" s="2" customFormat="1" ht="14.4" customHeight="1">
      <c r="A163" s="37"/>
      <c r="B163" s="38"/>
      <c r="C163" s="242" t="s">
        <v>435</v>
      </c>
      <c r="D163" s="242" t="s">
        <v>183</v>
      </c>
      <c r="E163" s="243" t="s">
        <v>842</v>
      </c>
      <c r="F163" s="244" t="s">
        <v>843</v>
      </c>
      <c r="G163" s="245" t="s">
        <v>199</v>
      </c>
      <c r="H163" s="246">
        <v>30</v>
      </c>
      <c r="I163" s="247"/>
      <c r="J163" s="248">
        <f>ROUND(I163*H163,2)</f>
        <v>0</v>
      </c>
      <c r="K163" s="249"/>
      <c r="L163" s="250"/>
      <c r="M163" s="251" t="s">
        <v>1</v>
      </c>
      <c r="N163" s="252" t="s">
        <v>49</v>
      </c>
      <c r="O163" s="90"/>
      <c r="P163" s="253">
        <f>O163*H163</f>
        <v>0</v>
      </c>
      <c r="Q163" s="253">
        <v>0.00023000000000000001</v>
      </c>
      <c r="R163" s="253">
        <f>Q163*H163</f>
        <v>0.0068999999999999999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94</v>
      </c>
      <c r="AT163" s="255" t="s">
        <v>183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92</v>
      </c>
      <c r="BM163" s="255" t="s">
        <v>844</v>
      </c>
    </row>
    <row r="164" s="2" customFormat="1" ht="14.4" customHeight="1">
      <c r="A164" s="37"/>
      <c r="B164" s="38"/>
      <c r="C164" s="242" t="s">
        <v>692</v>
      </c>
      <c r="D164" s="242" t="s">
        <v>183</v>
      </c>
      <c r="E164" s="243" t="s">
        <v>845</v>
      </c>
      <c r="F164" s="244" t="s">
        <v>846</v>
      </c>
      <c r="G164" s="245" t="s">
        <v>199</v>
      </c>
      <c r="H164" s="246">
        <v>60</v>
      </c>
      <c r="I164" s="247"/>
      <c r="J164" s="248">
        <f>ROUND(I164*H164,2)</f>
        <v>0</v>
      </c>
      <c r="K164" s="249"/>
      <c r="L164" s="250"/>
      <c r="M164" s="251" t="s">
        <v>1</v>
      </c>
      <c r="N164" s="252" t="s">
        <v>49</v>
      </c>
      <c r="O164" s="90"/>
      <c r="P164" s="253">
        <f>O164*H164</f>
        <v>0</v>
      </c>
      <c r="Q164" s="253">
        <v>0.00023000000000000001</v>
      </c>
      <c r="R164" s="253">
        <f>Q164*H164</f>
        <v>0.0138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94</v>
      </c>
      <c r="AT164" s="255" t="s">
        <v>183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92</v>
      </c>
      <c r="BM164" s="255" t="s">
        <v>847</v>
      </c>
    </row>
    <row r="165" s="2" customFormat="1" ht="14.4" customHeight="1">
      <c r="A165" s="37"/>
      <c r="B165" s="38"/>
      <c r="C165" s="242" t="s">
        <v>337</v>
      </c>
      <c r="D165" s="242" t="s">
        <v>183</v>
      </c>
      <c r="E165" s="243" t="s">
        <v>848</v>
      </c>
      <c r="F165" s="244" t="s">
        <v>849</v>
      </c>
      <c r="G165" s="245" t="s">
        <v>199</v>
      </c>
      <c r="H165" s="246">
        <v>50</v>
      </c>
      <c r="I165" s="247"/>
      <c r="J165" s="248">
        <f>ROUND(I165*H165,2)</f>
        <v>0</v>
      </c>
      <c r="K165" s="249"/>
      <c r="L165" s="250"/>
      <c r="M165" s="251" t="s">
        <v>1</v>
      </c>
      <c r="N165" s="252" t="s">
        <v>49</v>
      </c>
      <c r="O165" s="90"/>
      <c r="P165" s="253">
        <f>O165*H165</f>
        <v>0</v>
      </c>
      <c r="Q165" s="253">
        <v>0.00012999999999999999</v>
      </c>
      <c r="R165" s="253">
        <f>Q165*H165</f>
        <v>0.0064999999999999997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94</v>
      </c>
      <c r="AT165" s="255" t="s">
        <v>183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92</v>
      </c>
      <c r="BM165" s="255" t="s">
        <v>850</v>
      </c>
    </row>
    <row r="166" s="2" customFormat="1" ht="14.4" customHeight="1">
      <c r="A166" s="37"/>
      <c r="B166" s="38"/>
      <c r="C166" s="242" t="s">
        <v>431</v>
      </c>
      <c r="D166" s="242" t="s">
        <v>183</v>
      </c>
      <c r="E166" s="243" t="s">
        <v>851</v>
      </c>
      <c r="F166" s="244" t="s">
        <v>852</v>
      </c>
      <c r="G166" s="245" t="s">
        <v>199</v>
      </c>
      <c r="H166" s="246">
        <v>90</v>
      </c>
      <c r="I166" s="247"/>
      <c r="J166" s="248">
        <f>ROUND(I166*H166,2)</f>
        <v>0</v>
      </c>
      <c r="K166" s="249"/>
      <c r="L166" s="250"/>
      <c r="M166" s="251" t="s">
        <v>1</v>
      </c>
      <c r="N166" s="252" t="s">
        <v>49</v>
      </c>
      <c r="O166" s="90"/>
      <c r="P166" s="253">
        <f>O166*H166</f>
        <v>0</v>
      </c>
      <c r="Q166" s="253">
        <v>5.0000000000000002E-05</v>
      </c>
      <c r="R166" s="253">
        <f>Q166*H166</f>
        <v>0.0045000000000000005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94</v>
      </c>
      <c r="AT166" s="255" t="s">
        <v>183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92</v>
      </c>
      <c r="BM166" s="255" t="s">
        <v>853</v>
      </c>
    </row>
    <row r="167" s="2" customFormat="1" ht="22.2" customHeight="1">
      <c r="A167" s="37"/>
      <c r="B167" s="38"/>
      <c r="C167" s="242" t="s">
        <v>303</v>
      </c>
      <c r="D167" s="242" t="s">
        <v>183</v>
      </c>
      <c r="E167" s="243" t="s">
        <v>854</v>
      </c>
      <c r="F167" s="244" t="s">
        <v>855</v>
      </c>
      <c r="G167" s="245" t="s">
        <v>199</v>
      </c>
      <c r="H167" s="246">
        <v>320</v>
      </c>
      <c r="I167" s="247"/>
      <c r="J167" s="248">
        <f>ROUND(I167*H167,2)</f>
        <v>0</v>
      </c>
      <c r="K167" s="249"/>
      <c r="L167" s="250"/>
      <c r="M167" s="251" t="s">
        <v>1</v>
      </c>
      <c r="N167" s="252" t="s">
        <v>49</v>
      </c>
      <c r="O167" s="90"/>
      <c r="P167" s="253">
        <f>O167*H167</f>
        <v>0</v>
      </c>
      <c r="Q167" s="253">
        <v>5.0000000000000002E-05</v>
      </c>
      <c r="R167" s="253">
        <f>Q167*H167</f>
        <v>0.016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856</v>
      </c>
      <c r="AT167" s="255" t="s">
        <v>183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193</v>
      </c>
      <c r="BM167" s="255" t="s">
        <v>857</v>
      </c>
    </row>
    <row r="168" s="2" customFormat="1" ht="22.2" customHeight="1">
      <c r="A168" s="37"/>
      <c r="B168" s="38"/>
      <c r="C168" s="242" t="s">
        <v>858</v>
      </c>
      <c r="D168" s="242" t="s">
        <v>183</v>
      </c>
      <c r="E168" s="243" t="s">
        <v>859</v>
      </c>
      <c r="F168" s="244" t="s">
        <v>860</v>
      </c>
      <c r="G168" s="245" t="s">
        <v>199</v>
      </c>
      <c r="H168" s="246">
        <v>170</v>
      </c>
      <c r="I168" s="247"/>
      <c r="J168" s="248">
        <f>ROUND(I168*H168,2)</f>
        <v>0</v>
      </c>
      <c r="K168" s="249"/>
      <c r="L168" s="250"/>
      <c r="M168" s="251" t="s">
        <v>1</v>
      </c>
      <c r="N168" s="252" t="s">
        <v>49</v>
      </c>
      <c r="O168" s="90"/>
      <c r="P168" s="253">
        <f>O168*H168</f>
        <v>0</v>
      </c>
      <c r="Q168" s="253">
        <v>5.0000000000000002E-05</v>
      </c>
      <c r="R168" s="253">
        <f>Q168*H168</f>
        <v>0.0085000000000000006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94</v>
      </c>
      <c r="AT168" s="255" t="s">
        <v>183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92</v>
      </c>
      <c r="BM168" s="255" t="s">
        <v>861</v>
      </c>
    </row>
    <row r="169" s="2" customFormat="1" ht="14.4" customHeight="1">
      <c r="A169" s="37"/>
      <c r="B169" s="38"/>
      <c r="C169" s="242" t="s">
        <v>862</v>
      </c>
      <c r="D169" s="242" t="s">
        <v>183</v>
      </c>
      <c r="E169" s="243" t="s">
        <v>863</v>
      </c>
      <c r="F169" s="244" t="s">
        <v>864</v>
      </c>
      <c r="G169" s="245" t="s">
        <v>213</v>
      </c>
      <c r="H169" s="246">
        <v>34</v>
      </c>
      <c r="I169" s="247"/>
      <c r="J169" s="248">
        <f>ROUND(I169*H169,2)</f>
        <v>0</v>
      </c>
      <c r="K169" s="249"/>
      <c r="L169" s="250"/>
      <c r="M169" s="251" t="s">
        <v>1</v>
      </c>
      <c r="N169" s="252" t="s">
        <v>49</v>
      </c>
      <c r="O169" s="90"/>
      <c r="P169" s="253">
        <f>O169*H169</f>
        <v>0</v>
      </c>
      <c r="Q169" s="253">
        <v>1.0000000000000001E-05</v>
      </c>
      <c r="R169" s="253">
        <f>Q169*H169</f>
        <v>0.00034000000000000002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856</v>
      </c>
      <c r="AT169" s="255" t="s">
        <v>183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193</v>
      </c>
      <c r="BM169" s="255" t="s">
        <v>865</v>
      </c>
    </row>
    <row r="170" s="2" customFormat="1" ht="22.2" customHeight="1">
      <c r="A170" s="37"/>
      <c r="B170" s="38"/>
      <c r="C170" s="242" t="s">
        <v>866</v>
      </c>
      <c r="D170" s="242" t="s">
        <v>183</v>
      </c>
      <c r="E170" s="243" t="s">
        <v>867</v>
      </c>
      <c r="F170" s="244" t="s">
        <v>868</v>
      </c>
      <c r="G170" s="245" t="s">
        <v>213</v>
      </c>
      <c r="H170" s="246">
        <v>2</v>
      </c>
      <c r="I170" s="247"/>
      <c r="J170" s="248">
        <f>ROUND(I170*H170,2)</f>
        <v>0</v>
      </c>
      <c r="K170" s="249"/>
      <c r="L170" s="250"/>
      <c r="M170" s="251" t="s">
        <v>1</v>
      </c>
      <c r="N170" s="252" t="s">
        <v>49</v>
      </c>
      <c r="O170" s="90"/>
      <c r="P170" s="253">
        <f>O170*H170</f>
        <v>0</v>
      </c>
      <c r="Q170" s="253">
        <v>1.0000000000000001E-05</v>
      </c>
      <c r="R170" s="253">
        <f>Q170*H170</f>
        <v>2.0000000000000002E-05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856</v>
      </c>
      <c r="AT170" s="255" t="s">
        <v>183</v>
      </c>
      <c r="AU170" s="255" t="s">
        <v>94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193</v>
      </c>
      <c r="BM170" s="255" t="s">
        <v>869</v>
      </c>
    </row>
    <row r="171" s="2" customFormat="1" ht="14.4" customHeight="1">
      <c r="A171" s="37"/>
      <c r="B171" s="38"/>
      <c r="C171" s="242" t="s">
        <v>870</v>
      </c>
      <c r="D171" s="242" t="s">
        <v>183</v>
      </c>
      <c r="E171" s="243" t="s">
        <v>871</v>
      </c>
      <c r="F171" s="244" t="s">
        <v>872</v>
      </c>
      <c r="G171" s="245" t="s">
        <v>213</v>
      </c>
      <c r="H171" s="246">
        <v>5</v>
      </c>
      <c r="I171" s="247"/>
      <c r="J171" s="248">
        <f>ROUND(I171*H171,2)</f>
        <v>0</v>
      </c>
      <c r="K171" s="249"/>
      <c r="L171" s="250"/>
      <c r="M171" s="251" t="s">
        <v>1</v>
      </c>
      <c r="N171" s="252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856</v>
      </c>
      <c r="AT171" s="255" t="s">
        <v>183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193</v>
      </c>
      <c r="BM171" s="255" t="s">
        <v>873</v>
      </c>
    </row>
    <row r="172" s="2" customFormat="1" ht="14.4" customHeight="1">
      <c r="A172" s="37"/>
      <c r="B172" s="38"/>
      <c r="C172" s="242" t="s">
        <v>874</v>
      </c>
      <c r="D172" s="242" t="s">
        <v>183</v>
      </c>
      <c r="E172" s="243" t="s">
        <v>875</v>
      </c>
      <c r="F172" s="244" t="s">
        <v>876</v>
      </c>
      <c r="G172" s="245" t="s">
        <v>213</v>
      </c>
      <c r="H172" s="246">
        <v>2</v>
      </c>
      <c r="I172" s="247"/>
      <c r="J172" s="248">
        <f>ROUND(I172*H172,2)</f>
        <v>0</v>
      </c>
      <c r="K172" s="249"/>
      <c r="L172" s="250"/>
      <c r="M172" s="251" t="s">
        <v>1</v>
      </c>
      <c r="N172" s="252" t="s">
        <v>49</v>
      </c>
      <c r="O172" s="90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856</v>
      </c>
      <c r="AT172" s="255" t="s">
        <v>183</v>
      </c>
      <c r="AU172" s="255" t="s">
        <v>94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193</v>
      </c>
      <c r="BM172" s="255" t="s">
        <v>877</v>
      </c>
    </row>
    <row r="173" s="2" customFormat="1" ht="14.4" customHeight="1">
      <c r="A173" s="37"/>
      <c r="B173" s="38"/>
      <c r="C173" s="242" t="s">
        <v>878</v>
      </c>
      <c r="D173" s="242" t="s">
        <v>183</v>
      </c>
      <c r="E173" s="243" t="s">
        <v>879</v>
      </c>
      <c r="F173" s="244" t="s">
        <v>880</v>
      </c>
      <c r="G173" s="245" t="s">
        <v>199</v>
      </c>
      <c r="H173" s="246">
        <v>25</v>
      </c>
      <c r="I173" s="247"/>
      <c r="J173" s="248">
        <f>ROUND(I173*H173,2)</f>
        <v>0</v>
      </c>
      <c r="K173" s="249"/>
      <c r="L173" s="250"/>
      <c r="M173" s="251" t="s">
        <v>1</v>
      </c>
      <c r="N173" s="252" t="s">
        <v>49</v>
      </c>
      <c r="O173" s="90"/>
      <c r="P173" s="253">
        <f>O173*H173</f>
        <v>0</v>
      </c>
      <c r="Q173" s="253">
        <v>1.0000000000000001E-05</v>
      </c>
      <c r="R173" s="253">
        <f>Q173*H173</f>
        <v>0.00025000000000000001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94</v>
      </c>
      <c r="AT173" s="255" t="s">
        <v>183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92</v>
      </c>
      <c r="BM173" s="255" t="s">
        <v>881</v>
      </c>
    </row>
    <row r="174" s="2" customFormat="1" ht="14.4" customHeight="1">
      <c r="A174" s="37"/>
      <c r="B174" s="38"/>
      <c r="C174" s="242" t="s">
        <v>281</v>
      </c>
      <c r="D174" s="242" t="s">
        <v>183</v>
      </c>
      <c r="E174" s="243" t="s">
        <v>882</v>
      </c>
      <c r="F174" s="244" t="s">
        <v>883</v>
      </c>
      <c r="G174" s="245" t="s">
        <v>213</v>
      </c>
      <c r="H174" s="246">
        <v>36</v>
      </c>
      <c r="I174" s="247"/>
      <c r="J174" s="248">
        <f>ROUND(I174*H174,2)</f>
        <v>0</v>
      </c>
      <c r="K174" s="249"/>
      <c r="L174" s="250"/>
      <c r="M174" s="251" t="s">
        <v>1</v>
      </c>
      <c r="N174" s="252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856</v>
      </c>
      <c r="AT174" s="255" t="s">
        <v>183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193</v>
      </c>
      <c r="BM174" s="255" t="s">
        <v>884</v>
      </c>
    </row>
    <row r="175" s="2" customFormat="1" ht="14.4" customHeight="1">
      <c r="A175" s="37"/>
      <c r="B175" s="38"/>
      <c r="C175" s="242" t="s">
        <v>272</v>
      </c>
      <c r="D175" s="242" t="s">
        <v>183</v>
      </c>
      <c r="E175" s="243" t="s">
        <v>238</v>
      </c>
      <c r="F175" s="244" t="s">
        <v>239</v>
      </c>
      <c r="G175" s="245" t="s">
        <v>199</v>
      </c>
      <c r="H175" s="246">
        <v>5</v>
      </c>
      <c r="I175" s="247"/>
      <c r="J175" s="248">
        <f>ROUND(I175*H175,2)</f>
        <v>0</v>
      </c>
      <c r="K175" s="249"/>
      <c r="L175" s="250"/>
      <c r="M175" s="251" t="s">
        <v>1</v>
      </c>
      <c r="N175" s="252" t="s">
        <v>49</v>
      </c>
      <c r="O175" s="90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5" t="s">
        <v>94</v>
      </c>
      <c r="AT175" s="255" t="s">
        <v>183</v>
      </c>
      <c r="AU175" s="255" t="s">
        <v>94</v>
      </c>
      <c r="AY175" s="14" t="s">
        <v>180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92</v>
      </c>
      <c r="BK175" s="142">
        <f>ROUND(I175*H175,2)</f>
        <v>0</v>
      </c>
      <c r="BL175" s="14" t="s">
        <v>92</v>
      </c>
      <c r="BM175" s="255" t="s">
        <v>885</v>
      </c>
    </row>
    <row r="176" s="2" customFormat="1" ht="14.4" customHeight="1">
      <c r="A176" s="37"/>
      <c r="B176" s="38"/>
      <c r="C176" s="242" t="s">
        <v>276</v>
      </c>
      <c r="D176" s="242" t="s">
        <v>183</v>
      </c>
      <c r="E176" s="243" t="s">
        <v>242</v>
      </c>
      <c r="F176" s="244" t="s">
        <v>886</v>
      </c>
      <c r="G176" s="245" t="s">
        <v>213</v>
      </c>
      <c r="H176" s="246">
        <v>2</v>
      </c>
      <c r="I176" s="247"/>
      <c r="J176" s="248">
        <f>ROUND(I176*H176,2)</f>
        <v>0</v>
      </c>
      <c r="K176" s="249"/>
      <c r="L176" s="250"/>
      <c r="M176" s="251" t="s">
        <v>1</v>
      </c>
      <c r="N176" s="252" t="s">
        <v>49</v>
      </c>
      <c r="O176" s="90"/>
      <c r="P176" s="253">
        <f>O176*H176</f>
        <v>0</v>
      </c>
      <c r="Q176" s="253">
        <v>4.0000000000000003E-05</v>
      </c>
      <c r="R176" s="253">
        <f>Q176*H176</f>
        <v>8.0000000000000007E-05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94</v>
      </c>
      <c r="AT176" s="255" t="s">
        <v>183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92</v>
      </c>
      <c r="BM176" s="255" t="s">
        <v>887</v>
      </c>
    </row>
    <row r="177" s="2" customFormat="1" ht="14.4" customHeight="1">
      <c r="A177" s="37"/>
      <c r="B177" s="38"/>
      <c r="C177" s="242" t="s">
        <v>285</v>
      </c>
      <c r="D177" s="242" t="s">
        <v>183</v>
      </c>
      <c r="E177" s="243" t="s">
        <v>246</v>
      </c>
      <c r="F177" s="244" t="s">
        <v>247</v>
      </c>
      <c r="G177" s="245" t="s">
        <v>199</v>
      </c>
      <c r="H177" s="246">
        <v>800</v>
      </c>
      <c r="I177" s="247"/>
      <c r="J177" s="248">
        <f>ROUND(I177*H177,2)</f>
        <v>0</v>
      </c>
      <c r="K177" s="249"/>
      <c r="L177" s="250"/>
      <c r="M177" s="251" t="s">
        <v>1</v>
      </c>
      <c r="N177" s="252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94</v>
      </c>
      <c r="AT177" s="255" t="s">
        <v>183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92</v>
      </c>
      <c r="BM177" s="255" t="s">
        <v>888</v>
      </c>
    </row>
    <row r="178" s="2" customFormat="1" ht="14.4" customHeight="1">
      <c r="A178" s="37"/>
      <c r="B178" s="38"/>
      <c r="C178" s="242" t="s">
        <v>621</v>
      </c>
      <c r="D178" s="242" t="s">
        <v>183</v>
      </c>
      <c r="E178" s="243" t="s">
        <v>250</v>
      </c>
      <c r="F178" s="244" t="s">
        <v>251</v>
      </c>
      <c r="G178" s="245" t="s">
        <v>199</v>
      </c>
      <c r="H178" s="246">
        <v>10</v>
      </c>
      <c r="I178" s="247"/>
      <c r="J178" s="248">
        <f>ROUND(I178*H178,2)</f>
        <v>0</v>
      </c>
      <c r="K178" s="249"/>
      <c r="L178" s="250"/>
      <c r="M178" s="251" t="s">
        <v>1</v>
      </c>
      <c r="N178" s="252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94</v>
      </c>
      <c r="AT178" s="255" t="s">
        <v>183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92</v>
      </c>
      <c r="BM178" s="255" t="s">
        <v>889</v>
      </c>
    </row>
    <row r="179" s="2" customFormat="1" ht="14.4" customHeight="1">
      <c r="A179" s="37"/>
      <c r="B179" s="38"/>
      <c r="C179" s="242" t="s">
        <v>289</v>
      </c>
      <c r="D179" s="242" t="s">
        <v>183</v>
      </c>
      <c r="E179" s="243" t="s">
        <v>254</v>
      </c>
      <c r="F179" s="244" t="s">
        <v>255</v>
      </c>
      <c r="G179" s="245" t="s">
        <v>199</v>
      </c>
      <c r="H179" s="246">
        <v>10</v>
      </c>
      <c r="I179" s="247"/>
      <c r="J179" s="248">
        <f>ROUND(I179*H179,2)</f>
        <v>0</v>
      </c>
      <c r="K179" s="249"/>
      <c r="L179" s="250"/>
      <c r="M179" s="251" t="s">
        <v>1</v>
      </c>
      <c r="N179" s="252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94</v>
      </c>
      <c r="AT179" s="255" t="s">
        <v>183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92</v>
      </c>
      <c r="BM179" s="255" t="s">
        <v>890</v>
      </c>
    </row>
    <row r="180" s="2" customFormat="1" ht="14.4" customHeight="1">
      <c r="A180" s="37"/>
      <c r="B180" s="38"/>
      <c r="C180" s="242" t="s">
        <v>7</v>
      </c>
      <c r="D180" s="242" t="s">
        <v>183</v>
      </c>
      <c r="E180" s="243" t="s">
        <v>258</v>
      </c>
      <c r="F180" s="244" t="s">
        <v>259</v>
      </c>
      <c r="G180" s="245" t="s">
        <v>199</v>
      </c>
      <c r="H180" s="246">
        <v>5</v>
      </c>
      <c r="I180" s="247"/>
      <c r="J180" s="248">
        <f>ROUND(I180*H180,2)</f>
        <v>0</v>
      </c>
      <c r="K180" s="249"/>
      <c r="L180" s="250"/>
      <c r="M180" s="251" t="s">
        <v>1</v>
      </c>
      <c r="N180" s="252" t="s">
        <v>49</v>
      </c>
      <c r="O180" s="90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5" t="s">
        <v>94</v>
      </c>
      <c r="AT180" s="255" t="s">
        <v>183</v>
      </c>
      <c r="AU180" s="255" t="s">
        <v>94</v>
      </c>
      <c r="AY180" s="14" t="s">
        <v>180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92</v>
      </c>
      <c r="BK180" s="142">
        <f>ROUND(I180*H180,2)</f>
        <v>0</v>
      </c>
      <c r="BL180" s="14" t="s">
        <v>92</v>
      </c>
      <c r="BM180" s="255" t="s">
        <v>891</v>
      </c>
    </row>
    <row r="181" s="2" customFormat="1" ht="14.4" customHeight="1">
      <c r="A181" s="37"/>
      <c r="B181" s="38"/>
      <c r="C181" s="242" t="s">
        <v>294</v>
      </c>
      <c r="D181" s="242" t="s">
        <v>183</v>
      </c>
      <c r="E181" s="243" t="s">
        <v>269</v>
      </c>
      <c r="F181" s="244" t="s">
        <v>270</v>
      </c>
      <c r="G181" s="245" t="s">
        <v>213</v>
      </c>
      <c r="H181" s="246">
        <v>30</v>
      </c>
      <c r="I181" s="247"/>
      <c r="J181" s="248">
        <f>ROUND(I181*H181,2)</f>
        <v>0</v>
      </c>
      <c r="K181" s="249"/>
      <c r="L181" s="250"/>
      <c r="M181" s="251" t="s">
        <v>1</v>
      </c>
      <c r="N181" s="252" t="s">
        <v>49</v>
      </c>
      <c r="O181" s="90"/>
      <c r="P181" s="253">
        <f>O181*H181</f>
        <v>0</v>
      </c>
      <c r="Q181" s="253">
        <v>8.0000000000000007E-05</v>
      </c>
      <c r="R181" s="253">
        <f>Q181*H181</f>
        <v>0.0024000000000000002</v>
      </c>
      <c r="S181" s="253">
        <v>0</v>
      </c>
      <c r="T181" s="25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5" t="s">
        <v>94</v>
      </c>
      <c r="AT181" s="255" t="s">
        <v>183</v>
      </c>
      <c r="AU181" s="255" t="s">
        <v>94</v>
      </c>
      <c r="AY181" s="14" t="s">
        <v>180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92</v>
      </c>
      <c r="BK181" s="142">
        <f>ROUND(I181*H181,2)</f>
        <v>0</v>
      </c>
      <c r="BL181" s="14" t="s">
        <v>92</v>
      </c>
      <c r="BM181" s="255" t="s">
        <v>892</v>
      </c>
    </row>
    <row r="182" s="2" customFormat="1" ht="14.4" customHeight="1">
      <c r="A182" s="37"/>
      <c r="B182" s="38"/>
      <c r="C182" s="242" t="s">
        <v>298</v>
      </c>
      <c r="D182" s="242" t="s">
        <v>183</v>
      </c>
      <c r="E182" s="243" t="s">
        <v>273</v>
      </c>
      <c r="F182" s="244" t="s">
        <v>274</v>
      </c>
      <c r="G182" s="245" t="s">
        <v>213</v>
      </c>
      <c r="H182" s="246">
        <v>32</v>
      </c>
      <c r="I182" s="247"/>
      <c r="J182" s="248">
        <f>ROUND(I182*H182,2)</f>
        <v>0</v>
      </c>
      <c r="K182" s="249"/>
      <c r="L182" s="250"/>
      <c r="M182" s="251" t="s">
        <v>1</v>
      </c>
      <c r="N182" s="252" t="s">
        <v>49</v>
      </c>
      <c r="O182" s="90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5" t="s">
        <v>94</v>
      </c>
      <c r="AT182" s="255" t="s">
        <v>183</v>
      </c>
      <c r="AU182" s="255" t="s">
        <v>94</v>
      </c>
      <c r="AY182" s="14" t="s">
        <v>180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92</v>
      </c>
      <c r="BK182" s="142">
        <f>ROUND(I182*H182,2)</f>
        <v>0</v>
      </c>
      <c r="BL182" s="14" t="s">
        <v>92</v>
      </c>
      <c r="BM182" s="255" t="s">
        <v>893</v>
      </c>
    </row>
    <row r="183" s="2" customFormat="1" ht="14.4" customHeight="1">
      <c r="A183" s="37"/>
      <c r="B183" s="38"/>
      <c r="C183" s="256" t="s">
        <v>567</v>
      </c>
      <c r="D183" s="256" t="s">
        <v>189</v>
      </c>
      <c r="E183" s="257" t="s">
        <v>308</v>
      </c>
      <c r="F183" s="258" t="s">
        <v>309</v>
      </c>
      <c r="G183" s="259" t="s">
        <v>192</v>
      </c>
      <c r="H183" s="260"/>
      <c r="I183" s="261"/>
      <c r="J183" s="262">
        <f>ROUND(I183*H183,2)</f>
        <v>0</v>
      </c>
      <c r="K183" s="263"/>
      <c r="L183" s="40"/>
      <c r="M183" s="264" t="s">
        <v>1</v>
      </c>
      <c r="N183" s="265" t="s">
        <v>49</v>
      </c>
      <c r="O183" s="90"/>
      <c r="P183" s="253">
        <f>O183*H183</f>
        <v>0</v>
      </c>
      <c r="Q183" s="253">
        <v>0</v>
      </c>
      <c r="R183" s="253">
        <f>Q183*H183</f>
        <v>0</v>
      </c>
      <c r="S183" s="253">
        <v>0</v>
      </c>
      <c r="T183" s="254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55" t="s">
        <v>193</v>
      </c>
      <c r="AT183" s="255" t="s">
        <v>189</v>
      </c>
      <c r="AU183" s="255" t="s">
        <v>94</v>
      </c>
      <c r="AY183" s="14" t="s">
        <v>180</v>
      </c>
      <c r="BE183" s="142">
        <f>IF(N183="základní",J183,0)</f>
        <v>0</v>
      </c>
      <c r="BF183" s="142">
        <f>IF(N183="snížená",J183,0)</f>
        <v>0</v>
      </c>
      <c r="BG183" s="142">
        <f>IF(N183="zákl. přenesená",J183,0)</f>
        <v>0</v>
      </c>
      <c r="BH183" s="142">
        <f>IF(N183="sníž. přenesená",J183,0)</f>
        <v>0</v>
      </c>
      <c r="BI183" s="142">
        <f>IF(N183="nulová",J183,0)</f>
        <v>0</v>
      </c>
      <c r="BJ183" s="14" t="s">
        <v>92</v>
      </c>
      <c r="BK183" s="142">
        <f>ROUND(I183*H183,2)</f>
        <v>0</v>
      </c>
      <c r="BL183" s="14" t="s">
        <v>193</v>
      </c>
      <c r="BM183" s="255" t="s">
        <v>894</v>
      </c>
    </row>
    <row r="184" s="12" customFormat="1" ht="22.8" customHeight="1">
      <c r="A184" s="12"/>
      <c r="B184" s="226"/>
      <c r="C184" s="227"/>
      <c r="D184" s="228" t="s">
        <v>83</v>
      </c>
      <c r="E184" s="240" t="s">
        <v>311</v>
      </c>
      <c r="F184" s="240" t="s">
        <v>312</v>
      </c>
      <c r="G184" s="227"/>
      <c r="H184" s="227"/>
      <c r="I184" s="230"/>
      <c r="J184" s="241">
        <f>BK184</f>
        <v>0</v>
      </c>
      <c r="K184" s="227"/>
      <c r="L184" s="232"/>
      <c r="M184" s="233"/>
      <c r="N184" s="234"/>
      <c r="O184" s="234"/>
      <c r="P184" s="235">
        <f>SUM(P185:P205)</f>
        <v>0</v>
      </c>
      <c r="Q184" s="234"/>
      <c r="R184" s="235">
        <f>SUM(R185:R205)</f>
        <v>0</v>
      </c>
      <c r="S184" s="234"/>
      <c r="T184" s="236">
        <f>SUM(T185:T205)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7" t="s">
        <v>179</v>
      </c>
      <c r="AT184" s="238" t="s">
        <v>83</v>
      </c>
      <c r="AU184" s="238" t="s">
        <v>92</v>
      </c>
      <c r="AY184" s="237" t="s">
        <v>180</v>
      </c>
      <c r="BK184" s="239">
        <f>SUM(BK185:BK205)</f>
        <v>0</v>
      </c>
    </row>
    <row r="185" s="2" customFormat="1" ht="22.2" customHeight="1">
      <c r="A185" s="37"/>
      <c r="B185" s="38"/>
      <c r="C185" s="256" t="s">
        <v>895</v>
      </c>
      <c r="D185" s="256" t="s">
        <v>189</v>
      </c>
      <c r="E185" s="257" t="s">
        <v>896</v>
      </c>
      <c r="F185" s="258" t="s">
        <v>897</v>
      </c>
      <c r="G185" s="259" t="s">
        <v>199</v>
      </c>
      <c r="H185" s="266">
        <v>25</v>
      </c>
      <c r="I185" s="261"/>
      <c r="J185" s="262">
        <f>ROUND(I185*H185,2)</f>
        <v>0</v>
      </c>
      <c r="K185" s="263"/>
      <c r="L185" s="40"/>
      <c r="M185" s="264" t="s">
        <v>1</v>
      </c>
      <c r="N185" s="265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92</v>
      </c>
      <c r="AT185" s="255" t="s">
        <v>189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92</v>
      </c>
      <c r="BM185" s="255" t="s">
        <v>898</v>
      </c>
    </row>
    <row r="186" s="2" customFormat="1" ht="30" customHeight="1">
      <c r="A186" s="37"/>
      <c r="B186" s="38"/>
      <c r="C186" s="256" t="s">
        <v>94</v>
      </c>
      <c r="D186" s="256" t="s">
        <v>189</v>
      </c>
      <c r="E186" s="257" t="s">
        <v>314</v>
      </c>
      <c r="F186" s="258" t="s">
        <v>315</v>
      </c>
      <c r="G186" s="259" t="s">
        <v>199</v>
      </c>
      <c r="H186" s="266">
        <v>5</v>
      </c>
      <c r="I186" s="261"/>
      <c r="J186" s="262">
        <f>ROUND(I186*H186,2)</f>
        <v>0</v>
      </c>
      <c r="K186" s="263"/>
      <c r="L186" s="40"/>
      <c r="M186" s="264" t="s">
        <v>1</v>
      </c>
      <c r="N186" s="265" t="s">
        <v>49</v>
      </c>
      <c r="O186" s="90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5" t="s">
        <v>92</v>
      </c>
      <c r="AT186" s="255" t="s">
        <v>189</v>
      </c>
      <c r="AU186" s="255" t="s">
        <v>94</v>
      </c>
      <c r="AY186" s="14" t="s">
        <v>180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92</v>
      </c>
      <c r="BK186" s="142">
        <f>ROUND(I186*H186,2)</f>
        <v>0</v>
      </c>
      <c r="BL186" s="14" t="s">
        <v>92</v>
      </c>
      <c r="BM186" s="255" t="s">
        <v>899</v>
      </c>
    </row>
    <row r="187" s="2" customFormat="1" ht="22.2" customHeight="1">
      <c r="A187" s="37"/>
      <c r="B187" s="38"/>
      <c r="C187" s="256" t="s">
        <v>179</v>
      </c>
      <c r="D187" s="256" t="s">
        <v>189</v>
      </c>
      <c r="E187" s="257" t="s">
        <v>318</v>
      </c>
      <c r="F187" s="258" t="s">
        <v>319</v>
      </c>
      <c r="G187" s="259" t="s">
        <v>199</v>
      </c>
      <c r="H187" s="266">
        <v>875</v>
      </c>
      <c r="I187" s="261"/>
      <c r="J187" s="262">
        <f>ROUND(I187*H187,2)</f>
        <v>0</v>
      </c>
      <c r="K187" s="263"/>
      <c r="L187" s="40"/>
      <c r="M187" s="264" t="s">
        <v>1</v>
      </c>
      <c r="N187" s="265" t="s">
        <v>49</v>
      </c>
      <c r="O187" s="90"/>
      <c r="P187" s="253">
        <f>O187*H187</f>
        <v>0</v>
      </c>
      <c r="Q187" s="253">
        <v>0</v>
      </c>
      <c r="R187" s="253">
        <f>Q187*H187</f>
        <v>0</v>
      </c>
      <c r="S187" s="253">
        <v>0</v>
      </c>
      <c r="T187" s="25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5" t="s">
        <v>92</v>
      </c>
      <c r="AT187" s="255" t="s">
        <v>189</v>
      </c>
      <c r="AU187" s="255" t="s">
        <v>94</v>
      </c>
      <c r="AY187" s="14" t="s">
        <v>180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92</v>
      </c>
      <c r="BK187" s="142">
        <f>ROUND(I187*H187,2)</f>
        <v>0</v>
      </c>
      <c r="BL187" s="14" t="s">
        <v>92</v>
      </c>
      <c r="BM187" s="255" t="s">
        <v>900</v>
      </c>
    </row>
    <row r="188" s="2" customFormat="1" ht="22.2" customHeight="1">
      <c r="A188" s="37"/>
      <c r="B188" s="38"/>
      <c r="C188" s="256" t="s">
        <v>742</v>
      </c>
      <c r="D188" s="256" t="s">
        <v>189</v>
      </c>
      <c r="E188" s="257" t="s">
        <v>594</v>
      </c>
      <c r="F188" s="258" t="s">
        <v>595</v>
      </c>
      <c r="G188" s="259" t="s">
        <v>199</v>
      </c>
      <c r="H188" s="266">
        <v>30</v>
      </c>
      <c r="I188" s="261"/>
      <c r="J188" s="262">
        <f>ROUND(I188*H188,2)</f>
        <v>0</v>
      </c>
      <c r="K188" s="263"/>
      <c r="L188" s="40"/>
      <c r="M188" s="264" t="s">
        <v>1</v>
      </c>
      <c r="N188" s="265" t="s">
        <v>49</v>
      </c>
      <c r="O188" s="90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92</v>
      </c>
      <c r="AT188" s="255" t="s">
        <v>189</v>
      </c>
      <c r="AU188" s="255" t="s">
        <v>94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92</v>
      </c>
      <c r="BM188" s="255" t="s">
        <v>901</v>
      </c>
    </row>
    <row r="189" s="2" customFormat="1" ht="22.2" customHeight="1">
      <c r="A189" s="37"/>
      <c r="B189" s="38"/>
      <c r="C189" s="256" t="s">
        <v>902</v>
      </c>
      <c r="D189" s="256" t="s">
        <v>189</v>
      </c>
      <c r="E189" s="257" t="s">
        <v>903</v>
      </c>
      <c r="F189" s="258" t="s">
        <v>904</v>
      </c>
      <c r="G189" s="259" t="s">
        <v>199</v>
      </c>
      <c r="H189" s="266">
        <v>90</v>
      </c>
      <c r="I189" s="261"/>
      <c r="J189" s="262">
        <f>ROUND(I189*H189,2)</f>
        <v>0</v>
      </c>
      <c r="K189" s="263"/>
      <c r="L189" s="40"/>
      <c r="M189" s="264" t="s">
        <v>1</v>
      </c>
      <c r="N189" s="265" t="s">
        <v>49</v>
      </c>
      <c r="O189" s="90"/>
      <c r="P189" s="253">
        <f>O189*H189</f>
        <v>0</v>
      </c>
      <c r="Q189" s="253">
        <v>0</v>
      </c>
      <c r="R189" s="253">
        <f>Q189*H189</f>
        <v>0</v>
      </c>
      <c r="S189" s="253">
        <v>0</v>
      </c>
      <c r="T189" s="25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5" t="s">
        <v>92</v>
      </c>
      <c r="AT189" s="255" t="s">
        <v>189</v>
      </c>
      <c r="AU189" s="255" t="s">
        <v>94</v>
      </c>
      <c r="AY189" s="14" t="s">
        <v>180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92</v>
      </c>
      <c r="BK189" s="142">
        <f>ROUND(I189*H189,2)</f>
        <v>0</v>
      </c>
      <c r="BL189" s="14" t="s">
        <v>92</v>
      </c>
      <c r="BM189" s="255" t="s">
        <v>905</v>
      </c>
    </row>
    <row r="190" s="2" customFormat="1" ht="22.2" customHeight="1">
      <c r="A190" s="37"/>
      <c r="B190" s="38"/>
      <c r="C190" s="256" t="s">
        <v>906</v>
      </c>
      <c r="D190" s="256" t="s">
        <v>189</v>
      </c>
      <c r="E190" s="257" t="s">
        <v>334</v>
      </c>
      <c r="F190" s="258" t="s">
        <v>335</v>
      </c>
      <c r="G190" s="259" t="s">
        <v>199</v>
      </c>
      <c r="H190" s="266">
        <v>110</v>
      </c>
      <c r="I190" s="261"/>
      <c r="J190" s="262">
        <f>ROUND(I190*H190,2)</f>
        <v>0</v>
      </c>
      <c r="K190" s="263"/>
      <c r="L190" s="40"/>
      <c r="M190" s="264" t="s">
        <v>1</v>
      </c>
      <c r="N190" s="265" t="s">
        <v>49</v>
      </c>
      <c r="O190" s="90"/>
      <c r="P190" s="253">
        <f>O190*H190</f>
        <v>0</v>
      </c>
      <c r="Q190" s="253">
        <v>0</v>
      </c>
      <c r="R190" s="253">
        <f>Q190*H190</f>
        <v>0</v>
      </c>
      <c r="S190" s="253">
        <v>0</v>
      </c>
      <c r="T190" s="254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55" t="s">
        <v>92</v>
      </c>
      <c r="AT190" s="255" t="s">
        <v>189</v>
      </c>
      <c r="AU190" s="255" t="s">
        <v>94</v>
      </c>
      <c r="AY190" s="14" t="s">
        <v>180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4" t="s">
        <v>92</v>
      </c>
      <c r="BK190" s="142">
        <f>ROUND(I190*H190,2)</f>
        <v>0</v>
      </c>
      <c r="BL190" s="14" t="s">
        <v>92</v>
      </c>
      <c r="BM190" s="255" t="s">
        <v>907</v>
      </c>
    </row>
    <row r="191" s="2" customFormat="1" ht="22.2" customHeight="1">
      <c r="A191" s="37"/>
      <c r="B191" s="38"/>
      <c r="C191" s="256" t="s">
        <v>221</v>
      </c>
      <c r="D191" s="256" t="s">
        <v>189</v>
      </c>
      <c r="E191" s="257" t="s">
        <v>338</v>
      </c>
      <c r="F191" s="258" t="s">
        <v>339</v>
      </c>
      <c r="G191" s="259" t="s">
        <v>213</v>
      </c>
      <c r="H191" s="266">
        <v>40</v>
      </c>
      <c r="I191" s="261"/>
      <c r="J191" s="262">
        <f>ROUND(I191*H191,2)</f>
        <v>0</v>
      </c>
      <c r="K191" s="263"/>
      <c r="L191" s="40"/>
      <c r="M191" s="264" t="s">
        <v>1</v>
      </c>
      <c r="N191" s="265" t="s">
        <v>49</v>
      </c>
      <c r="O191" s="90"/>
      <c r="P191" s="253">
        <f>O191*H191</f>
        <v>0</v>
      </c>
      <c r="Q191" s="253">
        <v>0</v>
      </c>
      <c r="R191" s="253">
        <f>Q191*H191</f>
        <v>0</v>
      </c>
      <c r="S191" s="253">
        <v>0</v>
      </c>
      <c r="T191" s="254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5" t="s">
        <v>92</v>
      </c>
      <c r="AT191" s="255" t="s">
        <v>189</v>
      </c>
      <c r="AU191" s="255" t="s">
        <v>94</v>
      </c>
      <c r="AY191" s="14" t="s">
        <v>180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4" t="s">
        <v>92</v>
      </c>
      <c r="BK191" s="142">
        <f>ROUND(I191*H191,2)</f>
        <v>0</v>
      </c>
      <c r="BL191" s="14" t="s">
        <v>92</v>
      </c>
      <c r="BM191" s="255" t="s">
        <v>908</v>
      </c>
    </row>
    <row r="192" s="2" customFormat="1" ht="22.2" customHeight="1">
      <c r="A192" s="37"/>
      <c r="B192" s="38"/>
      <c r="C192" s="256" t="s">
        <v>591</v>
      </c>
      <c r="D192" s="256" t="s">
        <v>189</v>
      </c>
      <c r="E192" s="257" t="s">
        <v>342</v>
      </c>
      <c r="F192" s="258" t="s">
        <v>343</v>
      </c>
      <c r="G192" s="259" t="s">
        <v>199</v>
      </c>
      <c r="H192" s="266">
        <v>260</v>
      </c>
      <c r="I192" s="261"/>
      <c r="J192" s="262">
        <f>ROUND(I192*H192,2)</f>
        <v>0</v>
      </c>
      <c r="K192" s="263"/>
      <c r="L192" s="40"/>
      <c r="M192" s="264" t="s">
        <v>1</v>
      </c>
      <c r="N192" s="265" t="s">
        <v>49</v>
      </c>
      <c r="O192" s="90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55" t="s">
        <v>92</v>
      </c>
      <c r="AT192" s="255" t="s">
        <v>189</v>
      </c>
      <c r="AU192" s="255" t="s">
        <v>94</v>
      </c>
      <c r="AY192" s="14" t="s">
        <v>180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4" t="s">
        <v>92</v>
      </c>
      <c r="BK192" s="142">
        <f>ROUND(I192*H192,2)</f>
        <v>0</v>
      </c>
      <c r="BL192" s="14" t="s">
        <v>92</v>
      </c>
      <c r="BM192" s="255" t="s">
        <v>909</v>
      </c>
    </row>
    <row r="193" s="2" customFormat="1" ht="22.2" customHeight="1">
      <c r="A193" s="37"/>
      <c r="B193" s="38"/>
      <c r="C193" s="256" t="s">
        <v>229</v>
      </c>
      <c r="D193" s="256" t="s">
        <v>189</v>
      </c>
      <c r="E193" s="257" t="s">
        <v>350</v>
      </c>
      <c r="F193" s="258" t="s">
        <v>351</v>
      </c>
      <c r="G193" s="259" t="s">
        <v>213</v>
      </c>
      <c r="H193" s="266">
        <v>300</v>
      </c>
      <c r="I193" s="261"/>
      <c r="J193" s="262">
        <f>ROUND(I193*H193,2)</f>
        <v>0</v>
      </c>
      <c r="K193" s="263"/>
      <c r="L193" s="40"/>
      <c r="M193" s="264" t="s">
        <v>1</v>
      </c>
      <c r="N193" s="265" t="s">
        <v>49</v>
      </c>
      <c r="O193" s="90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5" t="s">
        <v>92</v>
      </c>
      <c r="AT193" s="255" t="s">
        <v>189</v>
      </c>
      <c r="AU193" s="255" t="s">
        <v>94</v>
      </c>
      <c r="AY193" s="14" t="s">
        <v>180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4" t="s">
        <v>92</v>
      </c>
      <c r="BK193" s="142">
        <f>ROUND(I193*H193,2)</f>
        <v>0</v>
      </c>
      <c r="BL193" s="14" t="s">
        <v>92</v>
      </c>
      <c r="BM193" s="255" t="s">
        <v>910</v>
      </c>
    </row>
    <row r="194" s="2" customFormat="1" ht="19.8" customHeight="1">
      <c r="A194" s="37"/>
      <c r="B194" s="38"/>
      <c r="C194" s="256" t="s">
        <v>427</v>
      </c>
      <c r="D194" s="256" t="s">
        <v>189</v>
      </c>
      <c r="E194" s="257" t="s">
        <v>346</v>
      </c>
      <c r="F194" s="258" t="s">
        <v>347</v>
      </c>
      <c r="G194" s="259" t="s">
        <v>213</v>
      </c>
      <c r="H194" s="266">
        <v>200</v>
      </c>
      <c r="I194" s="261"/>
      <c r="J194" s="262">
        <f>ROUND(I194*H194,2)</f>
        <v>0</v>
      </c>
      <c r="K194" s="263"/>
      <c r="L194" s="40"/>
      <c r="M194" s="264" t="s">
        <v>1</v>
      </c>
      <c r="N194" s="265" t="s">
        <v>49</v>
      </c>
      <c r="O194" s="90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5" t="s">
        <v>92</v>
      </c>
      <c r="AT194" s="255" t="s">
        <v>189</v>
      </c>
      <c r="AU194" s="255" t="s">
        <v>94</v>
      </c>
      <c r="AY194" s="14" t="s">
        <v>180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4" t="s">
        <v>92</v>
      </c>
      <c r="BK194" s="142">
        <f>ROUND(I194*H194,2)</f>
        <v>0</v>
      </c>
      <c r="BL194" s="14" t="s">
        <v>92</v>
      </c>
      <c r="BM194" s="255" t="s">
        <v>911</v>
      </c>
    </row>
    <row r="195" s="2" customFormat="1" ht="22.2" customHeight="1">
      <c r="A195" s="37"/>
      <c r="B195" s="38"/>
      <c r="C195" s="256" t="s">
        <v>237</v>
      </c>
      <c r="D195" s="256" t="s">
        <v>189</v>
      </c>
      <c r="E195" s="257" t="s">
        <v>354</v>
      </c>
      <c r="F195" s="258" t="s">
        <v>355</v>
      </c>
      <c r="G195" s="259" t="s">
        <v>213</v>
      </c>
      <c r="H195" s="266">
        <v>2</v>
      </c>
      <c r="I195" s="261"/>
      <c r="J195" s="262">
        <f>ROUND(I195*H195,2)</f>
        <v>0</v>
      </c>
      <c r="K195" s="263"/>
      <c r="L195" s="40"/>
      <c r="M195" s="264" t="s">
        <v>1</v>
      </c>
      <c r="N195" s="265" t="s">
        <v>49</v>
      </c>
      <c r="O195" s="90"/>
      <c r="P195" s="253">
        <f>O195*H195</f>
        <v>0</v>
      </c>
      <c r="Q195" s="253">
        <v>0</v>
      </c>
      <c r="R195" s="253">
        <f>Q195*H195</f>
        <v>0</v>
      </c>
      <c r="S195" s="253">
        <v>0</v>
      </c>
      <c r="T195" s="25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5" t="s">
        <v>92</v>
      </c>
      <c r="AT195" s="255" t="s">
        <v>189</v>
      </c>
      <c r="AU195" s="255" t="s">
        <v>94</v>
      </c>
      <c r="AY195" s="14" t="s">
        <v>180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4" t="s">
        <v>92</v>
      </c>
      <c r="BK195" s="142">
        <f>ROUND(I195*H195,2)</f>
        <v>0</v>
      </c>
      <c r="BL195" s="14" t="s">
        <v>92</v>
      </c>
      <c r="BM195" s="255" t="s">
        <v>912</v>
      </c>
    </row>
    <row r="196" s="2" customFormat="1" ht="22.2" customHeight="1">
      <c r="A196" s="37"/>
      <c r="B196" s="38"/>
      <c r="C196" s="256" t="s">
        <v>241</v>
      </c>
      <c r="D196" s="256" t="s">
        <v>189</v>
      </c>
      <c r="E196" s="257" t="s">
        <v>622</v>
      </c>
      <c r="F196" s="258" t="s">
        <v>623</v>
      </c>
      <c r="G196" s="259" t="s">
        <v>213</v>
      </c>
      <c r="H196" s="266">
        <v>4</v>
      </c>
      <c r="I196" s="261"/>
      <c r="J196" s="262">
        <f>ROUND(I196*H196,2)</f>
        <v>0</v>
      </c>
      <c r="K196" s="263"/>
      <c r="L196" s="40"/>
      <c r="M196" s="264" t="s">
        <v>1</v>
      </c>
      <c r="N196" s="265" t="s">
        <v>49</v>
      </c>
      <c r="O196" s="90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5" t="s">
        <v>92</v>
      </c>
      <c r="AT196" s="255" t="s">
        <v>189</v>
      </c>
      <c r="AU196" s="255" t="s">
        <v>94</v>
      </c>
      <c r="AY196" s="14" t="s">
        <v>180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4" t="s">
        <v>92</v>
      </c>
      <c r="BK196" s="142">
        <f>ROUND(I196*H196,2)</f>
        <v>0</v>
      </c>
      <c r="BL196" s="14" t="s">
        <v>92</v>
      </c>
      <c r="BM196" s="255" t="s">
        <v>913</v>
      </c>
    </row>
    <row r="197" s="2" customFormat="1" ht="22.2" customHeight="1">
      <c r="A197" s="37"/>
      <c r="B197" s="38"/>
      <c r="C197" s="256" t="s">
        <v>680</v>
      </c>
      <c r="D197" s="256" t="s">
        <v>189</v>
      </c>
      <c r="E197" s="257" t="s">
        <v>370</v>
      </c>
      <c r="F197" s="258" t="s">
        <v>371</v>
      </c>
      <c r="G197" s="259" t="s">
        <v>213</v>
      </c>
      <c r="H197" s="266">
        <v>20</v>
      </c>
      <c r="I197" s="261"/>
      <c r="J197" s="262">
        <f>ROUND(I197*H197,2)</f>
        <v>0</v>
      </c>
      <c r="K197" s="263"/>
      <c r="L197" s="40"/>
      <c r="M197" s="264" t="s">
        <v>1</v>
      </c>
      <c r="N197" s="265" t="s">
        <v>49</v>
      </c>
      <c r="O197" s="90"/>
      <c r="P197" s="253">
        <f>O197*H197</f>
        <v>0</v>
      </c>
      <c r="Q197" s="253">
        <v>0</v>
      </c>
      <c r="R197" s="253">
        <f>Q197*H197</f>
        <v>0</v>
      </c>
      <c r="S197" s="253">
        <v>0</v>
      </c>
      <c r="T197" s="254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55" t="s">
        <v>92</v>
      </c>
      <c r="AT197" s="255" t="s">
        <v>189</v>
      </c>
      <c r="AU197" s="255" t="s">
        <v>94</v>
      </c>
      <c r="AY197" s="14" t="s">
        <v>180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4" t="s">
        <v>92</v>
      </c>
      <c r="BK197" s="142">
        <f>ROUND(I197*H197,2)</f>
        <v>0</v>
      </c>
      <c r="BL197" s="14" t="s">
        <v>92</v>
      </c>
      <c r="BM197" s="255" t="s">
        <v>914</v>
      </c>
    </row>
    <row r="198" s="2" customFormat="1" ht="22.2" customHeight="1">
      <c r="A198" s="37"/>
      <c r="B198" s="38"/>
      <c r="C198" s="256" t="s">
        <v>699</v>
      </c>
      <c r="D198" s="256" t="s">
        <v>189</v>
      </c>
      <c r="E198" s="257" t="s">
        <v>915</v>
      </c>
      <c r="F198" s="258" t="s">
        <v>916</v>
      </c>
      <c r="G198" s="259" t="s">
        <v>213</v>
      </c>
      <c r="H198" s="266">
        <v>2</v>
      </c>
      <c r="I198" s="261"/>
      <c r="J198" s="262">
        <f>ROUND(I198*H198,2)</f>
        <v>0</v>
      </c>
      <c r="K198" s="263"/>
      <c r="L198" s="40"/>
      <c r="M198" s="264" t="s">
        <v>1</v>
      </c>
      <c r="N198" s="265" t="s">
        <v>49</v>
      </c>
      <c r="O198" s="90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5" t="s">
        <v>92</v>
      </c>
      <c r="AT198" s="255" t="s">
        <v>189</v>
      </c>
      <c r="AU198" s="255" t="s">
        <v>94</v>
      </c>
      <c r="AY198" s="14" t="s">
        <v>180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4" t="s">
        <v>92</v>
      </c>
      <c r="BK198" s="142">
        <f>ROUND(I198*H198,2)</f>
        <v>0</v>
      </c>
      <c r="BL198" s="14" t="s">
        <v>92</v>
      </c>
      <c r="BM198" s="255" t="s">
        <v>917</v>
      </c>
    </row>
    <row r="199" s="2" customFormat="1" ht="22.2" customHeight="1">
      <c r="A199" s="37"/>
      <c r="B199" s="38"/>
      <c r="C199" s="256" t="s">
        <v>702</v>
      </c>
      <c r="D199" s="256" t="s">
        <v>189</v>
      </c>
      <c r="E199" s="257" t="s">
        <v>918</v>
      </c>
      <c r="F199" s="258" t="s">
        <v>919</v>
      </c>
      <c r="G199" s="259" t="s">
        <v>213</v>
      </c>
      <c r="H199" s="266">
        <v>6</v>
      </c>
      <c r="I199" s="261"/>
      <c r="J199" s="262">
        <f>ROUND(I199*H199,2)</f>
        <v>0</v>
      </c>
      <c r="K199" s="263"/>
      <c r="L199" s="40"/>
      <c r="M199" s="264" t="s">
        <v>1</v>
      </c>
      <c r="N199" s="265" t="s">
        <v>49</v>
      </c>
      <c r="O199" s="90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5" t="s">
        <v>92</v>
      </c>
      <c r="AT199" s="255" t="s">
        <v>189</v>
      </c>
      <c r="AU199" s="255" t="s">
        <v>94</v>
      </c>
      <c r="AY199" s="14" t="s">
        <v>180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92</v>
      </c>
      <c r="BK199" s="142">
        <f>ROUND(I199*H199,2)</f>
        <v>0</v>
      </c>
      <c r="BL199" s="14" t="s">
        <v>92</v>
      </c>
      <c r="BM199" s="255" t="s">
        <v>920</v>
      </c>
    </row>
    <row r="200" s="2" customFormat="1" ht="22.2" customHeight="1">
      <c r="A200" s="37"/>
      <c r="B200" s="38"/>
      <c r="C200" s="256" t="s">
        <v>684</v>
      </c>
      <c r="D200" s="256" t="s">
        <v>189</v>
      </c>
      <c r="E200" s="257" t="s">
        <v>921</v>
      </c>
      <c r="F200" s="258" t="s">
        <v>922</v>
      </c>
      <c r="G200" s="259" t="s">
        <v>213</v>
      </c>
      <c r="H200" s="266">
        <v>1</v>
      </c>
      <c r="I200" s="261"/>
      <c r="J200" s="262">
        <f>ROUND(I200*H200,2)</f>
        <v>0</v>
      </c>
      <c r="K200" s="263"/>
      <c r="L200" s="40"/>
      <c r="M200" s="264" t="s">
        <v>1</v>
      </c>
      <c r="N200" s="265" t="s">
        <v>49</v>
      </c>
      <c r="O200" s="90"/>
      <c r="P200" s="253">
        <f>O200*H200</f>
        <v>0</v>
      </c>
      <c r="Q200" s="253">
        <v>0</v>
      </c>
      <c r="R200" s="253">
        <f>Q200*H200</f>
        <v>0</v>
      </c>
      <c r="S200" s="253">
        <v>0</v>
      </c>
      <c r="T200" s="25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55" t="s">
        <v>92</v>
      </c>
      <c r="AT200" s="255" t="s">
        <v>189</v>
      </c>
      <c r="AU200" s="255" t="s">
        <v>94</v>
      </c>
      <c r="AY200" s="14" t="s">
        <v>180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4" t="s">
        <v>92</v>
      </c>
      <c r="BK200" s="142">
        <f>ROUND(I200*H200,2)</f>
        <v>0</v>
      </c>
      <c r="BL200" s="14" t="s">
        <v>92</v>
      </c>
      <c r="BM200" s="255" t="s">
        <v>923</v>
      </c>
    </row>
    <row r="201" s="2" customFormat="1" ht="22.2" customHeight="1">
      <c r="A201" s="37"/>
      <c r="B201" s="38"/>
      <c r="C201" s="256" t="s">
        <v>233</v>
      </c>
      <c r="D201" s="256" t="s">
        <v>189</v>
      </c>
      <c r="E201" s="257" t="s">
        <v>924</v>
      </c>
      <c r="F201" s="258" t="s">
        <v>925</v>
      </c>
      <c r="G201" s="259" t="s">
        <v>213</v>
      </c>
      <c r="H201" s="266">
        <v>1</v>
      </c>
      <c r="I201" s="261"/>
      <c r="J201" s="262">
        <f>ROUND(I201*H201,2)</f>
        <v>0</v>
      </c>
      <c r="K201" s="263"/>
      <c r="L201" s="40"/>
      <c r="M201" s="264" t="s">
        <v>1</v>
      </c>
      <c r="N201" s="265" t="s">
        <v>49</v>
      </c>
      <c r="O201" s="90"/>
      <c r="P201" s="253">
        <f>O201*H201</f>
        <v>0</v>
      </c>
      <c r="Q201" s="253">
        <v>0</v>
      </c>
      <c r="R201" s="253">
        <f>Q201*H201</f>
        <v>0</v>
      </c>
      <c r="S201" s="253">
        <v>0</v>
      </c>
      <c r="T201" s="254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55" t="s">
        <v>92</v>
      </c>
      <c r="AT201" s="255" t="s">
        <v>189</v>
      </c>
      <c r="AU201" s="255" t="s">
        <v>94</v>
      </c>
      <c r="AY201" s="14" t="s">
        <v>180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4" t="s">
        <v>92</v>
      </c>
      <c r="BK201" s="142">
        <f>ROUND(I201*H201,2)</f>
        <v>0</v>
      </c>
      <c r="BL201" s="14" t="s">
        <v>92</v>
      </c>
      <c r="BM201" s="255" t="s">
        <v>926</v>
      </c>
    </row>
    <row r="202" s="2" customFormat="1" ht="14.4" customHeight="1">
      <c r="A202" s="37"/>
      <c r="B202" s="38"/>
      <c r="C202" s="256" t="s">
        <v>513</v>
      </c>
      <c r="D202" s="256" t="s">
        <v>189</v>
      </c>
      <c r="E202" s="257" t="s">
        <v>927</v>
      </c>
      <c r="F202" s="258" t="s">
        <v>928</v>
      </c>
      <c r="G202" s="259" t="s">
        <v>213</v>
      </c>
      <c r="H202" s="266">
        <v>7</v>
      </c>
      <c r="I202" s="261"/>
      <c r="J202" s="262">
        <f>ROUND(I202*H202,2)</f>
        <v>0</v>
      </c>
      <c r="K202" s="263"/>
      <c r="L202" s="40"/>
      <c r="M202" s="264" t="s">
        <v>1</v>
      </c>
      <c r="N202" s="265" t="s">
        <v>49</v>
      </c>
      <c r="O202" s="90"/>
      <c r="P202" s="253">
        <f>O202*H202</f>
        <v>0</v>
      </c>
      <c r="Q202" s="253">
        <v>0</v>
      </c>
      <c r="R202" s="253">
        <f>Q202*H202</f>
        <v>0</v>
      </c>
      <c r="S202" s="253">
        <v>0</v>
      </c>
      <c r="T202" s="254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5" t="s">
        <v>92</v>
      </c>
      <c r="AT202" s="255" t="s">
        <v>189</v>
      </c>
      <c r="AU202" s="255" t="s">
        <v>94</v>
      </c>
      <c r="AY202" s="14" t="s">
        <v>180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4" t="s">
        <v>92</v>
      </c>
      <c r="BK202" s="142">
        <f>ROUND(I202*H202,2)</f>
        <v>0</v>
      </c>
      <c r="BL202" s="14" t="s">
        <v>92</v>
      </c>
      <c r="BM202" s="255" t="s">
        <v>929</v>
      </c>
    </row>
    <row r="203" s="2" customFormat="1" ht="22.2" customHeight="1">
      <c r="A203" s="37"/>
      <c r="B203" s="38"/>
      <c r="C203" s="256" t="s">
        <v>245</v>
      </c>
      <c r="D203" s="256" t="s">
        <v>189</v>
      </c>
      <c r="E203" s="257" t="s">
        <v>386</v>
      </c>
      <c r="F203" s="258" t="s">
        <v>387</v>
      </c>
      <c r="G203" s="259" t="s">
        <v>213</v>
      </c>
      <c r="H203" s="266">
        <v>2</v>
      </c>
      <c r="I203" s="261"/>
      <c r="J203" s="262">
        <f>ROUND(I203*H203,2)</f>
        <v>0</v>
      </c>
      <c r="K203" s="263"/>
      <c r="L203" s="40"/>
      <c r="M203" s="264" t="s">
        <v>1</v>
      </c>
      <c r="N203" s="265" t="s">
        <v>49</v>
      </c>
      <c r="O203" s="90"/>
      <c r="P203" s="253">
        <f>O203*H203</f>
        <v>0</v>
      </c>
      <c r="Q203" s="253">
        <v>0</v>
      </c>
      <c r="R203" s="253">
        <f>Q203*H203</f>
        <v>0</v>
      </c>
      <c r="S203" s="253">
        <v>0</v>
      </c>
      <c r="T203" s="25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5" t="s">
        <v>92</v>
      </c>
      <c r="AT203" s="255" t="s">
        <v>189</v>
      </c>
      <c r="AU203" s="255" t="s">
        <v>94</v>
      </c>
      <c r="AY203" s="14" t="s">
        <v>180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4" t="s">
        <v>92</v>
      </c>
      <c r="BK203" s="142">
        <f>ROUND(I203*H203,2)</f>
        <v>0</v>
      </c>
      <c r="BL203" s="14" t="s">
        <v>92</v>
      </c>
      <c r="BM203" s="255" t="s">
        <v>930</v>
      </c>
    </row>
    <row r="204" s="2" customFormat="1" ht="19.8" customHeight="1">
      <c r="A204" s="37"/>
      <c r="B204" s="38"/>
      <c r="C204" s="256" t="s">
        <v>201</v>
      </c>
      <c r="D204" s="256" t="s">
        <v>189</v>
      </c>
      <c r="E204" s="257" t="s">
        <v>931</v>
      </c>
      <c r="F204" s="258" t="s">
        <v>932</v>
      </c>
      <c r="G204" s="259" t="s">
        <v>213</v>
      </c>
      <c r="H204" s="266">
        <v>2</v>
      </c>
      <c r="I204" s="261"/>
      <c r="J204" s="262">
        <f>ROUND(I204*H204,2)</f>
        <v>0</v>
      </c>
      <c r="K204" s="263"/>
      <c r="L204" s="40"/>
      <c r="M204" s="264" t="s">
        <v>1</v>
      </c>
      <c r="N204" s="265" t="s">
        <v>49</v>
      </c>
      <c r="O204" s="90"/>
      <c r="P204" s="253">
        <f>O204*H204</f>
        <v>0</v>
      </c>
      <c r="Q204" s="253">
        <v>0</v>
      </c>
      <c r="R204" s="253">
        <f>Q204*H204</f>
        <v>0</v>
      </c>
      <c r="S204" s="253">
        <v>0</v>
      </c>
      <c r="T204" s="254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55" t="s">
        <v>92</v>
      </c>
      <c r="AT204" s="255" t="s">
        <v>189</v>
      </c>
      <c r="AU204" s="255" t="s">
        <v>94</v>
      </c>
      <c r="AY204" s="14" t="s">
        <v>180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4" t="s">
        <v>92</v>
      </c>
      <c r="BK204" s="142">
        <f>ROUND(I204*H204,2)</f>
        <v>0</v>
      </c>
      <c r="BL204" s="14" t="s">
        <v>92</v>
      </c>
      <c r="BM204" s="255" t="s">
        <v>933</v>
      </c>
    </row>
    <row r="205" s="2" customFormat="1" ht="14.4" customHeight="1">
      <c r="A205" s="37"/>
      <c r="B205" s="38"/>
      <c r="C205" s="256" t="s">
        <v>571</v>
      </c>
      <c r="D205" s="256" t="s">
        <v>189</v>
      </c>
      <c r="E205" s="257" t="s">
        <v>406</v>
      </c>
      <c r="F205" s="258" t="s">
        <v>407</v>
      </c>
      <c r="G205" s="259" t="s">
        <v>192</v>
      </c>
      <c r="H205" s="260"/>
      <c r="I205" s="261"/>
      <c r="J205" s="262">
        <f>ROUND(I205*H205,2)</f>
        <v>0</v>
      </c>
      <c r="K205" s="263"/>
      <c r="L205" s="40"/>
      <c r="M205" s="264" t="s">
        <v>1</v>
      </c>
      <c r="N205" s="265" t="s">
        <v>49</v>
      </c>
      <c r="O205" s="90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5" t="s">
        <v>92</v>
      </c>
      <c r="AT205" s="255" t="s">
        <v>189</v>
      </c>
      <c r="AU205" s="255" t="s">
        <v>94</v>
      </c>
      <c r="AY205" s="14" t="s">
        <v>180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92</v>
      </c>
      <c r="BK205" s="142">
        <f>ROUND(I205*H205,2)</f>
        <v>0</v>
      </c>
      <c r="BL205" s="14" t="s">
        <v>92</v>
      </c>
      <c r="BM205" s="255" t="s">
        <v>934</v>
      </c>
    </row>
    <row r="206" s="12" customFormat="1" ht="22.8" customHeight="1">
      <c r="A206" s="12"/>
      <c r="B206" s="226"/>
      <c r="C206" s="227"/>
      <c r="D206" s="228" t="s">
        <v>83</v>
      </c>
      <c r="E206" s="240" t="s">
        <v>935</v>
      </c>
      <c r="F206" s="240" t="s">
        <v>936</v>
      </c>
      <c r="G206" s="227"/>
      <c r="H206" s="227"/>
      <c r="I206" s="230"/>
      <c r="J206" s="241">
        <f>BK206</f>
        <v>0</v>
      </c>
      <c r="K206" s="227"/>
      <c r="L206" s="232"/>
      <c r="M206" s="233"/>
      <c r="N206" s="234"/>
      <c r="O206" s="234"/>
      <c r="P206" s="235">
        <f>SUM(P207:P209)</f>
        <v>0</v>
      </c>
      <c r="Q206" s="234"/>
      <c r="R206" s="235">
        <f>SUM(R207:R209)</f>
        <v>0</v>
      </c>
      <c r="S206" s="234"/>
      <c r="T206" s="236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37" t="s">
        <v>179</v>
      </c>
      <c r="AT206" s="238" t="s">
        <v>83</v>
      </c>
      <c r="AU206" s="238" t="s">
        <v>92</v>
      </c>
      <c r="AY206" s="237" t="s">
        <v>180</v>
      </c>
      <c r="BK206" s="239">
        <f>SUM(BK207:BK209)</f>
        <v>0</v>
      </c>
    </row>
    <row r="207" s="2" customFormat="1" ht="22.2" customHeight="1">
      <c r="A207" s="37"/>
      <c r="B207" s="38"/>
      <c r="C207" s="256" t="s">
        <v>249</v>
      </c>
      <c r="D207" s="256" t="s">
        <v>189</v>
      </c>
      <c r="E207" s="257" t="s">
        <v>937</v>
      </c>
      <c r="F207" s="258" t="s">
        <v>938</v>
      </c>
      <c r="G207" s="259" t="s">
        <v>199</v>
      </c>
      <c r="H207" s="266">
        <v>490</v>
      </c>
      <c r="I207" s="261"/>
      <c r="J207" s="262">
        <f>ROUND(I207*H207,2)</f>
        <v>0</v>
      </c>
      <c r="K207" s="263"/>
      <c r="L207" s="40"/>
      <c r="M207" s="264" t="s">
        <v>1</v>
      </c>
      <c r="N207" s="265" t="s">
        <v>49</v>
      </c>
      <c r="O207" s="90"/>
      <c r="P207" s="253">
        <f>O207*H207</f>
        <v>0</v>
      </c>
      <c r="Q207" s="253">
        <v>0</v>
      </c>
      <c r="R207" s="253">
        <f>Q207*H207</f>
        <v>0</v>
      </c>
      <c r="S207" s="253">
        <v>0</v>
      </c>
      <c r="T207" s="254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5" t="s">
        <v>742</v>
      </c>
      <c r="AT207" s="255" t="s">
        <v>189</v>
      </c>
      <c r="AU207" s="255" t="s">
        <v>94</v>
      </c>
      <c r="AY207" s="14" t="s">
        <v>180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4" t="s">
        <v>92</v>
      </c>
      <c r="BK207" s="142">
        <f>ROUND(I207*H207,2)</f>
        <v>0</v>
      </c>
      <c r="BL207" s="14" t="s">
        <v>742</v>
      </c>
      <c r="BM207" s="255" t="s">
        <v>939</v>
      </c>
    </row>
    <row r="208" s="2" customFormat="1" ht="22.2" customHeight="1">
      <c r="A208" s="37"/>
      <c r="B208" s="38"/>
      <c r="C208" s="256" t="s">
        <v>253</v>
      </c>
      <c r="D208" s="256" t="s">
        <v>189</v>
      </c>
      <c r="E208" s="257" t="s">
        <v>940</v>
      </c>
      <c r="F208" s="258" t="s">
        <v>941</v>
      </c>
      <c r="G208" s="259" t="s">
        <v>186</v>
      </c>
      <c r="H208" s="266">
        <v>36</v>
      </c>
      <c r="I208" s="261"/>
      <c r="J208" s="262">
        <f>ROUND(I208*H208,2)</f>
        <v>0</v>
      </c>
      <c r="K208" s="263"/>
      <c r="L208" s="40"/>
      <c r="M208" s="264" t="s">
        <v>1</v>
      </c>
      <c r="N208" s="265" t="s">
        <v>49</v>
      </c>
      <c r="O208" s="90"/>
      <c r="P208" s="253">
        <f>O208*H208</f>
        <v>0</v>
      </c>
      <c r="Q208" s="253">
        <v>0</v>
      </c>
      <c r="R208" s="253">
        <f>Q208*H208</f>
        <v>0</v>
      </c>
      <c r="S208" s="253">
        <v>0</v>
      </c>
      <c r="T208" s="254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55" t="s">
        <v>742</v>
      </c>
      <c r="AT208" s="255" t="s">
        <v>189</v>
      </c>
      <c r="AU208" s="255" t="s">
        <v>94</v>
      </c>
      <c r="AY208" s="14" t="s">
        <v>180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4" t="s">
        <v>92</v>
      </c>
      <c r="BK208" s="142">
        <f>ROUND(I208*H208,2)</f>
        <v>0</v>
      </c>
      <c r="BL208" s="14" t="s">
        <v>742</v>
      </c>
      <c r="BM208" s="255" t="s">
        <v>942</v>
      </c>
    </row>
    <row r="209" s="2" customFormat="1" ht="19.8" customHeight="1">
      <c r="A209" s="37"/>
      <c r="B209" s="38"/>
      <c r="C209" s="256" t="s">
        <v>257</v>
      </c>
      <c r="D209" s="256" t="s">
        <v>189</v>
      </c>
      <c r="E209" s="257" t="s">
        <v>943</v>
      </c>
      <c r="F209" s="258" t="s">
        <v>944</v>
      </c>
      <c r="G209" s="259" t="s">
        <v>186</v>
      </c>
      <c r="H209" s="266">
        <v>18</v>
      </c>
      <c r="I209" s="261"/>
      <c r="J209" s="262">
        <f>ROUND(I209*H209,2)</f>
        <v>0</v>
      </c>
      <c r="K209" s="263"/>
      <c r="L209" s="40"/>
      <c r="M209" s="264" t="s">
        <v>1</v>
      </c>
      <c r="N209" s="265" t="s">
        <v>49</v>
      </c>
      <c r="O209" s="90"/>
      <c r="P209" s="253">
        <f>O209*H209</f>
        <v>0</v>
      </c>
      <c r="Q209" s="253">
        <v>0</v>
      </c>
      <c r="R209" s="253">
        <f>Q209*H209</f>
        <v>0</v>
      </c>
      <c r="S209" s="253">
        <v>0</v>
      </c>
      <c r="T209" s="254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5" t="s">
        <v>742</v>
      </c>
      <c r="AT209" s="255" t="s">
        <v>189</v>
      </c>
      <c r="AU209" s="255" t="s">
        <v>94</v>
      </c>
      <c r="AY209" s="14" t="s">
        <v>180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4" t="s">
        <v>92</v>
      </c>
      <c r="BK209" s="142">
        <f>ROUND(I209*H209,2)</f>
        <v>0</v>
      </c>
      <c r="BL209" s="14" t="s">
        <v>742</v>
      </c>
      <c r="BM209" s="255" t="s">
        <v>945</v>
      </c>
    </row>
    <row r="210" s="12" customFormat="1" ht="25.92" customHeight="1">
      <c r="A210" s="12"/>
      <c r="B210" s="226"/>
      <c r="C210" s="227"/>
      <c r="D210" s="228" t="s">
        <v>83</v>
      </c>
      <c r="E210" s="229" t="s">
        <v>465</v>
      </c>
      <c r="F210" s="229" t="s">
        <v>466</v>
      </c>
      <c r="G210" s="227"/>
      <c r="H210" s="227"/>
      <c r="I210" s="230"/>
      <c r="J210" s="231">
        <f>BK210</f>
        <v>0</v>
      </c>
      <c r="K210" s="227"/>
      <c r="L210" s="232"/>
      <c r="M210" s="233"/>
      <c r="N210" s="234"/>
      <c r="O210" s="234"/>
      <c r="P210" s="235">
        <f>SUM(P211:P215)</f>
        <v>0</v>
      </c>
      <c r="Q210" s="234"/>
      <c r="R210" s="235">
        <f>SUM(R211:R215)</f>
        <v>0</v>
      </c>
      <c r="S210" s="234"/>
      <c r="T210" s="236">
        <f>SUM(T211:T215)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37" t="s">
        <v>179</v>
      </c>
      <c r="AT210" s="238" t="s">
        <v>83</v>
      </c>
      <c r="AU210" s="238" t="s">
        <v>84</v>
      </c>
      <c r="AY210" s="237" t="s">
        <v>180</v>
      </c>
      <c r="BK210" s="239">
        <f>SUM(BK211:BK215)</f>
        <v>0</v>
      </c>
    </row>
    <row r="211" s="2" customFormat="1" ht="14.4" customHeight="1">
      <c r="A211" s="37"/>
      <c r="B211" s="38"/>
      <c r="C211" s="256" t="s">
        <v>946</v>
      </c>
      <c r="D211" s="256" t="s">
        <v>189</v>
      </c>
      <c r="E211" s="257" t="s">
        <v>468</v>
      </c>
      <c r="F211" s="258" t="s">
        <v>469</v>
      </c>
      <c r="G211" s="259" t="s">
        <v>470</v>
      </c>
      <c r="H211" s="266">
        <v>16</v>
      </c>
      <c r="I211" s="261"/>
      <c r="J211" s="262">
        <f>ROUND(I211*H211,2)</f>
        <v>0</v>
      </c>
      <c r="K211" s="263"/>
      <c r="L211" s="40"/>
      <c r="M211" s="264" t="s">
        <v>1</v>
      </c>
      <c r="N211" s="265" t="s">
        <v>49</v>
      </c>
      <c r="O211" s="90"/>
      <c r="P211" s="253">
        <f>O211*H211</f>
        <v>0</v>
      </c>
      <c r="Q211" s="253">
        <v>0</v>
      </c>
      <c r="R211" s="253">
        <f>Q211*H211</f>
        <v>0</v>
      </c>
      <c r="S211" s="253">
        <v>0</v>
      </c>
      <c r="T211" s="254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55" t="s">
        <v>471</v>
      </c>
      <c r="AT211" s="255" t="s">
        <v>189</v>
      </c>
      <c r="AU211" s="255" t="s">
        <v>92</v>
      </c>
      <c r="AY211" s="14" t="s">
        <v>180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4" t="s">
        <v>92</v>
      </c>
      <c r="BK211" s="142">
        <f>ROUND(I211*H211,2)</f>
        <v>0</v>
      </c>
      <c r="BL211" s="14" t="s">
        <v>471</v>
      </c>
      <c r="BM211" s="255" t="s">
        <v>947</v>
      </c>
    </row>
    <row r="212" s="2" customFormat="1" ht="14.4" customHeight="1">
      <c r="A212" s="37"/>
      <c r="B212" s="38"/>
      <c r="C212" s="256" t="s">
        <v>948</v>
      </c>
      <c r="D212" s="256" t="s">
        <v>189</v>
      </c>
      <c r="E212" s="257" t="s">
        <v>474</v>
      </c>
      <c r="F212" s="258" t="s">
        <v>475</v>
      </c>
      <c r="G212" s="259" t="s">
        <v>470</v>
      </c>
      <c r="H212" s="266">
        <v>60</v>
      </c>
      <c r="I212" s="261"/>
      <c r="J212" s="262">
        <f>ROUND(I212*H212,2)</f>
        <v>0</v>
      </c>
      <c r="K212" s="263"/>
      <c r="L212" s="40"/>
      <c r="M212" s="264" t="s">
        <v>1</v>
      </c>
      <c r="N212" s="265" t="s">
        <v>49</v>
      </c>
      <c r="O212" s="90"/>
      <c r="P212" s="253">
        <f>O212*H212</f>
        <v>0</v>
      </c>
      <c r="Q212" s="253">
        <v>0</v>
      </c>
      <c r="R212" s="253">
        <f>Q212*H212</f>
        <v>0</v>
      </c>
      <c r="S212" s="253">
        <v>0</v>
      </c>
      <c r="T212" s="254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55" t="s">
        <v>471</v>
      </c>
      <c r="AT212" s="255" t="s">
        <v>189</v>
      </c>
      <c r="AU212" s="255" t="s">
        <v>92</v>
      </c>
      <c r="AY212" s="14" t="s">
        <v>180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4" t="s">
        <v>92</v>
      </c>
      <c r="BK212" s="142">
        <f>ROUND(I212*H212,2)</f>
        <v>0</v>
      </c>
      <c r="BL212" s="14" t="s">
        <v>471</v>
      </c>
      <c r="BM212" s="255" t="s">
        <v>949</v>
      </c>
    </row>
    <row r="213" s="2" customFormat="1" ht="14.4" customHeight="1">
      <c r="A213" s="37"/>
      <c r="B213" s="38"/>
      <c r="C213" s="256" t="s">
        <v>950</v>
      </c>
      <c r="D213" s="256" t="s">
        <v>189</v>
      </c>
      <c r="E213" s="257" t="s">
        <v>478</v>
      </c>
      <c r="F213" s="258" t="s">
        <v>479</v>
      </c>
      <c r="G213" s="259" t="s">
        <v>470</v>
      </c>
      <c r="H213" s="266">
        <v>24</v>
      </c>
      <c r="I213" s="261"/>
      <c r="J213" s="262">
        <f>ROUND(I213*H213,2)</f>
        <v>0</v>
      </c>
      <c r="K213" s="263"/>
      <c r="L213" s="40"/>
      <c r="M213" s="264" t="s">
        <v>1</v>
      </c>
      <c r="N213" s="265" t="s">
        <v>49</v>
      </c>
      <c r="O213" s="90"/>
      <c r="P213" s="253">
        <f>O213*H213</f>
        <v>0</v>
      </c>
      <c r="Q213" s="253">
        <v>0</v>
      </c>
      <c r="R213" s="253">
        <f>Q213*H213</f>
        <v>0</v>
      </c>
      <c r="S213" s="253">
        <v>0</v>
      </c>
      <c r="T213" s="254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5" t="s">
        <v>471</v>
      </c>
      <c r="AT213" s="255" t="s">
        <v>189</v>
      </c>
      <c r="AU213" s="255" t="s">
        <v>92</v>
      </c>
      <c r="AY213" s="14" t="s">
        <v>180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4" t="s">
        <v>92</v>
      </c>
      <c r="BK213" s="142">
        <f>ROUND(I213*H213,2)</f>
        <v>0</v>
      </c>
      <c r="BL213" s="14" t="s">
        <v>471</v>
      </c>
      <c r="BM213" s="255" t="s">
        <v>951</v>
      </c>
    </row>
    <row r="214" s="2" customFormat="1" ht="22.2" customHeight="1">
      <c r="A214" s="37"/>
      <c r="B214" s="38"/>
      <c r="C214" s="256" t="s">
        <v>952</v>
      </c>
      <c r="D214" s="256" t="s">
        <v>189</v>
      </c>
      <c r="E214" s="257" t="s">
        <v>494</v>
      </c>
      <c r="F214" s="258" t="s">
        <v>953</v>
      </c>
      <c r="G214" s="259" t="s">
        <v>470</v>
      </c>
      <c r="H214" s="266">
        <v>16</v>
      </c>
      <c r="I214" s="261"/>
      <c r="J214" s="262">
        <f>ROUND(I214*H214,2)</f>
        <v>0</v>
      </c>
      <c r="K214" s="263"/>
      <c r="L214" s="40"/>
      <c r="M214" s="264" t="s">
        <v>1</v>
      </c>
      <c r="N214" s="265" t="s">
        <v>49</v>
      </c>
      <c r="O214" s="90"/>
      <c r="P214" s="253">
        <f>O214*H214</f>
        <v>0</v>
      </c>
      <c r="Q214" s="253">
        <v>0</v>
      </c>
      <c r="R214" s="253">
        <f>Q214*H214</f>
        <v>0</v>
      </c>
      <c r="S214" s="253">
        <v>0</v>
      </c>
      <c r="T214" s="254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5" t="s">
        <v>471</v>
      </c>
      <c r="AT214" s="255" t="s">
        <v>189</v>
      </c>
      <c r="AU214" s="255" t="s">
        <v>92</v>
      </c>
      <c r="AY214" s="14" t="s">
        <v>180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4" t="s">
        <v>92</v>
      </c>
      <c r="BK214" s="142">
        <f>ROUND(I214*H214,2)</f>
        <v>0</v>
      </c>
      <c r="BL214" s="14" t="s">
        <v>471</v>
      </c>
      <c r="BM214" s="255" t="s">
        <v>954</v>
      </c>
    </row>
    <row r="215" s="2" customFormat="1" ht="34.8" customHeight="1">
      <c r="A215" s="37"/>
      <c r="B215" s="38"/>
      <c r="C215" s="256" t="s">
        <v>955</v>
      </c>
      <c r="D215" s="256" t="s">
        <v>189</v>
      </c>
      <c r="E215" s="257" t="s">
        <v>482</v>
      </c>
      <c r="F215" s="258" t="s">
        <v>956</v>
      </c>
      <c r="G215" s="259" t="s">
        <v>470</v>
      </c>
      <c r="H215" s="266">
        <v>16</v>
      </c>
      <c r="I215" s="261"/>
      <c r="J215" s="262">
        <f>ROUND(I215*H215,2)</f>
        <v>0</v>
      </c>
      <c r="K215" s="263"/>
      <c r="L215" s="40"/>
      <c r="M215" s="267" t="s">
        <v>1</v>
      </c>
      <c r="N215" s="268" t="s">
        <v>49</v>
      </c>
      <c r="O215" s="269"/>
      <c r="P215" s="270">
        <f>O215*H215</f>
        <v>0</v>
      </c>
      <c r="Q215" s="270">
        <v>0</v>
      </c>
      <c r="R215" s="270">
        <f>Q215*H215</f>
        <v>0</v>
      </c>
      <c r="S215" s="270">
        <v>0</v>
      </c>
      <c r="T215" s="27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55" t="s">
        <v>471</v>
      </c>
      <c r="AT215" s="255" t="s">
        <v>189</v>
      </c>
      <c r="AU215" s="255" t="s">
        <v>92</v>
      </c>
      <c r="AY215" s="14" t="s">
        <v>180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4" t="s">
        <v>92</v>
      </c>
      <c r="BK215" s="142">
        <f>ROUND(I215*H215,2)</f>
        <v>0</v>
      </c>
      <c r="BL215" s="14" t="s">
        <v>471</v>
      </c>
      <c r="BM215" s="255" t="s">
        <v>957</v>
      </c>
    </row>
    <row r="216" s="2" customFormat="1" ht="6.96" customHeight="1">
      <c r="A216" s="37"/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40"/>
      <c r="M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</row>
  </sheetData>
  <sheetProtection sheet="1" autoFilter="0" formatColumns="0" formatRows="0" objects="1" scenarios="1" spinCount="100000" saltValue="5UtRWwduKdiDD+gqWKQeCKrnaaRHdQ3pglFAIBzSmXxoXGpSnPsvVuzcZw96OILcFFtu+a+ooNfC4RZIYaEhog==" hashValue="wBv++fkZ9W5+tidg5TwBntW7J1rTjind1P7UppLCcCzzBr5ca2wcDEvhZ/y5HJ5wTwsHrd9nOVUSc8toeAzW+g==" algorithmName="SHA-512" password="CC35"/>
  <autoFilter ref="C133:K215"/>
  <mergeCells count="14"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106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958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J105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ROUND((SUM(BE105:BE112) + SUM(BE132:BE161)),  2)</f>
        <v>0</v>
      </c>
      <c r="G35" s="37"/>
      <c r="H35" s="37"/>
      <c r="I35" s="171">
        <v>0.20999999999999999</v>
      </c>
      <c r="J35" s="170">
        <f>ROUND(((SUM(BE105:BE112) + SUM(BE132:BE161))*I35),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ROUND((SUM(BF105:BF112) + SUM(BF132:BF161)),  2)</f>
        <v>0</v>
      </c>
      <c r="G36" s="37"/>
      <c r="H36" s="37"/>
      <c r="I36" s="171">
        <v>0.14999999999999999</v>
      </c>
      <c r="J36" s="170">
        <f>ROUND(((SUM(BF105:BF112) + SUM(BF132:BF161))*I36),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ROUND((SUM(BG105:BG112) + SUM(BG132:BG161)),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ROUND((SUM(BH105:BH112) + SUM(BH132:BH161)),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ROUND((SUM(BI105:BI112) + SUM(BI132:BI161)),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PS04.1 - Kamerový systém - rozšíření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706</v>
      </c>
      <c r="E97" s="197"/>
      <c r="F97" s="197"/>
      <c r="G97" s="197"/>
      <c r="H97" s="197"/>
      <c r="I97" s="197"/>
      <c r="J97" s="198">
        <f>J133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959</v>
      </c>
      <c r="E98" s="203"/>
      <c r="F98" s="203"/>
      <c r="G98" s="203"/>
      <c r="H98" s="203"/>
      <c r="I98" s="203"/>
      <c r="J98" s="204">
        <f>J134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498</v>
      </c>
      <c r="E99" s="203"/>
      <c r="F99" s="203"/>
      <c r="G99" s="203"/>
      <c r="H99" s="203"/>
      <c r="I99" s="203"/>
      <c r="J99" s="204">
        <f>J138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769</v>
      </c>
      <c r="E100" s="203"/>
      <c r="F100" s="203"/>
      <c r="G100" s="203"/>
      <c r="H100" s="203"/>
      <c r="I100" s="203"/>
      <c r="J100" s="204">
        <f>J144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152</v>
      </c>
      <c r="E101" s="203"/>
      <c r="F101" s="203"/>
      <c r="G101" s="203"/>
      <c r="H101" s="203"/>
      <c r="I101" s="203"/>
      <c r="J101" s="204">
        <f>J154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960</v>
      </c>
      <c r="E102" s="203"/>
      <c r="F102" s="203"/>
      <c r="G102" s="203"/>
      <c r="H102" s="203"/>
      <c r="I102" s="203"/>
      <c r="J102" s="204">
        <f>J156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9.28" customHeight="1">
      <c r="A105" s="37"/>
      <c r="B105" s="38"/>
      <c r="C105" s="193" t="s">
        <v>155</v>
      </c>
      <c r="D105" s="39"/>
      <c r="E105" s="39"/>
      <c r="F105" s="39"/>
      <c r="G105" s="39"/>
      <c r="H105" s="39"/>
      <c r="I105" s="39"/>
      <c r="J105" s="206">
        <f>ROUND(J106 + J107 + J108 + J109 + J110 + J111,2)</f>
        <v>0</v>
      </c>
      <c r="K105" s="39"/>
      <c r="L105" s="62"/>
      <c r="N105" s="207" t="s">
        <v>48</v>
      </c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8" customHeight="1">
      <c r="A106" s="37"/>
      <c r="B106" s="38"/>
      <c r="C106" s="39"/>
      <c r="D106" s="143" t="s">
        <v>156</v>
      </c>
      <c r="E106" s="136"/>
      <c r="F106" s="136"/>
      <c r="G106" s="39"/>
      <c r="H106" s="39"/>
      <c r="I106" s="39"/>
      <c r="J106" s="137">
        <v>0</v>
      </c>
      <c r="K106" s="39"/>
      <c r="L106" s="208"/>
      <c r="M106" s="209"/>
      <c r="N106" s="210" t="s">
        <v>49</v>
      </c>
      <c r="O106" s="209"/>
      <c r="P106" s="209"/>
      <c r="Q106" s="209"/>
      <c r="R106" s="209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12" t="s">
        <v>157</v>
      </c>
      <c r="AZ106" s="209"/>
      <c r="BA106" s="209"/>
      <c r="BB106" s="209"/>
      <c r="BC106" s="209"/>
      <c r="BD106" s="209"/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212" t="s">
        <v>92</v>
      </c>
      <c r="BK106" s="209"/>
      <c r="BL106" s="209"/>
      <c r="BM106" s="209"/>
    </row>
    <row r="107" s="2" customFormat="1" ht="18" customHeight="1">
      <c r="A107" s="37"/>
      <c r="B107" s="38"/>
      <c r="C107" s="39"/>
      <c r="D107" s="143" t="s">
        <v>158</v>
      </c>
      <c r="E107" s="136"/>
      <c r="F107" s="136"/>
      <c r="G107" s="39"/>
      <c r="H107" s="39"/>
      <c r="I107" s="39"/>
      <c r="J107" s="137">
        <v>0</v>
      </c>
      <c r="K107" s="39"/>
      <c r="L107" s="208"/>
      <c r="M107" s="209"/>
      <c r="N107" s="210" t="s">
        <v>49</v>
      </c>
      <c r="O107" s="209"/>
      <c r="P107" s="209"/>
      <c r="Q107" s="209"/>
      <c r="R107" s="209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12" t="s">
        <v>157</v>
      </c>
      <c r="AZ107" s="209"/>
      <c r="BA107" s="209"/>
      <c r="BB107" s="209"/>
      <c r="BC107" s="209"/>
      <c r="BD107" s="209"/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212" t="s">
        <v>92</v>
      </c>
      <c r="BK107" s="209"/>
      <c r="BL107" s="209"/>
      <c r="BM107" s="209"/>
    </row>
    <row r="108" s="2" customFormat="1" ht="18" customHeight="1">
      <c r="A108" s="37"/>
      <c r="B108" s="38"/>
      <c r="C108" s="39"/>
      <c r="D108" s="143" t="s">
        <v>159</v>
      </c>
      <c r="E108" s="136"/>
      <c r="F108" s="136"/>
      <c r="G108" s="39"/>
      <c r="H108" s="39"/>
      <c r="I108" s="39"/>
      <c r="J108" s="137">
        <v>0</v>
      </c>
      <c r="K108" s="39"/>
      <c r="L108" s="208"/>
      <c r="M108" s="209"/>
      <c r="N108" s="210" t="s">
        <v>49</v>
      </c>
      <c r="O108" s="209"/>
      <c r="P108" s="209"/>
      <c r="Q108" s="209"/>
      <c r="R108" s="209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12" t="s">
        <v>157</v>
      </c>
      <c r="AZ108" s="209"/>
      <c r="BA108" s="209"/>
      <c r="BB108" s="209"/>
      <c r="BC108" s="209"/>
      <c r="BD108" s="209"/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212" t="s">
        <v>92</v>
      </c>
      <c r="BK108" s="209"/>
      <c r="BL108" s="209"/>
      <c r="BM108" s="209"/>
    </row>
    <row r="109" s="2" customFormat="1" ht="18" customHeight="1">
      <c r="A109" s="37"/>
      <c r="B109" s="38"/>
      <c r="C109" s="39"/>
      <c r="D109" s="143" t="s">
        <v>160</v>
      </c>
      <c r="E109" s="136"/>
      <c r="F109" s="136"/>
      <c r="G109" s="39"/>
      <c r="H109" s="39"/>
      <c r="I109" s="39"/>
      <c r="J109" s="137">
        <v>0</v>
      </c>
      <c r="K109" s="39"/>
      <c r="L109" s="208"/>
      <c r="M109" s="209"/>
      <c r="N109" s="210" t="s">
        <v>49</v>
      </c>
      <c r="O109" s="209"/>
      <c r="P109" s="209"/>
      <c r="Q109" s="209"/>
      <c r="R109" s="209"/>
      <c r="S109" s="211"/>
      <c r="T109" s="211"/>
      <c r="U109" s="211"/>
      <c r="V109" s="211"/>
      <c r="W109" s="211"/>
      <c r="X109" s="211"/>
      <c r="Y109" s="211"/>
      <c r="Z109" s="211"/>
      <c r="AA109" s="211"/>
      <c r="AB109" s="211"/>
      <c r="AC109" s="211"/>
      <c r="AD109" s="211"/>
      <c r="AE109" s="211"/>
      <c r="AF109" s="209"/>
      <c r="AG109" s="209"/>
      <c r="AH109" s="209"/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12" t="s">
        <v>157</v>
      </c>
      <c r="AZ109" s="209"/>
      <c r="BA109" s="209"/>
      <c r="BB109" s="209"/>
      <c r="BC109" s="209"/>
      <c r="BD109" s="209"/>
      <c r="BE109" s="213">
        <f>IF(N109="základní",J109,0)</f>
        <v>0</v>
      </c>
      <c r="BF109" s="213">
        <f>IF(N109="snížená",J109,0)</f>
        <v>0</v>
      </c>
      <c r="BG109" s="213">
        <f>IF(N109="zákl. přenesená",J109,0)</f>
        <v>0</v>
      </c>
      <c r="BH109" s="213">
        <f>IF(N109="sníž. přenesená",J109,0)</f>
        <v>0</v>
      </c>
      <c r="BI109" s="213">
        <f>IF(N109="nulová",J109,0)</f>
        <v>0</v>
      </c>
      <c r="BJ109" s="212" t="s">
        <v>92</v>
      </c>
      <c r="BK109" s="209"/>
      <c r="BL109" s="209"/>
      <c r="BM109" s="209"/>
    </row>
    <row r="110" s="2" customFormat="1" ht="18" customHeight="1">
      <c r="A110" s="37"/>
      <c r="B110" s="38"/>
      <c r="C110" s="39"/>
      <c r="D110" s="143" t="s">
        <v>161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36" t="s">
        <v>162</v>
      </c>
      <c r="E111" s="39"/>
      <c r="F111" s="39"/>
      <c r="G111" s="39"/>
      <c r="H111" s="39"/>
      <c r="I111" s="39"/>
      <c r="J111" s="137">
        <f>ROUND(J30*T111,2)</f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163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9.28" customHeight="1">
      <c r="A113" s="37"/>
      <c r="B113" s="38"/>
      <c r="C113" s="147" t="s">
        <v>139</v>
      </c>
      <c r="D113" s="148"/>
      <c r="E113" s="148"/>
      <c r="F113" s="148"/>
      <c r="G113" s="148"/>
      <c r="H113" s="148"/>
      <c r="I113" s="148"/>
      <c r="J113" s="149">
        <f>ROUND(J96+J105,2)</f>
        <v>0</v>
      </c>
      <c r="K113" s="14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0" t="s">
        <v>164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29" t="s">
        <v>16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4.4" customHeight="1">
      <c r="A122" s="37"/>
      <c r="B122" s="38"/>
      <c r="C122" s="39"/>
      <c r="D122" s="39"/>
      <c r="E122" s="190" t="str">
        <f>E7</f>
        <v>Infrastruktura pro elektromobilitu III - lokalita Valchařská</v>
      </c>
      <c r="F122" s="29"/>
      <c r="G122" s="29"/>
      <c r="H122" s="2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29" t="s">
        <v>141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6" customHeight="1">
      <c r="A124" s="37"/>
      <c r="B124" s="38"/>
      <c r="C124" s="39"/>
      <c r="D124" s="39"/>
      <c r="E124" s="75" t="str">
        <f>E9</f>
        <v>PS04.1 - Kamerový systém - rozšíření</v>
      </c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29" t="s">
        <v>20</v>
      </c>
      <c r="D126" s="39"/>
      <c r="E126" s="39"/>
      <c r="F126" s="24" t="str">
        <f>F12</f>
        <v>Ostrava</v>
      </c>
      <c r="G126" s="39"/>
      <c r="H126" s="39"/>
      <c r="I126" s="29" t="s">
        <v>22</v>
      </c>
      <c r="J126" s="78" t="str">
        <f>IF(J12="","",J12)</f>
        <v>18.1.2022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26.4" customHeight="1">
      <c r="A128" s="37"/>
      <c r="B128" s="38"/>
      <c r="C128" s="29" t="s">
        <v>24</v>
      </c>
      <c r="D128" s="39"/>
      <c r="E128" s="39"/>
      <c r="F128" s="24" t="str">
        <f>E15</f>
        <v>Dopravní podnik Ostrava, a.s.</v>
      </c>
      <c r="G128" s="39"/>
      <c r="H128" s="39"/>
      <c r="I128" s="29" t="s">
        <v>32</v>
      </c>
      <c r="J128" s="33" t="str">
        <f>E21</f>
        <v>ENPRO Energo, s.r.o.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40.8" customHeight="1">
      <c r="A129" s="37"/>
      <c r="B129" s="38"/>
      <c r="C129" s="29" t="s">
        <v>30</v>
      </c>
      <c r="D129" s="39"/>
      <c r="E129" s="39"/>
      <c r="F129" s="24" t="str">
        <f>IF(E18="","",E18)</f>
        <v>Vyplň údaj</v>
      </c>
      <c r="G129" s="39"/>
      <c r="H129" s="39"/>
      <c r="I129" s="29" t="s">
        <v>36</v>
      </c>
      <c r="J129" s="33" t="str">
        <f>E24</f>
        <v>PEZ - Projekce energetických zařízení, s.r.o.</v>
      </c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9"/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214"/>
      <c r="B131" s="215"/>
      <c r="C131" s="216" t="s">
        <v>165</v>
      </c>
      <c r="D131" s="217" t="s">
        <v>69</v>
      </c>
      <c r="E131" s="217" t="s">
        <v>65</v>
      </c>
      <c r="F131" s="217" t="s">
        <v>66</v>
      </c>
      <c r="G131" s="217" t="s">
        <v>166</v>
      </c>
      <c r="H131" s="217" t="s">
        <v>167</v>
      </c>
      <c r="I131" s="217" t="s">
        <v>168</v>
      </c>
      <c r="J131" s="218" t="s">
        <v>146</v>
      </c>
      <c r="K131" s="219" t="s">
        <v>169</v>
      </c>
      <c r="L131" s="220"/>
      <c r="M131" s="99" t="s">
        <v>1</v>
      </c>
      <c r="N131" s="100" t="s">
        <v>48</v>
      </c>
      <c r="O131" s="100" t="s">
        <v>170</v>
      </c>
      <c r="P131" s="100" t="s">
        <v>171</v>
      </c>
      <c r="Q131" s="100" t="s">
        <v>172</v>
      </c>
      <c r="R131" s="100" t="s">
        <v>173</v>
      </c>
      <c r="S131" s="100" t="s">
        <v>174</v>
      </c>
      <c r="T131" s="101" t="s">
        <v>175</v>
      </c>
      <c r="U131" s="214"/>
      <c r="V131" s="214"/>
      <c r="W131" s="214"/>
      <c r="X131" s="214"/>
      <c r="Y131" s="214"/>
      <c r="Z131" s="214"/>
      <c r="AA131" s="214"/>
      <c r="AB131" s="214"/>
      <c r="AC131" s="214"/>
      <c r="AD131" s="214"/>
      <c r="AE131" s="214"/>
    </row>
    <row r="132" s="2" customFormat="1" ht="22.8" customHeight="1">
      <c r="A132" s="37"/>
      <c r="B132" s="38"/>
      <c r="C132" s="106" t="s">
        <v>176</v>
      </c>
      <c r="D132" s="39"/>
      <c r="E132" s="39"/>
      <c r="F132" s="39"/>
      <c r="G132" s="39"/>
      <c r="H132" s="39"/>
      <c r="I132" s="39"/>
      <c r="J132" s="221">
        <f>BK132</f>
        <v>0</v>
      </c>
      <c r="K132" s="39"/>
      <c r="L132" s="40"/>
      <c r="M132" s="102"/>
      <c r="N132" s="222"/>
      <c r="O132" s="103"/>
      <c r="P132" s="223">
        <f>P133</f>
        <v>0</v>
      </c>
      <c r="Q132" s="103"/>
      <c r="R132" s="223">
        <f>R133</f>
        <v>0.0041400000000000005</v>
      </c>
      <c r="S132" s="103"/>
      <c r="T132" s="224">
        <f>T133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4" t="s">
        <v>83</v>
      </c>
      <c r="AU132" s="14" t="s">
        <v>148</v>
      </c>
      <c r="BK132" s="225">
        <f>BK133</f>
        <v>0</v>
      </c>
    </row>
    <row r="133" s="12" customFormat="1" ht="25.92" customHeight="1">
      <c r="A133" s="12"/>
      <c r="B133" s="226"/>
      <c r="C133" s="227"/>
      <c r="D133" s="228" t="s">
        <v>83</v>
      </c>
      <c r="E133" s="229" t="s">
        <v>183</v>
      </c>
      <c r="F133" s="229" t="s">
        <v>178</v>
      </c>
      <c r="G133" s="227"/>
      <c r="H133" s="227"/>
      <c r="I133" s="230"/>
      <c r="J133" s="231">
        <f>BK133</f>
        <v>0</v>
      </c>
      <c r="K133" s="227"/>
      <c r="L133" s="232"/>
      <c r="M133" s="233"/>
      <c r="N133" s="234"/>
      <c r="O133" s="234"/>
      <c r="P133" s="235">
        <f>P134+P138+P144+P154+P156</f>
        <v>0</v>
      </c>
      <c r="Q133" s="234"/>
      <c r="R133" s="235">
        <f>R134+R138+R144+R154+R156</f>
        <v>0.0041400000000000005</v>
      </c>
      <c r="S133" s="234"/>
      <c r="T133" s="236">
        <f>T134+T138+T144+T154+T156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179</v>
      </c>
      <c r="AT133" s="238" t="s">
        <v>83</v>
      </c>
      <c r="AU133" s="238" t="s">
        <v>84</v>
      </c>
      <c r="AY133" s="237" t="s">
        <v>180</v>
      </c>
      <c r="BK133" s="239">
        <f>BK134+BK138+BK144+BK154+BK156</f>
        <v>0</v>
      </c>
    </row>
    <row r="134" s="12" customFormat="1" ht="22.8" customHeight="1">
      <c r="A134" s="12"/>
      <c r="B134" s="226"/>
      <c r="C134" s="227"/>
      <c r="D134" s="228" t="s">
        <v>83</v>
      </c>
      <c r="E134" s="240" t="s">
        <v>83</v>
      </c>
      <c r="F134" s="240" t="s">
        <v>182</v>
      </c>
      <c r="G134" s="227"/>
      <c r="H134" s="227"/>
      <c r="I134" s="230"/>
      <c r="J134" s="241">
        <f>BK134</f>
        <v>0</v>
      </c>
      <c r="K134" s="227"/>
      <c r="L134" s="232"/>
      <c r="M134" s="233"/>
      <c r="N134" s="234"/>
      <c r="O134" s="234"/>
      <c r="P134" s="235">
        <f>SUM(P135:P137)</f>
        <v>0</v>
      </c>
      <c r="Q134" s="234"/>
      <c r="R134" s="235">
        <f>SUM(R135:R137)</f>
        <v>0</v>
      </c>
      <c r="S134" s="234"/>
      <c r="T134" s="236">
        <f>SUM(T135:T137)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7" t="s">
        <v>179</v>
      </c>
      <c r="AT134" s="238" t="s">
        <v>83</v>
      </c>
      <c r="AU134" s="238" t="s">
        <v>92</v>
      </c>
      <c r="AY134" s="237" t="s">
        <v>180</v>
      </c>
      <c r="BK134" s="239">
        <f>SUM(BK135:BK137)</f>
        <v>0</v>
      </c>
    </row>
    <row r="135" s="2" customFormat="1" ht="34.8" customHeight="1">
      <c r="A135" s="37"/>
      <c r="B135" s="38"/>
      <c r="C135" s="256" t="s">
        <v>317</v>
      </c>
      <c r="D135" s="256" t="s">
        <v>189</v>
      </c>
      <c r="E135" s="257" t="s">
        <v>961</v>
      </c>
      <c r="F135" s="258" t="s">
        <v>962</v>
      </c>
      <c r="G135" s="259" t="s">
        <v>186</v>
      </c>
      <c r="H135" s="266">
        <v>1</v>
      </c>
      <c r="I135" s="261"/>
      <c r="J135" s="262">
        <f>ROUND(I135*H135,2)</f>
        <v>0</v>
      </c>
      <c r="K135" s="263"/>
      <c r="L135" s="40"/>
      <c r="M135" s="264" t="s">
        <v>1</v>
      </c>
      <c r="N135" s="265" t="s">
        <v>49</v>
      </c>
      <c r="O135" s="90"/>
      <c r="P135" s="253">
        <f>O135*H135</f>
        <v>0</v>
      </c>
      <c r="Q135" s="253">
        <v>0</v>
      </c>
      <c r="R135" s="253">
        <f>Q135*H135</f>
        <v>0</v>
      </c>
      <c r="S135" s="253">
        <v>0</v>
      </c>
      <c r="T135" s="25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55" t="s">
        <v>902</v>
      </c>
      <c r="AT135" s="255" t="s">
        <v>189</v>
      </c>
      <c r="AU135" s="255" t="s">
        <v>94</v>
      </c>
      <c r="AY135" s="14" t="s">
        <v>180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4" t="s">
        <v>92</v>
      </c>
      <c r="BK135" s="142">
        <f>ROUND(I135*H135,2)</f>
        <v>0</v>
      </c>
      <c r="BL135" s="14" t="s">
        <v>902</v>
      </c>
      <c r="BM135" s="255" t="s">
        <v>963</v>
      </c>
    </row>
    <row r="136" s="2" customFormat="1" ht="40.2" customHeight="1">
      <c r="A136" s="37"/>
      <c r="B136" s="38"/>
      <c r="C136" s="256" t="s">
        <v>373</v>
      </c>
      <c r="D136" s="256" t="s">
        <v>189</v>
      </c>
      <c r="E136" s="257" t="s">
        <v>964</v>
      </c>
      <c r="F136" s="258" t="s">
        <v>965</v>
      </c>
      <c r="G136" s="259" t="s">
        <v>186</v>
      </c>
      <c r="H136" s="266">
        <v>1</v>
      </c>
      <c r="I136" s="261"/>
      <c r="J136" s="262">
        <f>ROUND(I136*H136,2)</f>
        <v>0</v>
      </c>
      <c r="K136" s="263"/>
      <c r="L136" s="40"/>
      <c r="M136" s="264" t="s">
        <v>1</v>
      </c>
      <c r="N136" s="265" t="s">
        <v>49</v>
      </c>
      <c r="O136" s="90"/>
      <c r="P136" s="253">
        <f>O136*H136</f>
        <v>0</v>
      </c>
      <c r="Q136" s="253">
        <v>0</v>
      </c>
      <c r="R136" s="253">
        <f>Q136*H136</f>
        <v>0</v>
      </c>
      <c r="S136" s="253">
        <v>0</v>
      </c>
      <c r="T136" s="25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55" t="s">
        <v>902</v>
      </c>
      <c r="AT136" s="255" t="s">
        <v>189</v>
      </c>
      <c r="AU136" s="255" t="s">
        <v>94</v>
      </c>
      <c r="AY136" s="14" t="s">
        <v>180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4" t="s">
        <v>92</v>
      </c>
      <c r="BK136" s="142">
        <f>ROUND(I136*H136,2)</f>
        <v>0</v>
      </c>
      <c r="BL136" s="14" t="s">
        <v>902</v>
      </c>
      <c r="BM136" s="255" t="s">
        <v>966</v>
      </c>
    </row>
    <row r="137" s="2" customFormat="1" ht="14.4" customHeight="1">
      <c r="A137" s="37"/>
      <c r="B137" s="38"/>
      <c r="C137" s="256" t="s">
        <v>361</v>
      </c>
      <c r="D137" s="256" t="s">
        <v>189</v>
      </c>
      <c r="E137" s="257" t="s">
        <v>967</v>
      </c>
      <c r="F137" s="258" t="s">
        <v>968</v>
      </c>
      <c r="G137" s="259" t="s">
        <v>186</v>
      </c>
      <c r="H137" s="266">
        <v>1</v>
      </c>
      <c r="I137" s="261"/>
      <c r="J137" s="262">
        <f>ROUND(I137*H137,2)</f>
        <v>0</v>
      </c>
      <c r="K137" s="263"/>
      <c r="L137" s="40"/>
      <c r="M137" s="264" t="s">
        <v>1</v>
      </c>
      <c r="N137" s="265" t="s">
        <v>49</v>
      </c>
      <c r="O137" s="90"/>
      <c r="P137" s="253">
        <f>O137*H137</f>
        <v>0</v>
      </c>
      <c r="Q137" s="253">
        <v>0</v>
      </c>
      <c r="R137" s="253">
        <f>Q137*H137</f>
        <v>0</v>
      </c>
      <c r="S137" s="253">
        <v>0</v>
      </c>
      <c r="T137" s="25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55" t="s">
        <v>902</v>
      </c>
      <c r="AT137" s="255" t="s">
        <v>189</v>
      </c>
      <c r="AU137" s="255" t="s">
        <v>94</v>
      </c>
      <c r="AY137" s="14" t="s">
        <v>180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4" t="s">
        <v>92</v>
      </c>
      <c r="BK137" s="142">
        <f>ROUND(I137*H137,2)</f>
        <v>0</v>
      </c>
      <c r="BL137" s="14" t="s">
        <v>902</v>
      </c>
      <c r="BM137" s="255" t="s">
        <v>969</v>
      </c>
    </row>
    <row r="138" s="12" customFormat="1" ht="22.8" customHeight="1">
      <c r="A138" s="12"/>
      <c r="B138" s="226"/>
      <c r="C138" s="227"/>
      <c r="D138" s="228" t="s">
        <v>83</v>
      </c>
      <c r="E138" s="240" t="s">
        <v>515</v>
      </c>
      <c r="F138" s="240" t="s">
        <v>195</v>
      </c>
      <c r="G138" s="227"/>
      <c r="H138" s="227"/>
      <c r="I138" s="230"/>
      <c r="J138" s="241">
        <f>BK138</f>
        <v>0</v>
      </c>
      <c r="K138" s="227"/>
      <c r="L138" s="232"/>
      <c r="M138" s="233"/>
      <c r="N138" s="234"/>
      <c r="O138" s="234"/>
      <c r="P138" s="235">
        <f>SUM(P139:P143)</f>
        <v>0</v>
      </c>
      <c r="Q138" s="234"/>
      <c r="R138" s="235">
        <f>SUM(R139:R143)</f>
        <v>0.0041400000000000005</v>
      </c>
      <c r="S138" s="234"/>
      <c r="T138" s="236">
        <f>SUM(T139:T143)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7" t="s">
        <v>179</v>
      </c>
      <c r="AT138" s="238" t="s">
        <v>83</v>
      </c>
      <c r="AU138" s="238" t="s">
        <v>92</v>
      </c>
      <c r="AY138" s="237" t="s">
        <v>180</v>
      </c>
      <c r="BK138" s="239">
        <f>SUM(BK139:BK143)</f>
        <v>0</v>
      </c>
    </row>
    <row r="139" s="2" customFormat="1" ht="22.2" customHeight="1">
      <c r="A139" s="37"/>
      <c r="B139" s="38"/>
      <c r="C139" s="242" t="s">
        <v>7</v>
      </c>
      <c r="D139" s="242" t="s">
        <v>183</v>
      </c>
      <c r="E139" s="243" t="s">
        <v>859</v>
      </c>
      <c r="F139" s="244" t="s">
        <v>855</v>
      </c>
      <c r="G139" s="245" t="s">
        <v>199</v>
      </c>
      <c r="H139" s="246">
        <v>80</v>
      </c>
      <c r="I139" s="247"/>
      <c r="J139" s="248">
        <f>ROUND(I139*H139,2)</f>
        <v>0</v>
      </c>
      <c r="K139" s="249"/>
      <c r="L139" s="250"/>
      <c r="M139" s="251" t="s">
        <v>1</v>
      </c>
      <c r="N139" s="252" t="s">
        <v>49</v>
      </c>
      <c r="O139" s="90"/>
      <c r="P139" s="253">
        <f>O139*H139</f>
        <v>0</v>
      </c>
      <c r="Q139" s="253">
        <v>5.0000000000000002E-05</v>
      </c>
      <c r="R139" s="253">
        <f>Q139*H139</f>
        <v>0.0040000000000000001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856</v>
      </c>
      <c r="AT139" s="255" t="s">
        <v>183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193</v>
      </c>
      <c r="BM139" s="255" t="s">
        <v>970</v>
      </c>
    </row>
    <row r="140" s="2" customFormat="1" ht="14.4" customHeight="1">
      <c r="A140" s="37"/>
      <c r="B140" s="38"/>
      <c r="C140" s="242" t="s">
        <v>353</v>
      </c>
      <c r="D140" s="242" t="s">
        <v>183</v>
      </c>
      <c r="E140" s="243" t="s">
        <v>879</v>
      </c>
      <c r="F140" s="244" t="s">
        <v>880</v>
      </c>
      <c r="G140" s="245" t="s">
        <v>199</v>
      </c>
      <c r="H140" s="246">
        <v>10</v>
      </c>
      <c r="I140" s="247"/>
      <c r="J140" s="248">
        <f>ROUND(I140*H140,2)</f>
        <v>0</v>
      </c>
      <c r="K140" s="249"/>
      <c r="L140" s="250"/>
      <c r="M140" s="251" t="s">
        <v>1</v>
      </c>
      <c r="N140" s="252" t="s">
        <v>49</v>
      </c>
      <c r="O140" s="90"/>
      <c r="P140" s="253">
        <f>O140*H140</f>
        <v>0</v>
      </c>
      <c r="Q140" s="253">
        <v>1.0000000000000001E-05</v>
      </c>
      <c r="R140" s="253">
        <f>Q140*H140</f>
        <v>0.00010000000000000001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94</v>
      </c>
      <c r="AT140" s="255" t="s">
        <v>183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92</v>
      </c>
      <c r="BM140" s="255" t="s">
        <v>971</v>
      </c>
    </row>
    <row r="141" s="2" customFormat="1" ht="22.2" customHeight="1">
      <c r="A141" s="37"/>
      <c r="B141" s="38"/>
      <c r="C141" s="242" t="s">
        <v>365</v>
      </c>
      <c r="D141" s="242" t="s">
        <v>183</v>
      </c>
      <c r="E141" s="243" t="s">
        <v>972</v>
      </c>
      <c r="F141" s="244" t="s">
        <v>973</v>
      </c>
      <c r="G141" s="245" t="s">
        <v>213</v>
      </c>
      <c r="H141" s="246">
        <v>1</v>
      </c>
      <c r="I141" s="247"/>
      <c r="J141" s="248">
        <f>ROUND(I141*H141,2)</f>
        <v>0</v>
      </c>
      <c r="K141" s="249"/>
      <c r="L141" s="250"/>
      <c r="M141" s="251" t="s">
        <v>1</v>
      </c>
      <c r="N141" s="252" t="s">
        <v>49</v>
      </c>
      <c r="O141" s="90"/>
      <c r="P141" s="253">
        <f>O141*H141</f>
        <v>0</v>
      </c>
      <c r="Q141" s="253">
        <v>0</v>
      </c>
      <c r="R141" s="253">
        <f>Q141*H141</f>
        <v>0</v>
      </c>
      <c r="S141" s="253">
        <v>0</v>
      </c>
      <c r="T141" s="25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55" t="s">
        <v>856</v>
      </c>
      <c r="AT141" s="255" t="s">
        <v>183</v>
      </c>
      <c r="AU141" s="255" t="s">
        <v>94</v>
      </c>
      <c r="AY141" s="14" t="s">
        <v>180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4" t="s">
        <v>92</v>
      </c>
      <c r="BK141" s="142">
        <f>ROUND(I141*H141,2)</f>
        <v>0</v>
      </c>
      <c r="BL141" s="14" t="s">
        <v>193</v>
      </c>
      <c r="BM141" s="255" t="s">
        <v>974</v>
      </c>
    </row>
    <row r="142" s="2" customFormat="1" ht="14.4" customHeight="1">
      <c r="A142" s="37"/>
      <c r="B142" s="38"/>
      <c r="C142" s="242" t="s">
        <v>294</v>
      </c>
      <c r="D142" s="242" t="s">
        <v>183</v>
      </c>
      <c r="E142" s="243" t="s">
        <v>863</v>
      </c>
      <c r="F142" s="244" t="s">
        <v>975</v>
      </c>
      <c r="G142" s="245" t="s">
        <v>213</v>
      </c>
      <c r="H142" s="246">
        <v>4</v>
      </c>
      <c r="I142" s="247"/>
      <c r="J142" s="248">
        <f>ROUND(I142*H142,2)</f>
        <v>0</v>
      </c>
      <c r="K142" s="249"/>
      <c r="L142" s="250"/>
      <c r="M142" s="251" t="s">
        <v>1</v>
      </c>
      <c r="N142" s="252" t="s">
        <v>49</v>
      </c>
      <c r="O142" s="90"/>
      <c r="P142" s="253">
        <f>O142*H142</f>
        <v>0</v>
      </c>
      <c r="Q142" s="253">
        <v>1.0000000000000001E-05</v>
      </c>
      <c r="R142" s="253">
        <f>Q142*H142</f>
        <v>4.0000000000000003E-05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856</v>
      </c>
      <c r="AT142" s="255" t="s">
        <v>183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193</v>
      </c>
      <c r="BM142" s="255" t="s">
        <v>976</v>
      </c>
    </row>
    <row r="143" s="2" customFormat="1" ht="14.4" customHeight="1">
      <c r="A143" s="37"/>
      <c r="B143" s="38"/>
      <c r="C143" s="242" t="s">
        <v>298</v>
      </c>
      <c r="D143" s="242" t="s">
        <v>183</v>
      </c>
      <c r="E143" s="243" t="s">
        <v>882</v>
      </c>
      <c r="F143" s="244" t="s">
        <v>883</v>
      </c>
      <c r="G143" s="245" t="s">
        <v>213</v>
      </c>
      <c r="H143" s="246">
        <v>4</v>
      </c>
      <c r="I143" s="247"/>
      <c r="J143" s="248">
        <f>ROUND(I143*H143,2)</f>
        <v>0</v>
      </c>
      <c r="K143" s="249"/>
      <c r="L143" s="250"/>
      <c r="M143" s="251" t="s">
        <v>1</v>
      </c>
      <c r="N143" s="252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856</v>
      </c>
      <c r="AT143" s="255" t="s">
        <v>183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193</v>
      </c>
      <c r="BM143" s="255" t="s">
        <v>977</v>
      </c>
    </row>
    <row r="144" s="12" customFormat="1" ht="22.8" customHeight="1">
      <c r="A144" s="12"/>
      <c r="B144" s="226"/>
      <c r="C144" s="227"/>
      <c r="D144" s="228" t="s">
        <v>83</v>
      </c>
      <c r="E144" s="240" t="s">
        <v>935</v>
      </c>
      <c r="F144" s="240" t="s">
        <v>936</v>
      </c>
      <c r="G144" s="227"/>
      <c r="H144" s="227"/>
      <c r="I144" s="230"/>
      <c r="J144" s="241">
        <f>BK144</f>
        <v>0</v>
      </c>
      <c r="K144" s="227"/>
      <c r="L144" s="232"/>
      <c r="M144" s="233"/>
      <c r="N144" s="234"/>
      <c r="O144" s="234"/>
      <c r="P144" s="235">
        <f>SUM(P145:P153)</f>
        <v>0</v>
      </c>
      <c r="Q144" s="234"/>
      <c r="R144" s="235">
        <f>SUM(R145:R153)</f>
        <v>0</v>
      </c>
      <c r="S144" s="234"/>
      <c r="T144" s="236">
        <f>SUM(T145:T153)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37" t="s">
        <v>179</v>
      </c>
      <c r="AT144" s="238" t="s">
        <v>83</v>
      </c>
      <c r="AU144" s="238" t="s">
        <v>92</v>
      </c>
      <c r="AY144" s="237" t="s">
        <v>180</v>
      </c>
      <c r="BK144" s="239">
        <f>SUM(BK145:BK153)</f>
        <v>0</v>
      </c>
    </row>
    <row r="145" s="2" customFormat="1" ht="19.8" customHeight="1">
      <c r="A145" s="37"/>
      <c r="B145" s="38"/>
      <c r="C145" s="256" t="s">
        <v>303</v>
      </c>
      <c r="D145" s="256" t="s">
        <v>189</v>
      </c>
      <c r="E145" s="257" t="s">
        <v>937</v>
      </c>
      <c r="F145" s="258" t="s">
        <v>978</v>
      </c>
      <c r="G145" s="259" t="s">
        <v>199</v>
      </c>
      <c r="H145" s="266">
        <v>80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979</v>
      </c>
    </row>
    <row r="146" s="2" customFormat="1" ht="22.2" customHeight="1">
      <c r="A146" s="37"/>
      <c r="B146" s="38"/>
      <c r="C146" s="256" t="s">
        <v>862</v>
      </c>
      <c r="D146" s="256" t="s">
        <v>189</v>
      </c>
      <c r="E146" s="257" t="s">
        <v>940</v>
      </c>
      <c r="F146" s="258" t="s">
        <v>980</v>
      </c>
      <c r="G146" s="259" t="s">
        <v>186</v>
      </c>
      <c r="H146" s="266">
        <v>4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981</v>
      </c>
    </row>
    <row r="147" s="2" customFormat="1" ht="14.4" customHeight="1">
      <c r="A147" s="37"/>
      <c r="B147" s="38"/>
      <c r="C147" s="256" t="s">
        <v>439</v>
      </c>
      <c r="D147" s="256" t="s">
        <v>189</v>
      </c>
      <c r="E147" s="257" t="s">
        <v>982</v>
      </c>
      <c r="F147" s="258" t="s">
        <v>983</v>
      </c>
      <c r="G147" s="259" t="s">
        <v>186</v>
      </c>
      <c r="H147" s="266">
        <v>1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742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984</v>
      </c>
    </row>
    <row r="148" s="2" customFormat="1" ht="14.4" customHeight="1">
      <c r="A148" s="37"/>
      <c r="B148" s="38"/>
      <c r="C148" s="256" t="s">
        <v>333</v>
      </c>
      <c r="D148" s="256" t="s">
        <v>189</v>
      </c>
      <c r="E148" s="257" t="s">
        <v>985</v>
      </c>
      <c r="F148" s="258" t="s">
        <v>986</v>
      </c>
      <c r="G148" s="259" t="s">
        <v>186</v>
      </c>
      <c r="H148" s="266">
        <v>1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987</v>
      </c>
    </row>
    <row r="149" s="2" customFormat="1" ht="14.4" customHeight="1">
      <c r="A149" s="37"/>
      <c r="B149" s="38"/>
      <c r="C149" s="256" t="s">
        <v>341</v>
      </c>
      <c r="D149" s="256" t="s">
        <v>189</v>
      </c>
      <c r="E149" s="257" t="s">
        <v>988</v>
      </c>
      <c r="F149" s="258" t="s">
        <v>989</v>
      </c>
      <c r="G149" s="259" t="s">
        <v>186</v>
      </c>
      <c r="H149" s="266">
        <v>1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742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990</v>
      </c>
    </row>
    <row r="150" s="2" customFormat="1" ht="14.4" customHeight="1">
      <c r="A150" s="37"/>
      <c r="B150" s="38"/>
      <c r="C150" s="256" t="s">
        <v>749</v>
      </c>
      <c r="D150" s="256" t="s">
        <v>189</v>
      </c>
      <c r="E150" s="257" t="s">
        <v>991</v>
      </c>
      <c r="F150" s="258" t="s">
        <v>992</v>
      </c>
      <c r="G150" s="259" t="s">
        <v>186</v>
      </c>
      <c r="H150" s="266">
        <v>1</v>
      </c>
      <c r="I150" s="261"/>
      <c r="J150" s="262">
        <f>ROUND(I150*H150,2)</f>
        <v>0</v>
      </c>
      <c r="K150" s="263"/>
      <c r="L150" s="40"/>
      <c r="M150" s="264" t="s">
        <v>1</v>
      </c>
      <c r="N150" s="265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742</v>
      </c>
      <c r="AT150" s="255" t="s">
        <v>189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742</v>
      </c>
      <c r="BM150" s="255" t="s">
        <v>993</v>
      </c>
    </row>
    <row r="151" s="2" customFormat="1" ht="14.4" customHeight="1">
      <c r="A151" s="37"/>
      <c r="B151" s="38"/>
      <c r="C151" s="256" t="s">
        <v>329</v>
      </c>
      <c r="D151" s="256" t="s">
        <v>189</v>
      </c>
      <c r="E151" s="257" t="s">
        <v>994</v>
      </c>
      <c r="F151" s="258" t="s">
        <v>995</v>
      </c>
      <c r="G151" s="259" t="s">
        <v>186</v>
      </c>
      <c r="H151" s="266">
        <v>2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742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996</v>
      </c>
    </row>
    <row r="152" s="2" customFormat="1" ht="14.4" customHeight="1">
      <c r="A152" s="37"/>
      <c r="B152" s="38"/>
      <c r="C152" s="256" t="s">
        <v>997</v>
      </c>
      <c r="D152" s="256" t="s">
        <v>189</v>
      </c>
      <c r="E152" s="257" t="s">
        <v>998</v>
      </c>
      <c r="F152" s="258" t="s">
        <v>999</v>
      </c>
      <c r="G152" s="259" t="s">
        <v>186</v>
      </c>
      <c r="H152" s="266">
        <v>2</v>
      </c>
      <c r="I152" s="261"/>
      <c r="J152" s="262">
        <f>ROUND(I152*H152,2)</f>
        <v>0</v>
      </c>
      <c r="K152" s="263"/>
      <c r="L152" s="40"/>
      <c r="M152" s="264" t="s">
        <v>1</v>
      </c>
      <c r="N152" s="265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742</v>
      </c>
      <c r="AT152" s="255" t="s">
        <v>189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742</v>
      </c>
      <c r="BM152" s="255" t="s">
        <v>1000</v>
      </c>
    </row>
    <row r="153" s="2" customFormat="1" ht="19.8" customHeight="1">
      <c r="A153" s="37"/>
      <c r="B153" s="38"/>
      <c r="C153" s="256" t="s">
        <v>325</v>
      </c>
      <c r="D153" s="256" t="s">
        <v>189</v>
      </c>
      <c r="E153" s="257" t="s">
        <v>943</v>
      </c>
      <c r="F153" s="258" t="s">
        <v>944</v>
      </c>
      <c r="G153" s="259" t="s">
        <v>186</v>
      </c>
      <c r="H153" s="266">
        <v>2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742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1001</v>
      </c>
    </row>
    <row r="154" s="12" customFormat="1" ht="22.8" customHeight="1">
      <c r="A154" s="12"/>
      <c r="B154" s="226"/>
      <c r="C154" s="227"/>
      <c r="D154" s="228" t="s">
        <v>83</v>
      </c>
      <c r="E154" s="240" t="s">
        <v>311</v>
      </c>
      <c r="F154" s="240" t="s">
        <v>312</v>
      </c>
      <c r="G154" s="227"/>
      <c r="H154" s="227"/>
      <c r="I154" s="230"/>
      <c r="J154" s="241">
        <f>BK154</f>
        <v>0</v>
      </c>
      <c r="K154" s="227"/>
      <c r="L154" s="232"/>
      <c r="M154" s="233"/>
      <c r="N154" s="234"/>
      <c r="O154" s="234"/>
      <c r="P154" s="235">
        <f>P155</f>
        <v>0</v>
      </c>
      <c r="Q154" s="234"/>
      <c r="R154" s="235">
        <f>R155</f>
        <v>0</v>
      </c>
      <c r="S154" s="234"/>
      <c r="T154" s="236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7" t="s">
        <v>94</v>
      </c>
      <c r="AT154" s="238" t="s">
        <v>83</v>
      </c>
      <c r="AU154" s="238" t="s">
        <v>92</v>
      </c>
      <c r="AY154" s="237" t="s">
        <v>180</v>
      </c>
      <c r="BK154" s="239">
        <f>BK155</f>
        <v>0</v>
      </c>
    </row>
    <row r="155" s="2" customFormat="1" ht="22.2" customHeight="1">
      <c r="A155" s="37"/>
      <c r="B155" s="38"/>
      <c r="C155" s="256" t="s">
        <v>345</v>
      </c>
      <c r="D155" s="256" t="s">
        <v>189</v>
      </c>
      <c r="E155" s="257" t="s">
        <v>896</v>
      </c>
      <c r="F155" s="258" t="s">
        <v>897</v>
      </c>
      <c r="G155" s="259" t="s">
        <v>199</v>
      </c>
      <c r="H155" s="266">
        <v>10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92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92</v>
      </c>
      <c r="BM155" s="255" t="s">
        <v>1002</v>
      </c>
    </row>
    <row r="156" s="12" customFormat="1" ht="22.8" customHeight="1">
      <c r="A156" s="12"/>
      <c r="B156" s="226"/>
      <c r="C156" s="227"/>
      <c r="D156" s="228" t="s">
        <v>83</v>
      </c>
      <c r="E156" s="240" t="s">
        <v>1003</v>
      </c>
      <c r="F156" s="240" t="s">
        <v>134</v>
      </c>
      <c r="G156" s="227"/>
      <c r="H156" s="227"/>
      <c r="I156" s="230"/>
      <c r="J156" s="241">
        <f>BK156</f>
        <v>0</v>
      </c>
      <c r="K156" s="227"/>
      <c r="L156" s="232"/>
      <c r="M156" s="233"/>
      <c r="N156" s="234"/>
      <c r="O156" s="234"/>
      <c r="P156" s="235">
        <f>SUM(P157:P161)</f>
        <v>0</v>
      </c>
      <c r="Q156" s="234"/>
      <c r="R156" s="235">
        <f>SUM(R157:R161)</f>
        <v>0</v>
      </c>
      <c r="S156" s="234"/>
      <c r="T156" s="236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7" t="s">
        <v>742</v>
      </c>
      <c r="AT156" s="238" t="s">
        <v>83</v>
      </c>
      <c r="AU156" s="238" t="s">
        <v>92</v>
      </c>
      <c r="AY156" s="237" t="s">
        <v>180</v>
      </c>
      <c r="BK156" s="239">
        <f>SUM(BK157:BK161)</f>
        <v>0</v>
      </c>
    </row>
    <row r="157" s="2" customFormat="1" ht="14.4" customHeight="1">
      <c r="A157" s="37"/>
      <c r="B157" s="38"/>
      <c r="C157" s="256" t="s">
        <v>221</v>
      </c>
      <c r="D157" s="256" t="s">
        <v>189</v>
      </c>
      <c r="E157" s="257" t="s">
        <v>1004</v>
      </c>
      <c r="F157" s="258" t="s">
        <v>1005</v>
      </c>
      <c r="G157" s="259" t="s">
        <v>1006</v>
      </c>
      <c r="H157" s="266">
        <v>1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1007</v>
      </c>
    </row>
    <row r="158" s="2" customFormat="1" ht="22.2" customHeight="1">
      <c r="A158" s="37"/>
      <c r="B158" s="38"/>
      <c r="C158" s="256" t="s">
        <v>591</v>
      </c>
      <c r="D158" s="256" t="s">
        <v>189</v>
      </c>
      <c r="E158" s="257" t="s">
        <v>1008</v>
      </c>
      <c r="F158" s="258" t="s">
        <v>1009</v>
      </c>
      <c r="G158" s="259" t="s">
        <v>1006</v>
      </c>
      <c r="H158" s="266">
        <v>1</v>
      </c>
      <c r="I158" s="261"/>
      <c r="J158" s="262">
        <f>ROUND(I158*H158,2)</f>
        <v>0</v>
      </c>
      <c r="K158" s="263"/>
      <c r="L158" s="40"/>
      <c r="M158" s="264" t="s">
        <v>1</v>
      </c>
      <c r="N158" s="265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742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742</v>
      </c>
      <c r="BM158" s="255" t="s">
        <v>1010</v>
      </c>
    </row>
    <row r="159" s="2" customFormat="1" ht="22.2" customHeight="1">
      <c r="A159" s="37"/>
      <c r="B159" s="38"/>
      <c r="C159" s="256" t="s">
        <v>229</v>
      </c>
      <c r="D159" s="256" t="s">
        <v>189</v>
      </c>
      <c r="E159" s="257" t="s">
        <v>1011</v>
      </c>
      <c r="F159" s="258" t="s">
        <v>1012</v>
      </c>
      <c r="G159" s="259" t="s">
        <v>1006</v>
      </c>
      <c r="H159" s="266">
        <v>1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742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742</v>
      </c>
      <c r="BM159" s="255" t="s">
        <v>1013</v>
      </c>
    </row>
    <row r="160" s="2" customFormat="1" ht="14.4" customHeight="1">
      <c r="A160" s="37"/>
      <c r="B160" s="38"/>
      <c r="C160" s="256" t="s">
        <v>313</v>
      </c>
      <c r="D160" s="256" t="s">
        <v>189</v>
      </c>
      <c r="E160" s="257" t="s">
        <v>1014</v>
      </c>
      <c r="F160" s="258" t="s">
        <v>309</v>
      </c>
      <c r="G160" s="259" t="s">
        <v>1006</v>
      </c>
      <c r="H160" s="266">
        <v>1</v>
      </c>
      <c r="I160" s="261"/>
      <c r="J160" s="262">
        <f>ROUND(I160*H160,2)</f>
        <v>0</v>
      </c>
      <c r="K160" s="263"/>
      <c r="L160" s="40"/>
      <c r="M160" s="264" t="s">
        <v>1</v>
      </c>
      <c r="N160" s="265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193</v>
      </c>
      <c r="AT160" s="255" t="s">
        <v>189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193</v>
      </c>
      <c r="BM160" s="255" t="s">
        <v>1015</v>
      </c>
    </row>
    <row r="161" s="2" customFormat="1" ht="14.4" customHeight="1">
      <c r="A161" s="37"/>
      <c r="B161" s="38"/>
      <c r="C161" s="256" t="s">
        <v>245</v>
      </c>
      <c r="D161" s="256" t="s">
        <v>189</v>
      </c>
      <c r="E161" s="257" t="s">
        <v>1016</v>
      </c>
      <c r="F161" s="258" t="s">
        <v>191</v>
      </c>
      <c r="G161" s="259" t="s">
        <v>1006</v>
      </c>
      <c r="H161" s="266">
        <v>1</v>
      </c>
      <c r="I161" s="261"/>
      <c r="J161" s="262">
        <f>ROUND(I161*H161,2)</f>
        <v>0</v>
      </c>
      <c r="K161" s="263"/>
      <c r="L161" s="40"/>
      <c r="M161" s="267" t="s">
        <v>1</v>
      </c>
      <c r="N161" s="268" t="s">
        <v>49</v>
      </c>
      <c r="O161" s="269"/>
      <c r="P161" s="270">
        <f>O161*H161</f>
        <v>0</v>
      </c>
      <c r="Q161" s="270">
        <v>0</v>
      </c>
      <c r="R161" s="270">
        <f>Q161*H161</f>
        <v>0</v>
      </c>
      <c r="S161" s="270">
        <v>0</v>
      </c>
      <c r="T161" s="27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742</v>
      </c>
      <c r="AT161" s="255" t="s">
        <v>189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742</v>
      </c>
      <c r="BM161" s="255" t="s">
        <v>1017</v>
      </c>
    </row>
    <row r="162" s="2" customFormat="1" ht="6.96" customHeight="1">
      <c r="A162" s="37"/>
      <c r="B162" s="65"/>
      <c r="C162" s="66"/>
      <c r="D162" s="66"/>
      <c r="E162" s="66"/>
      <c r="F162" s="66"/>
      <c r="G162" s="66"/>
      <c r="H162" s="66"/>
      <c r="I162" s="66"/>
      <c r="J162" s="66"/>
      <c r="K162" s="66"/>
      <c r="L162" s="40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sheetProtection sheet="1" autoFilter="0" formatColumns="0" formatRows="0" objects="1" scenarios="1" spinCount="100000" saltValue="CJqKgg2fNMLQ5dkIWJUx1lxK3AqtiHqRm2CTC3r9wfkxmmeGFFgvxS7O0BjMdZIZ7WJ2UKulBM81v9dL1ZPpmQ==" hashValue="hAmkjQbQw7qWD3l+BiF+TWitcfR002mNsZ42h4b027HnWDeIUoYMbTDlpZL5RoCN415svXhO5dXa5m8+c7qJuQ==" algorithmName="SHA-512" password="CC35"/>
  <autoFilter ref="C131:K161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110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1018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J109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ROUND((SUM(BE109:BE116) + SUM(BE136:BE177)),  2)</f>
        <v>0</v>
      </c>
      <c r="G35" s="37"/>
      <c r="H35" s="37"/>
      <c r="I35" s="171">
        <v>0.20999999999999999</v>
      </c>
      <c r="J35" s="170">
        <f>ROUND(((SUM(BE109:BE116) + SUM(BE136:BE177))*I35),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ROUND((SUM(BF109:BF116) + SUM(BF136:BF177)),  2)</f>
        <v>0</v>
      </c>
      <c r="G36" s="37"/>
      <c r="H36" s="37"/>
      <c r="I36" s="171">
        <v>0.14999999999999999</v>
      </c>
      <c r="J36" s="170">
        <f>ROUND(((SUM(BF109:BF116) + SUM(BF136:BF177))*I36),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ROUND((SUM(BG109:BG116) + SUM(BG136:BG177)),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ROUND((SUM(BH109:BH116) + SUM(BH136:BH177)),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ROUND((SUM(BI109:BI116) + SUM(BI136:BI177)),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PS05 - Přípojka IT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J137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1020</v>
      </c>
      <c r="E98" s="203"/>
      <c r="F98" s="203"/>
      <c r="G98" s="203"/>
      <c r="H98" s="203"/>
      <c r="I98" s="203"/>
      <c r="J98" s="204">
        <f>J138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94"/>
      <c r="C99" s="195"/>
      <c r="D99" s="196" t="s">
        <v>1021</v>
      </c>
      <c r="E99" s="197"/>
      <c r="F99" s="197"/>
      <c r="G99" s="197"/>
      <c r="H99" s="197"/>
      <c r="I99" s="197"/>
      <c r="J99" s="198">
        <f>J141</f>
        <v>0</v>
      </c>
      <c r="K99" s="195"/>
      <c r="L99" s="19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0"/>
      <c r="C100" s="201"/>
      <c r="D100" s="202" t="s">
        <v>769</v>
      </c>
      <c r="E100" s="203"/>
      <c r="F100" s="203"/>
      <c r="G100" s="203"/>
      <c r="H100" s="203"/>
      <c r="I100" s="203"/>
      <c r="J100" s="204">
        <f>J142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4"/>
      <c r="C101" s="195"/>
      <c r="D101" s="196" t="s">
        <v>1022</v>
      </c>
      <c r="E101" s="197"/>
      <c r="F101" s="197"/>
      <c r="G101" s="197"/>
      <c r="H101" s="197"/>
      <c r="I101" s="197"/>
      <c r="J101" s="198">
        <f>J153</f>
        <v>0</v>
      </c>
      <c r="K101" s="195"/>
      <c r="L101" s="19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0"/>
      <c r="C102" s="201"/>
      <c r="D102" s="202" t="s">
        <v>153</v>
      </c>
      <c r="E102" s="203"/>
      <c r="F102" s="203"/>
      <c r="G102" s="203"/>
      <c r="H102" s="203"/>
      <c r="I102" s="203"/>
      <c r="J102" s="204">
        <f>J154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1023</v>
      </c>
      <c r="E103" s="203"/>
      <c r="F103" s="203"/>
      <c r="G103" s="203"/>
      <c r="H103" s="203"/>
      <c r="I103" s="203"/>
      <c r="J103" s="204">
        <f>J165</f>
        <v>0</v>
      </c>
      <c r="K103" s="201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4"/>
      <c r="C104" s="195"/>
      <c r="D104" s="196" t="s">
        <v>1024</v>
      </c>
      <c r="E104" s="197"/>
      <c r="F104" s="197"/>
      <c r="G104" s="197"/>
      <c r="H104" s="197"/>
      <c r="I104" s="197"/>
      <c r="J104" s="198">
        <f>J171</f>
        <v>0</v>
      </c>
      <c r="K104" s="195"/>
      <c r="L104" s="19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0"/>
      <c r="C105" s="201"/>
      <c r="D105" s="202" t="s">
        <v>1025</v>
      </c>
      <c r="E105" s="203"/>
      <c r="F105" s="203"/>
      <c r="G105" s="203"/>
      <c r="H105" s="203"/>
      <c r="I105" s="203"/>
      <c r="J105" s="204">
        <f>J172</f>
        <v>0</v>
      </c>
      <c r="K105" s="201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0"/>
      <c r="C106" s="201"/>
      <c r="D106" s="202" t="s">
        <v>1026</v>
      </c>
      <c r="E106" s="203"/>
      <c r="F106" s="203"/>
      <c r="G106" s="203"/>
      <c r="H106" s="203"/>
      <c r="I106" s="203"/>
      <c r="J106" s="204">
        <f>J175</f>
        <v>0</v>
      </c>
      <c r="K106" s="201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9.28" customHeight="1">
      <c r="A109" s="37"/>
      <c r="B109" s="38"/>
      <c r="C109" s="193" t="s">
        <v>155</v>
      </c>
      <c r="D109" s="39"/>
      <c r="E109" s="39"/>
      <c r="F109" s="39"/>
      <c r="G109" s="39"/>
      <c r="H109" s="39"/>
      <c r="I109" s="39"/>
      <c r="J109" s="206">
        <f>ROUND(J110 + J111 + J112 + J113 + J114 + J115,2)</f>
        <v>0</v>
      </c>
      <c r="K109" s="39"/>
      <c r="L109" s="62"/>
      <c r="N109" s="207" t="s">
        <v>48</v>
      </c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8" customHeight="1">
      <c r="A110" s="37"/>
      <c r="B110" s="38"/>
      <c r="C110" s="39"/>
      <c r="D110" s="143" t="s">
        <v>156</v>
      </c>
      <c r="E110" s="136"/>
      <c r="F110" s="136"/>
      <c r="G110" s="39"/>
      <c r="H110" s="39"/>
      <c r="I110" s="39"/>
      <c r="J110" s="137">
        <v>0</v>
      </c>
      <c r="K110" s="39"/>
      <c r="L110" s="208"/>
      <c r="M110" s="209"/>
      <c r="N110" s="210" t="s">
        <v>49</v>
      </c>
      <c r="O110" s="209"/>
      <c r="P110" s="209"/>
      <c r="Q110" s="209"/>
      <c r="R110" s="209"/>
      <c r="S110" s="211"/>
      <c r="T110" s="211"/>
      <c r="U110" s="211"/>
      <c r="V110" s="211"/>
      <c r="W110" s="211"/>
      <c r="X110" s="211"/>
      <c r="Y110" s="211"/>
      <c r="Z110" s="211"/>
      <c r="AA110" s="211"/>
      <c r="AB110" s="211"/>
      <c r="AC110" s="211"/>
      <c r="AD110" s="211"/>
      <c r="AE110" s="211"/>
      <c r="AF110" s="209"/>
      <c r="AG110" s="209"/>
      <c r="AH110" s="209"/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12" t="s">
        <v>157</v>
      </c>
      <c r="AZ110" s="209"/>
      <c r="BA110" s="209"/>
      <c r="BB110" s="209"/>
      <c r="BC110" s="209"/>
      <c r="BD110" s="209"/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212" t="s">
        <v>92</v>
      </c>
      <c r="BK110" s="209"/>
      <c r="BL110" s="209"/>
      <c r="BM110" s="209"/>
    </row>
    <row r="111" s="2" customFormat="1" ht="18" customHeight="1">
      <c r="A111" s="37"/>
      <c r="B111" s="38"/>
      <c r="C111" s="39"/>
      <c r="D111" s="143" t="s">
        <v>158</v>
      </c>
      <c r="E111" s="136"/>
      <c r="F111" s="136"/>
      <c r="G111" s="39"/>
      <c r="H111" s="39"/>
      <c r="I111" s="39"/>
      <c r="J111" s="137">
        <v>0</v>
      </c>
      <c r="K111" s="39"/>
      <c r="L111" s="208"/>
      <c r="M111" s="209"/>
      <c r="N111" s="210" t="s">
        <v>49</v>
      </c>
      <c r="O111" s="209"/>
      <c r="P111" s="209"/>
      <c r="Q111" s="209"/>
      <c r="R111" s="209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09"/>
      <c r="AG111" s="209"/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12" t="s">
        <v>157</v>
      </c>
      <c r="AZ111" s="209"/>
      <c r="BA111" s="209"/>
      <c r="BB111" s="209"/>
      <c r="BC111" s="209"/>
      <c r="BD111" s="209"/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212" t="s">
        <v>92</v>
      </c>
      <c r="BK111" s="209"/>
      <c r="BL111" s="209"/>
      <c r="BM111" s="209"/>
    </row>
    <row r="112" s="2" customFormat="1" ht="18" customHeight="1">
      <c r="A112" s="37"/>
      <c r="B112" s="38"/>
      <c r="C112" s="39"/>
      <c r="D112" s="143" t="s">
        <v>159</v>
      </c>
      <c r="E112" s="136"/>
      <c r="F112" s="136"/>
      <c r="G112" s="39"/>
      <c r="H112" s="39"/>
      <c r="I112" s="39"/>
      <c r="J112" s="137">
        <v>0</v>
      </c>
      <c r="K112" s="39"/>
      <c r="L112" s="208"/>
      <c r="M112" s="209"/>
      <c r="N112" s="210" t="s">
        <v>49</v>
      </c>
      <c r="O112" s="209"/>
      <c r="P112" s="209"/>
      <c r="Q112" s="209"/>
      <c r="R112" s="209"/>
      <c r="S112" s="211"/>
      <c r="T112" s="211"/>
      <c r="U112" s="211"/>
      <c r="V112" s="211"/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09"/>
      <c r="AG112" s="209"/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12" t="s">
        <v>157</v>
      </c>
      <c r="AZ112" s="209"/>
      <c r="BA112" s="209"/>
      <c r="BB112" s="209"/>
      <c r="BC112" s="209"/>
      <c r="BD112" s="209"/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212" t="s">
        <v>92</v>
      </c>
      <c r="BK112" s="209"/>
      <c r="BL112" s="209"/>
      <c r="BM112" s="209"/>
    </row>
    <row r="113" s="2" customFormat="1" ht="18" customHeight="1">
      <c r="A113" s="37"/>
      <c r="B113" s="38"/>
      <c r="C113" s="39"/>
      <c r="D113" s="143" t="s">
        <v>160</v>
      </c>
      <c r="E113" s="136"/>
      <c r="F113" s="136"/>
      <c r="G113" s="39"/>
      <c r="H113" s="39"/>
      <c r="I113" s="39"/>
      <c r="J113" s="137"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157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 ht="18" customHeight="1">
      <c r="A114" s="37"/>
      <c r="B114" s="38"/>
      <c r="C114" s="39"/>
      <c r="D114" s="143" t="s">
        <v>161</v>
      </c>
      <c r="E114" s="136"/>
      <c r="F114" s="136"/>
      <c r="G114" s="39"/>
      <c r="H114" s="39"/>
      <c r="I114" s="39"/>
      <c r="J114" s="137">
        <v>0</v>
      </c>
      <c r="K114" s="39"/>
      <c r="L114" s="208"/>
      <c r="M114" s="209"/>
      <c r="N114" s="210" t="s">
        <v>49</v>
      </c>
      <c r="O114" s="209"/>
      <c r="P114" s="209"/>
      <c r="Q114" s="209"/>
      <c r="R114" s="209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12" t="s">
        <v>157</v>
      </c>
      <c r="AZ114" s="209"/>
      <c r="BA114" s="209"/>
      <c r="BB114" s="209"/>
      <c r="BC114" s="209"/>
      <c r="BD114" s="209"/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12" t="s">
        <v>92</v>
      </c>
      <c r="BK114" s="209"/>
      <c r="BL114" s="209"/>
      <c r="BM114" s="209"/>
    </row>
    <row r="115" s="2" customFormat="1" ht="18" customHeight="1">
      <c r="A115" s="37"/>
      <c r="B115" s="38"/>
      <c r="C115" s="39"/>
      <c r="D115" s="136" t="s">
        <v>162</v>
      </c>
      <c r="E115" s="39"/>
      <c r="F115" s="39"/>
      <c r="G115" s="39"/>
      <c r="H115" s="39"/>
      <c r="I115" s="39"/>
      <c r="J115" s="137">
        <f>ROUND(J30*T115,2)</f>
        <v>0</v>
      </c>
      <c r="K115" s="39"/>
      <c r="L115" s="208"/>
      <c r="M115" s="209"/>
      <c r="N115" s="210" t="s">
        <v>49</v>
      </c>
      <c r="O115" s="209"/>
      <c r="P115" s="209"/>
      <c r="Q115" s="209"/>
      <c r="R115" s="209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12" t="s">
        <v>163</v>
      </c>
      <c r="AZ115" s="209"/>
      <c r="BA115" s="209"/>
      <c r="BB115" s="209"/>
      <c r="BC115" s="209"/>
      <c r="BD115" s="209"/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212" t="s">
        <v>92</v>
      </c>
      <c r="BK115" s="209"/>
      <c r="BL115" s="209"/>
      <c r="BM115" s="209"/>
    </row>
    <row r="116" s="2" customForma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9.28" customHeight="1">
      <c r="A117" s="37"/>
      <c r="B117" s="38"/>
      <c r="C117" s="147" t="s">
        <v>139</v>
      </c>
      <c r="D117" s="148"/>
      <c r="E117" s="148"/>
      <c r="F117" s="148"/>
      <c r="G117" s="148"/>
      <c r="H117" s="148"/>
      <c r="I117" s="148"/>
      <c r="J117" s="149">
        <f>ROUND(J96+J109,2)</f>
        <v>0</v>
      </c>
      <c r="K117" s="148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65"/>
      <c r="C118" s="66"/>
      <c r="D118" s="66"/>
      <c r="E118" s="66"/>
      <c r="F118" s="66"/>
      <c r="G118" s="66"/>
      <c r="H118" s="66"/>
      <c r="I118" s="66"/>
      <c r="J118" s="66"/>
      <c r="K118" s="66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22" s="2" customFormat="1" ht="6.96" customHeight="1">
      <c r="A122" s="37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24.96" customHeight="1">
      <c r="A123" s="37"/>
      <c r="B123" s="38"/>
      <c r="C123" s="20" t="s">
        <v>164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29" t="s">
        <v>16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4.4" customHeight="1">
      <c r="A126" s="37"/>
      <c r="B126" s="38"/>
      <c r="C126" s="39"/>
      <c r="D126" s="39"/>
      <c r="E126" s="190" t="str">
        <f>E7</f>
        <v>Infrastruktura pro elektromobilitu III - lokalita Valchařská</v>
      </c>
      <c r="F126" s="29"/>
      <c r="G126" s="29"/>
      <c r="H126" s="2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29" t="s">
        <v>141</v>
      </c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6" customHeight="1">
      <c r="A128" s="37"/>
      <c r="B128" s="38"/>
      <c r="C128" s="39"/>
      <c r="D128" s="39"/>
      <c r="E128" s="75" t="str">
        <f>E9</f>
        <v>PS05 - Přípojka IT</v>
      </c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29" t="s">
        <v>20</v>
      </c>
      <c r="D130" s="39"/>
      <c r="E130" s="39"/>
      <c r="F130" s="24" t="str">
        <f>F12</f>
        <v>Ostrava</v>
      </c>
      <c r="G130" s="39"/>
      <c r="H130" s="39"/>
      <c r="I130" s="29" t="s">
        <v>22</v>
      </c>
      <c r="J130" s="78" t="str">
        <f>IF(J12="","",J12)</f>
        <v>18.1.2022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6.96" customHeight="1">
      <c r="A131" s="37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26.4" customHeight="1">
      <c r="A132" s="37"/>
      <c r="B132" s="38"/>
      <c r="C132" s="29" t="s">
        <v>24</v>
      </c>
      <c r="D132" s="39"/>
      <c r="E132" s="39"/>
      <c r="F132" s="24" t="str">
        <f>E15</f>
        <v>Dopravní podnik Ostrava, a.s.</v>
      </c>
      <c r="G132" s="39"/>
      <c r="H132" s="39"/>
      <c r="I132" s="29" t="s">
        <v>32</v>
      </c>
      <c r="J132" s="33" t="str">
        <f>E21</f>
        <v>ENPRO Energo, s.r.o.</v>
      </c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40.8" customHeight="1">
      <c r="A133" s="37"/>
      <c r="B133" s="38"/>
      <c r="C133" s="29" t="s">
        <v>30</v>
      </c>
      <c r="D133" s="39"/>
      <c r="E133" s="39"/>
      <c r="F133" s="24" t="str">
        <f>IF(E18="","",E18)</f>
        <v>Vyplň údaj</v>
      </c>
      <c r="G133" s="39"/>
      <c r="H133" s="39"/>
      <c r="I133" s="29" t="s">
        <v>36</v>
      </c>
      <c r="J133" s="33" t="str">
        <f>E24</f>
        <v>PEZ - Projekce energetických zařízení, s.r.o.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0.32" customHeight="1">
      <c r="A134" s="37"/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11" customFormat="1" ht="29.28" customHeight="1">
      <c r="A135" s="214"/>
      <c r="B135" s="215"/>
      <c r="C135" s="216" t="s">
        <v>165</v>
      </c>
      <c r="D135" s="217" t="s">
        <v>69</v>
      </c>
      <c r="E135" s="217" t="s">
        <v>65</v>
      </c>
      <c r="F135" s="217" t="s">
        <v>66</v>
      </c>
      <c r="G135" s="217" t="s">
        <v>166</v>
      </c>
      <c r="H135" s="217" t="s">
        <v>167</v>
      </c>
      <c r="I135" s="217" t="s">
        <v>168</v>
      </c>
      <c r="J135" s="218" t="s">
        <v>146</v>
      </c>
      <c r="K135" s="219" t="s">
        <v>169</v>
      </c>
      <c r="L135" s="220"/>
      <c r="M135" s="99" t="s">
        <v>1</v>
      </c>
      <c r="N135" s="100" t="s">
        <v>48</v>
      </c>
      <c r="O135" s="100" t="s">
        <v>170</v>
      </c>
      <c r="P135" s="100" t="s">
        <v>171</v>
      </c>
      <c r="Q135" s="100" t="s">
        <v>172</v>
      </c>
      <c r="R135" s="100" t="s">
        <v>173</v>
      </c>
      <c r="S135" s="100" t="s">
        <v>174</v>
      </c>
      <c r="T135" s="101" t="s">
        <v>175</v>
      </c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</row>
    <row r="136" s="2" customFormat="1" ht="22.8" customHeight="1">
      <c r="A136" s="37"/>
      <c r="B136" s="38"/>
      <c r="C136" s="106" t="s">
        <v>176</v>
      </c>
      <c r="D136" s="39"/>
      <c r="E136" s="39"/>
      <c r="F136" s="39"/>
      <c r="G136" s="39"/>
      <c r="H136" s="39"/>
      <c r="I136" s="39"/>
      <c r="J136" s="221">
        <f>BK136</f>
        <v>0</v>
      </c>
      <c r="K136" s="39"/>
      <c r="L136" s="40"/>
      <c r="M136" s="102"/>
      <c r="N136" s="222"/>
      <c r="O136" s="103"/>
      <c r="P136" s="223">
        <f>P137+P141+P153+P171</f>
        <v>0</v>
      </c>
      <c r="Q136" s="103"/>
      <c r="R136" s="223">
        <f>R137+R141+R153+R171</f>
        <v>0</v>
      </c>
      <c r="S136" s="103"/>
      <c r="T136" s="224">
        <f>T137+T141+T153+T171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4" t="s">
        <v>83</v>
      </c>
      <c r="AU136" s="14" t="s">
        <v>148</v>
      </c>
      <c r="BK136" s="225">
        <f>BK137+BK141+BK153+BK171</f>
        <v>0</v>
      </c>
    </row>
    <row r="137" s="12" customFormat="1" ht="25.92" customHeight="1">
      <c r="A137" s="12"/>
      <c r="B137" s="226"/>
      <c r="C137" s="227"/>
      <c r="D137" s="228" t="s">
        <v>83</v>
      </c>
      <c r="E137" s="229" t="s">
        <v>1027</v>
      </c>
      <c r="F137" s="229" t="s">
        <v>1028</v>
      </c>
      <c r="G137" s="227"/>
      <c r="H137" s="227"/>
      <c r="I137" s="230"/>
      <c r="J137" s="231">
        <f>BK137</f>
        <v>0</v>
      </c>
      <c r="K137" s="227"/>
      <c r="L137" s="232"/>
      <c r="M137" s="233"/>
      <c r="N137" s="234"/>
      <c r="O137" s="234"/>
      <c r="P137" s="235">
        <f>P138</f>
        <v>0</v>
      </c>
      <c r="Q137" s="234"/>
      <c r="R137" s="235">
        <f>R138</f>
        <v>0</v>
      </c>
      <c r="S137" s="234"/>
      <c r="T137" s="236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7" t="s">
        <v>92</v>
      </c>
      <c r="AT137" s="238" t="s">
        <v>83</v>
      </c>
      <c r="AU137" s="238" t="s">
        <v>84</v>
      </c>
      <c r="AY137" s="237" t="s">
        <v>180</v>
      </c>
      <c r="BK137" s="239">
        <f>BK138</f>
        <v>0</v>
      </c>
    </row>
    <row r="138" s="12" customFormat="1" ht="22.8" customHeight="1">
      <c r="A138" s="12"/>
      <c r="B138" s="226"/>
      <c r="C138" s="227"/>
      <c r="D138" s="228" t="s">
        <v>83</v>
      </c>
      <c r="E138" s="240" t="s">
        <v>179</v>
      </c>
      <c r="F138" s="240" t="s">
        <v>1029</v>
      </c>
      <c r="G138" s="227"/>
      <c r="H138" s="227"/>
      <c r="I138" s="230"/>
      <c r="J138" s="241">
        <f>BK138</f>
        <v>0</v>
      </c>
      <c r="K138" s="227"/>
      <c r="L138" s="232"/>
      <c r="M138" s="233"/>
      <c r="N138" s="234"/>
      <c r="O138" s="234"/>
      <c r="P138" s="235">
        <f>SUM(P139:P140)</f>
        <v>0</v>
      </c>
      <c r="Q138" s="234"/>
      <c r="R138" s="235">
        <f>SUM(R139:R140)</f>
        <v>0</v>
      </c>
      <c r="S138" s="234"/>
      <c r="T138" s="236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37" t="s">
        <v>92</v>
      </c>
      <c r="AT138" s="238" t="s">
        <v>83</v>
      </c>
      <c r="AU138" s="238" t="s">
        <v>92</v>
      </c>
      <c r="AY138" s="237" t="s">
        <v>180</v>
      </c>
      <c r="BK138" s="239">
        <f>SUM(BK139:BK140)</f>
        <v>0</v>
      </c>
    </row>
    <row r="139" s="2" customFormat="1" ht="60.6" customHeight="1">
      <c r="A139" s="37"/>
      <c r="B139" s="38"/>
      <c r="C139" s="256" t="s">
        <v>179</v>
      </c>
      <c r="D139" s="256" t="s">
        <v>189</v>
      </c>
      <c r="E139" s="257" t="s">
        <v>1030</v>
      </c>
      <c r="F139" s="258" t="s">
        <v>1031</v>
      </c>
      <c r="G139" s="259" t="s">
        <v>199</v>
      </c>
      <c r="H139" s="266">
        <v>1</v>
      </c>
      <c r="I139" s="261"/>
      <c r="J139" s="262">
        <f>ROUND(I139*H139,2)</f>
        <v>0</v>
      </c>
      <c r="K139" s="263"/>
      <c r="L139" s="40"/>
      <c r="M139" s="264" t="s">
        <v>1</v>
      </c>
      <c r="N139" s="265" t="s">
        <v>49</v>
      </c>
      <c r="O139" s="90"/>
      <c r="P139" s="253">
        <f>O139*H139</f>
        <v>0</v>
      </c>
      <c r="Q139" s="253">
        <v>0</v>
      </c>
      <c r="R139" s="253">
        <f>Q139*H139</f>
        <v>0</v>
      </c>
      <c r="S139" s="253">
        <v>0</v>
      </c>
      <c r="T139" s="25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55" t="s">
        <v>742</v>
      </c>
      <c r="AT139" s="255" t="s">
        <v>189</v>
      </c>
      <c r="AU139" s="255" t="s">
        <v>94</v>
      </c>
      <c r="AY139" s="14" t="s">
        <v>180</v>
      </c>
      <c r="BE139" s="142">
        <f>IF(N139="základní",J139,0)</f>
        <v>0</v>
      </c>
      <c r="BF139" s="142">
        <f>IF(N139="snížená",J139,0)</f>
        <v>0</v>
      </c>
      <c r="BG139" s="142">
        <f>IF(N139="zákl. přenesená",J139,0)</f>
        <v>0</v>
      </c>
      <c r="BH139" s="142">
        <f>IF(N139="sníž. přenesená",J139,0)</f>
        <v>0</v>
      </c>
      <c r="BI139" s="142">
        <f>IF(N139="nulová",J139,0)</f>
        <v>0</v>
      </c>
      <c r="BJ139" s="14" t="s">
        <v>92</v>
      </c>
      <c r="BK139" s="142">
        <f>ROUND(I139*H139,2)</f>
        <v>0</v>
      </c>
      <c r="BL139" s="14" t="s">
        <v>742</v>
      </c>
      <c r="BM139" s="255" t="s">
        <v>94</v>
      </c>
    </row>
    <row r="140" s="2" customFormat="1" ht="14.4" customHeight="1">
      <c r="A140" s="37"/>
      <c r="B140" s="38"/>
      <c r="C140" s="242" t="s">
        <v>742</v>
      </c>
      <c r="D140" s="242" t="s">
        <v>183</v>
      </c>
      <c r="E140" s="243" t="s">
        <v>1032</v>
      </c>
      <c r="F140" s="244" t="s">
        <v>1033</v>
      </c>
      <c r="G140" s="245" t="s">
        <v>199</v>
      </c>
      <c r="H140" s="246">
        <v>1.01</v>
      </c>
      <c r="I140" s="247"/>
      <c r="J140" s="248">
        <f>ROUND(I140*H140,2)</f>
        <v>0</v>
      </c>
      <c r="K140" s="249"/>
      <c r="L140" s="250"/>
      <c r="M140" s="251" t="s">
        <v>1</v>
      </c>
      <c r="N140" s="252" t="s">
        <v>49</v>
      </c>
      <c r="O140" s="90"/>
      <c r="P140" s="253">
        <f>O140*H140</f>
        <v>0</v>
      </c>
      <c r="Q140" s="253">
        <v>0</v>
      </c>
      <c r="R140" s="253">
        <f>Q140*H140</f>
        <v>0</v>
      </c>
      <c r="S140" s="253">
        <v>0</v>
      </c>
      <c r="T140" s="254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55" t="s">
        <v>237</v>
      </c>
      <c r="AT140" s="255" t="s">
        <v>183</v>
      </c>
      <c r="AU140" s="255" t="s">
        <v>94</v>
      </c>
      <c r="AY140" s="14" t="s">
        <v>180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4" t="s">
        <v>92</v>
      </c>
      <c r="BK140" s="142">
        <f>ROUND(I140*H140,2)</f>
        <v>0</v>
      </c>
      <c r="BL140" s="14" t="s">
        <v>742</v>
      </c>
      <c r="BM140" s="255" t="s">
        <v>742</v>
      </c>
    </row>
    <row r="141" s="12" customFormat="1" ht="25.92" customHeight="1">
      <c r="A141" s="12"/>
      <c r="B141" s="226"/>
      <c r="C141" s="227"/>
      <c r="D141" s="228" t="s">
        <v>83</v>
      </c>
      <c r="E141" s="229" t="s">
        <v>177</v>
      </c>
      <c r="F141" s="229" t="s">
        <v>1034</v>
      </c>
      <c r="G141" s="227"/>
      <c r="H141" s="227"/>
      <c r="I141" s="230"/>
      <c r="J141" s="231">
        <f>BK141</f>
        <v>0</v>
      </c>
      <c r="K141" s="227"/>
      <c r="L141" s="232"/>
      <c r="M141" s="233"/>
      <c r="N141" s="234"/>
      <c r="O141" s="234"/>
      <c r="P141" s="235">
        <f>P142</f>
        <v>0</v>
      </c>
      <c r="Q141" s="234"/>
      <c r="R141" s="235">
        <f>R142</f>
        <v>0</v>
      </c>
      <c r="S141" s="234"/>
      <c r="T141" s="236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7" t="s">
        <v>94</v>
      </c>
      <c r="AT141" s="238" t="s">
        <v>83</v>
      </c>
      <c r="AU141" s="238" t="s">
        <v>84</v>
      </c>
      <c r="AY141" s="237" t="s">
        <v>180</v>
      </c>
      <c r="BK141" s="239">
        <f>BK142</f>
        <v>0</v>
      </c>
    </row>
    <row r="142" s="12" customFormat="1" ht="22.8" customHeight="1">
      <c r="A142" s="12"/>
      <c r="B142" s="226"/>
      <c r="C142" s="227"/>
      <c r="D142" s="228" t="s">
        <v>83</v>
      </c>
      <c r="E142" s="240" t="s">
        <v>935</v>
      </c>
      <c r="F142" s="240" t="s">
        <v>936</v>
      </c>
      <c r="G142" s="227"/>
      <c r="H142" s="227"/>
      <c r="I142" s="230"/>
      <c r="J142" s="241">
        <f>BK142</f>
        <v>0</v>
      </c>
      <c r="K142" s="227"/>
      <c r="L142" s="232"/>
      <c r="M142" s="233"/>
      <c r="N142" s="234"/>
      <c r="O142" s="234"/>
      <c r="P142" s="235">
        <f>SUM(P143:P152)</f>
        <v>0</v>
      </c>
      <c r="Q142" s="234"/>
      <c r="R142" s="235">
        <f>SUM(R143:R152)</f>
        <v>0</v>
      </c>
      <c r="S142" s="234"/>
      <c r="T142" s="236">
        <f>SUM(T143:T152)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7" t="s">
        <v>94</v>
      </c>
      <c r="AT142" s="238" t="s">
        <v>83</v>
      </c>
      <c r="AU142" s="238" t="s">
        <v>92</v>
      </c>
      <c r="AY142" s="237" t="s">
        <v>180</v>
      </c>
      <c r="BK142" s="239">
        <f>SUM(BK143:BK152)</f>
        <v>0</v>
      </c>
    </row>
    <row r="143" s="2" customFormat="1" ht="22.2" customHeight="1">
      <c r="A143" s="37"/>
      <c r="B143" s="38"/>
      <c r="C143" s="256" t="s">
        <v>92</v>
      </c>
      <c r="D143" s="256" t="s">
        <v>189</v>
      </c>
      <c r="E143" s="257" t="s">
        <v>1035</v>
      </c>
      <c r="F143" s="258" t="s">
        <v>1036</v>
      </c>
      <c r="G143" s="259" t="s">
        <v>199</v>
      </c>
      <c r="H143" s="266">
        <v>20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272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272</v>
      </c>
      <c r="BM143" s="255" t="s">
        <v>591</v>
      </c>
    </row>
    <row r="144" s="2" customFormat="1" ht="14.4" customHeight="1">
      <c r="A144" s="37"/>
      <c r="B144" s="38"/>
      <c r="C144" s="242" t="s">
        <v>325</v>
      </c>
      <c r="D144" s="242" t="s">
        <v>183</v>
      </c>
      <c r="E144" s="243" t="s">
        <v>1032</v>
      </c>
      <c r="F144" s="244" t="s">
        <v>1033</v>
      </c>
      <c r="G144" s="245" t="s">
        <v>199</v>
      </c>
      <c r="H144" s="246">
        <v>20.199999999999999</v>
      </c>
      <c r="I144" s="247"/>
      <c r="J144" s="248">
        <f>ROUND(I144*H144,2)</f>
        <v>0</v>
      </c>
      <c r="K144" s="249"/>
      <c r="L144" s="250"/>
      <c r="M144" s="251" t="s">
        <v>1</v>
      </c>
      <c r="N144" s="252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997</v>
      </c>
      <c r="AT144" s="255" t="s">
        <v>183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272</v>
      </c>
      <c r="BM144" s="255" t="s">
        <v>237</v>
      </c>
    </row>
    <row r="145" s="2" customFormat="1" ht="34.8" customHeight="1">
      <c r="A145" s="37"/>
      <c r="B145" s="38"/>
      <c r="C145" s="256" t="s">
        <v>221</v>
      </c>
      <c r="D145" s="256" t="s">
        <v>189</v>
      </c>
      <c r="E145" s="257" t="s">
        <v>1037</v>
      </c>
      <c r="F145" s="258" t="s">
        <v>1038</v>
      </c>
      <c r="G145" s="259" t="s">
        <v>213</v>
      </c>
      <c r="H145" s="266">
        <v>2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272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272</v>
      </c>
      <c r="BM145" s="255" t="s">
        <v>245</v>
      </c>
    </row>
    <row r="146" s="2" customFormat="1" ht="22.2" customHeight="1">
      <c r="A146" s="37"/>
      <c r="B146" s="38"/>
      <c r="C146" s="242" t="s">
        <v>294</v>
      </c>
      <c r="D146" s="242" t="s">
        <v>183</v>
      </c>
      <c r="E146" s="243" t="s">
        <v>1039</v>
      </c>
      <c r="F146" s="244" t="s">
        <v>1040</v>
      </c>
      <c r="G146" s="245" t="s">
        <v>213</v>
      </c>
      <c r="H146" s="246">
        <v>2</v>
      </c>
      <c r="I146" s="247"/>
      <c r="J146" s="248">
        <f>ROUND(I146*H146,2)</f>
        <v>0</v>
      </c>
      <c r="K146" s="249"/>
      <c r="L146" s="250"/>
      <c r="M146" s="251" t="s">
        <v>1</v>
      </c>
      <c r="N146" s="252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997</v>
      </c>
      <c r="AT146" s="255" t="s">
        <v>183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272</v>
      </c>
      <c r="BM146" s="255" t="s">
        <v>253</v>
      </c>
    </row>
    <row r="147" s="2" customFormat="1" ht="19.8" customHeight="1">
      <c r="A147" s="37"/>
      <c r="B147" s="38"/>
      <c r="C147" s="256" t="s">
        <v>621</v>
      </c>
      <c r="D147" s="256" t="s">
        <v>189</v>
      </c>
      <c r="E147" s="257" t="s">
        <v>1041</v>
      </c>
      <c r="F147" s="258" t="s">
        <v>1042</v>
      </c>
      <c r="G147" s="259" t="s">
        <v>213</v>
      </c>
      <c r="H147" s="266">
        <v>1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272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272</v>
      </c>
      <c r="BM147" s="255" t="s">
        <v>265</v>
      </c>
    </row>
    <row r="148" s="2" customFormat="1" ht="57.6" customHeight="1">
      <c r="A148" s="37"/>
      <c r="B148" s="38"/>
      <c r="C148" s="242" t="s">
        <v>289</v>
      </c>
      <c r="D148" s="242" t="s">
        <v>183</v>
      </c>
      <c r="E148" s="243" t="s">
        <v>1043</v>
      </c>
      <c r="F148" s="244" t="s">
        <v>1044</v>
      </c>
      <c r="G148" s="245" t="s">
        <v>213</v>
      </c>
      <c r="H148" s="246">
        <v>1</v>
      </c>
      <c r="I148" s="247"/>
      <c r="J148" s="248">
        <f>ROUND(I148*H148,2)</f>
        <v>0</v>
      </c>
      <c r="K148" s="249"/>
      <c r="L148" s="250"/>
      <c r="M148" s="251" t="s">
        <v>1</v>
      </c>
      <c r="N148" s="252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997</v>
      </c>
      <c r="AT148" s="255" t="s">
        <v>183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272</v>
      </c>
      <c r="BM148" s="255" t="s">
        <v>272</v>
      </c>
    </row>
    <row r="149" s="2" customFormat="1" ht="30" customHeight="1">
      <c r="A149" s="37"/>
      <c r="B149" s="38"/>
      <c r="C149" s="256" t="s">
        <v>285</v>
      </c>
      <c r="D149" s="256" t="s">
        <v>189</v>
      </c>
      <c r="E149" s="257" t="s">
        <v>1045</v>
      </c>
      <c r="F149" s="258" t="s">
        <v>1046</v>
      </c>
      <c r="G149" s="259" t="s">
        <v>199</v>
      </c>
      <c r="H149" s="266">
        <v>15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272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272</v>
      </c>
      <c r="BM149" s="255" t="s">
        <v>285</v>
      </c>
    </row>
    <row r="150" s="2" customFormat="1" ht="14.4" customHeight="1">
      <c r="A150" s="37"/>
      <c r="B150" s="38"/>
      <c r="C150" s="242" t="s">
        <v>276</v>
      </c>
      <c r="D150" s="242" t="s">
        <v>183</v>
      </c>
      <c r="E150" s="243" t="s">
        <v>1047</v>
      </c>
      <c r="F150" s="244" t="s">
        <v>1048</v>
      </c>
      <c r="G150" s="245" t="s">
        <v>199</v>
      </c>
      <c r="H150" s="246">
        <v>15</v>
      </c>
      <c r="I150" s="247"/>
      <c r="J150" s="248">
        <f>ROUND(I150*H150,2)</f>
        <v>0</v>
      </c>
      <c r="K150" s="249"/>
      <c r="L150" s="250"/>
      <c r="M150" s="251" t="s">
        <v>1</v>
      </c>
      <c r="N150" s="252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997</v>
      </c>
      <c r="AT150" s="255" t="s">
        <v>183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272</v>
      </c>
      <c r="BM150" s="255" t="s">
        <v>289</v>
      </c>
    </row>
    <row r="151" s="2" customFormat="1" ht="14.4" customHeight="1">
      <c r="A151" s="37"/>
      <c r="B151" s="38"/>
      <c r="C151" s="256" t="s">
        <v>1049</v>
      </c>
      <c r="D151" s="256" t="s">
        <v>189</v>
      </c>
      <c r="E151" s="257" t="s">
        <v>1050</v>
      </c>
      <c r="F151" s="258" t="s">
        <v>1051</v>
      </c>
      <c r="G151" s="259" t="s">
        <v>213</v>
      </c>
      <c r="H151" s="266">
        <v>1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272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272</v>
      </c>
      <c r="BM151" s="255" t="s">
        <v>294</v>
      </c>
    </row>
    <row r="152" s="2" customFormat="1" ht="19.8" customHeight="1">
      <c r="A152" s="37"/>
      <c r="B152" s="38"/>
      <c r="C152" s="242" t="s">
        <v>369</v>
      </c>
      <c r="D152" s="242" t="s">
        <v>183</v>
      </c>
      <c r="E152" s="243" t="s">
        <v>1052</v>
      </c>
      <c r="F152" s="244" t="s">
        <v>1053</v>
      </c>
      <c r="G152" s="245" t="s">
        <v>213</v>
      </c>
      <c r="H152" s="246">
        <v>1</v>
      </c>
      <c r="I152" s="247"/>
      <c r="J152" s="248">
        <f>ROUND(I152*H152,2)</f>
        <v>0</v>
      </c>
      <c r="K152" s="249"/>
      <c r="L152" s="250"/>
      <c r="M152" s="251" t="s">
        <v>1</v>
      </c>
      <c r="N152" s="252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997</v>
      </c>
      <c r="AT152" s="255" t="s">
        <v>183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272</v>
      </c>
      <c r="BM152" s="255" t="s">
        <v>303</v>
      </c>
    </row>
    <row r="153" s="12" customFormat="1" ht="25.92" customHeight="1">
      <c r="A153" s="12"/>
      <c r="B153" s="226"/>
      <c r="C153" s="227"/>
      <c r="D153" s="228" t="s">
        <v>83</v>
      </c>
      <c r="E153" s="229" t="s">
        <v>183</v>
      </c>
      <c r="F153" s="229" t="s">
        <v>1054</v>
      </c>
      <c r="G153" s="227"/>
      <c r="H153" s="227"/>
      <c r="I153" s="230"/>
      <c r="J153" s="231">
        <f>BK153</f>
        <v>0</v>
      </c>
      <c r="K153" s="227"/>
      <c r="L153" s="232"/>
      <c r="M153" s="233"/>
      <c r="N153" s="234"/>
      <c r="O153" s="234"/>
      <c r="P153" s="235">
        <f>P154+P165</f>
        <v>0</v>
      </c>
      <c r="Q153" s="234"/>
      <c r="R153" s="235">
        <f>R154+R165</f>
        <v>0</v>
      </c>
      <c r="S153" s="234"/>
      <c r="T153" s="236">
        <f>T154+T165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7" t="s">
        <v>179</v>
      </c>
      <c r="AT153" s="238" t="s">
        <v>83</v>
      </c>
      <c r="AU153" s="238" t="s">
        <v>84</v>
      </c>
      <c r="AY153" s="237" t="s">
        <v>180</v>
      </c>
      <c r="BK153" s="239">
        <f>BK154+BK165</f>
        <v>0</v>
      </c>
    </row>
    <row r="154" s="12" customFormat="1" ht="22.8" customHeight="1">
      <c r="A154" s="12"/>
      <c r="B154" s="226"/>
      <c r="C154" s="227"/>
      <c r="D154" s="228" t="s">
        <v>83</v>
      </c>
      <c r="E154" s="240" t="s">
        <v>409</v>
      </c>
      <c r="F154" s="240" t="s">
        <v>410</v>
      </c>
      <c r="G154" s="227"/>
      <c r="H154" s="227"/>
      <c r="I154" s="230"/>
      <c r="J154" s="241">
        <f>BK154</f>
        <v>0</v>
      </c>
      <c r="K154" s="227"/>
      <c r="L154" s="232"/>
      <c r="M154" s="233"/>
      <c r="N154" s="234"/>
      <c r="O154" s="234"/>
      <c r="P154" s="235">
        <f>SUM(P155:P164)</f>
        <v>0</v>
      </c>
      <c r="Q154" s="234"/>
      <c r="R154" s="235">
        <f>SUM(R155:R164)</f>
        <v>0</v>
      </c>
      <c r="S154" s="234"/>
      <c r="T154" s="236">
        <f>SUM(T155:T164)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7" t="s">
        <v>179</v>
      </c>
      <c r="AT154" s="238" t="s">
        <v>83</v>
      </c>
      <c r="AU154" s="238" t="s">
        <v>92</v>
      </c>
      <c r="AY154" s="237" t="s">
        <v>180</v>
      </c>
      <c r="BK154" s="239">
        <f>SUM(BK155:BK164)</f>
        <v>0</v>
      </c>
    </row>
    <row r="155" s="2" customFormat="1" ht="40.2" customHeight="1">
      <c r="A155" s="37"/>
      <c r="B155" s="38"/>
      <c r="C155" s="256" t="s">
        <v>229</v>
      </c>
      <c r="D155" s="256" t="s">
        <v>189</v>
      </c>
      <c r="E155" s="257" t="s">
        <v>1055</v>
      </c>
      <c r="F155" s="258" t="s">
        <v>1056</v>
      </c>
      <c r="G155" s="259" t="s">
        <v>213</v>
      </c>
      <c r="H155" s="266">
        <v>28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193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193</v>
      </c>
      <c r="BM155" s="255" t="s">
        <v>281</v>
      </c>
    </row>
    <row r="156" s="2" customFormat="1" ht="22.2" customHeight="1">
      <c r="A156" s="37"/>
      <c r="B156" s="38"/>
      <c r="C156" s="256" t="s">
        <v>591</v>
      </c>
      <c r="D156" s="256" t="s">
        <v>189</v>
      </c>
      <c r="E156" s="257" t="s">
        <v>1057</v>
      </c>
      <c r="F156" s="258" t="s">
        <v>1058</v>
      </c>
      <c r="G156" s="259" t="s">
        <v>213</v>
      </c>
      <c r="H156" s="266">
        <v>1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193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193</v>
      </c>
      <c r="BM156" s="255" t="s">
        <v>333</v>
      </c>
    </row>
    <row r="157" s="2" customFormat="1" ht="22.2" customHeight="1">
      <c r="A157" s="37"/>
      <c r="B157" s="38"/>
      <c r="C157" s="242" t="s">
        <v>241</v>
      </c>
      <c r="D157" s="242" t="s">
        <v>183</v>
      </c>
      <c r="E157" s="243" t="s">
        <v>1059</v>
      </c>
      <c r="F157" s="244" t="s">
        <v>1060</v>
      </c>
      <c r="G157" s="245" t="s">
        <v>186</v>
      </c>
      <c r="H157" s="246">
        <v>29</v>
      </c>
      <c r="I157" s="247"/>
      <c r="J157" s="248">
        <f>ROUND(I157*H157,2)</f>
        <v>0</v>
      </c>
      <c r="K157" s="249"/>
      <c r="L157" s="250"/>
      <c r="M157" s="251" t="s">
        <v>1</v>
      </c>
      <c r="N157" s="252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856</v>
      </c>
      <c r="AT157" s="255" t="s">
        <v>183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193</v>
      </c>
      <c r="BM157" s="255" t="s">
        <v>749</v>
      </c>
    </row>
    <row r="158" s="2" customFormat="1" ht="40.2" customHeight="1">
      <c r="A158" s="37"/>
      <c r="B158" s="38"/>
      <c r="C158" s="256" t="s">
        <v>237</v>
      </c>
      <c r="D158" s="256" t="s">
        <v>189</v>
      </c>
      <c r="E158" s="257" t="s">
        <v>1061</v>
      </c>
      <c r="F158" s="258" t="s">
        <v>1062</v>
      </c>
      <c r="G158" s="259" t="s">
        <v>213</v>
      </c>
      <c r="H158" s="266">
        <v>5</v>
      </c>
      <c r="I158" s="261"/>
      <c r="J158" s="262">
        <f>ROUND(I158*H158,2)</f>
        <v>0</v>
      </c>
      <c r="K158" s="263"/>
      <c r="L158" s="40"/>
      <c r="M158" s="264" t="s">
        <v>1</v>
      </c>
      <c r="N158" s="265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193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193</v>
      </c>
      <c r="BM158" s="255" t="s">
        <v>997</v>
      </c>
    </row>
    <row r="159" s="2" customFormat="1" ht="19.8" customHeight="1">
      <c r="A159" s="37"/>
      <c r="B159" s="38"/>
      <c r="C159" s="242" t="s">
        <v>245</v>
      </c>
      <c r="D159" s="242" t="s">
        <v>183</v>
      </c>
      <c r="E159" s="243" t="s">
        <v>1063</v>
      </c>
      <c r="F159" s="244" t="s">
        <v>1064</v>
      </c>
      <c r="G159" s="245" t="s">
        <v>186</v>
      </c>
      <c r="H159" s="246">
        <v>5</v>
      </c>
      <c r="I159" s="247"/>
      <c r="J159" s="248">
        <f>ROUND(I159*H159,2)</f>
        <v>0</v>
      </c>
      <c r="K159" s="249"/>
      <c r="L159" s="250"/>
      <c r="M159" s="251" t="s">
        <v>1</v>
      </c>
      <c r="N159" s="252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856</v>
      </c>
      <c r="AT159" s="255" t="s">
        <v>183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193</v>
      </c>
      <c r="BM159" s="255" t="s">
        <v>313</v>
      </c>
    </row>
    <row r="160" s="2" customFormat="1" ht="22.2" customHeight="1">
      <c r="A160" s="37"/>
      <c r="B160" s="38"/>
      <c r="C160" s="256" t="s">
        <v>298</v>
      </c>
      <c r="D160" s="256" t="s">
        <v>189</v>
      </c>
      <c r="E160" s="257" t="s">
        <v>1065</v>
      </c>
      <c r="F160" s="258" t="s">
        <v>1066</v>
      </c>
      <c r="G160" s="259" t="s">
        <v>199</v>
      </c>
      <c r="H160" s="266">
        <v>700</v>
      </c>
      <c r="I160" s="261"/>
      <c r="J160" s="262">
        <f>ROUND(I160*H160,2)</f>
        <v>0</v>
      </c>
      <c r="K160" s="263"/>
      <c r="L160" s="40"/>
      <c r="M160" s="264" t="s">
        <v>1</v>
      </c>
      <c r="N160" s="265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193</v>
      </c>
      <c r="AT160" s="255" t="s">
        <v>189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193</v>
      </c>
      <c r="BM160" s="255" t="s">
        <v>1049</v>
      </c>
    </row>
    <row r="161" s="2" customFormat="1" ht="22.2" customHeight="1">
      <c r="A161" s="37"/>
      <c r="B161" s="38"/>
      <c r="C161" s="242" t="s">
        <v>303</v>
      </c>
      <c r="D161" s="242" t="s">
        <v>183</v>
      </c>
      <c r="E161" s="243" t="s">
        <v>1067</v>
      </c>
      <c r="F161" s="244" t="s">
        <v>1068</v>
      </c>
      <c r="G161" s="245" t="s">
        <v>199</v>
      </c>
      <c r="H161" s="246">
        <v>700</v>
      </c>
      <c r="I161" s="247"/>
      <c r="J161" s="248">
        <f>ROUND(I161*H161,2)</f>
        <v>0</v>
      </c>
      <c r="K161" s="249"/>
      <c r="L161" s="250"/>
      <c r="M161" s="251" t="s">
        <v>1</v>
      </c>
      <c r="N161" s="252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856</v>
      </c>
      <c r="AT161" s="255" t="s">
        <v>183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193</v>
      </c>
      <c r="BM161" s="255" t="s">
        <v>373</v>
      </c>
    </row>
    <row r="162" s="2" customFormat="1" ht="14.4" customHeight="1">
      <c r="A162" s="37"/>
      <c r="B162" s="38"/>
      <c r="C162" s="256" t="s">
        <v>313</v>
      </c>
      <c r="D162" s="256" t="s">
        <v>189</v>
      </c>
      <c r="E162" s="257" t="s">
        <v>1069</v>
      </c>
      <c r="F162" s="258" t="s">
        <v>1070</v>
      </c>
      <c r="G162" s="259" t="s">
        <v>213</v>
      </c>
      <c r="H162" s="266">
        <v>24</v>
      </c>
      <c r="I162" s="261"/>
      <c r="J162" s="262">
        <f>ROUND(I162*H162,2)</f>
        <v>0</v>
      </c>
      <c r="K162" s="263"/>
      <c r="L162" s="40"/>
      <c r="M162" s="264" t="s">
        <v>1</v>
      </c>
      <c r="N162" s="265" t="s">
        <v>49</v>
      </c>
      <c r="O162" s="90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193</v>
      </c>
      <c r="AT162" s="255" t="s">
        <v>189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193</v>
      </c>
      <c r="BM162" s="255" t="s">
        <v>365</v>
      </c>
    </row>
    <row r="163" s="2" customFormat="1" ht="14.4" customHeight="1">
      <c r="A163" s="37"/>
      <c r="B163" s="38"/>
      <c r="C163" s="256" t="s">
        <v>317</v>
      </c>
      <c r="D163" s="256" t="s">
        <v>189</v>
      </c>
      <c r="E163" s="257" t="s">
        <v>1071</v>
      </c>
      <c r="F163" s="258" t="s">
        <v>1072</v>
      </c>
      <c r="G163" s="259" t="s">
        <v>470</v>
      </c>
      <c r="H163" s="266">
        <v>16</v>
      </c>
      <c r="I163" s="261"/>
      <c r="J163" s="262">
        <f>ROUND(I163*H163,2)</f>
        <v>0</v>
      </c>
      <c r="K163" s="263"/>
      <c r="L163" s="40"/>
      <c r="M163" s="264" t="s">
        <v>1</v>
      </c>
      <c r="N163" s="265" t="s">
        <v>49</v>
      </c>
      <c r="O163" s="90"/>
      <c r="P163" s="253">
        <f>O163*H163</f>
        <v>0</v>
      </c>
      <c r="Q163" s="253">
        <v>0</v>
      </c>
      <c r="R163" s="253">
        <f>Q163*H163</f>
        <v>0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193</v>
      </c>
      <c r="AT163" s="255" t="s">
        <v>189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193</v>
      </c>
      <c r="BM163" s="255" t="s">
        <v>345</v>
      </c>
    </row>
    <row r="164" s="2" customFormat="1" ht="45" customHeight="1">
      <c r="A164" s="37"/>
      <c r="B164" s="38"/>
      <c r="C164" s="256" t="s">
        <v>997</v>
      </c>
      <c r="D164" s="256" t="s">
        <v>189</v>
      </c>
      <c r="E164" s="257" t="s">
        <v>1073</v>
      </c>
      <c r="F164" s="258" t="s">
        <v>1074</v>
      </c>
      <c r="G164" s="259" t="s">
        <v>213</v>
      </c>
      <c r="H164" s="266">
        <v>1</v>
      </c>
      <c r="I164" s="261"/>
      <c r="J164" s="262">
        <f>ROUND(I164*H164,2)</f>
        <v>0</v>
      </c>
      <c r="K164" s="263"/>
      <c r="L164" s="40"/>
      <c r="M164" s="264" t="s">
        <v>1</v>
      </c>
      <c r="N164" s="265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193</v>
      </c>
      <c r="AT164" s="255" t="s">
        <v>189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193</v>
      </c>
      <c r="BM164" s="255" t="s">
        <v>435</v>
      </c>
    </row>
    <row r="165" s="12" customFormat="1" ht="22.8" customHeight="1">
      <c r="A165" s="12"/>
      <c r="B165" s="226"/>
      <c r="C165" s="227"/>
      <c r="D165" s="228" t="s">
        <v>83</v>
      </c>
      <c r="E165" s="240" t="s">
        <v>1075</v>
      </c>
      <c r="F165" s="240" t="s">
        <v>1076</v>
      </c>
      <c r="G165" s="227"/>
      <c r="H165" s="227"/>
      <c r="I165" s="230"/>
      <c r="J165" s="241">
        <f>BK165</f>
        <v>0</v>
      </c>
      <c r="K165" s="227"/>
      <c r="L165" s="232"/>
      <c r="M165" s="233"/>
      <c r="N165" s="234"/>
      <c r="O165" s="234"/>
      <c r="P165" s="235">
        <f>SUM(P166:P170)</f>
        <v>0</v>
      </c>
      <c r="Q165" s="234"/>
      <c r="R165" s="235">
        <f>SUM(R166:R170)</f>
        <v>0</v>
      </c>
      <c r="S165" s="234"/>
      <c r="T165" s="236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7" t="s">
        <v>179</v>
      </c>
      <c r="AT165" s="238" t="s">
        <v>83</v>
      </c>
      <c r="AU165" s="238" t="s">
        <v>92</v>
      </c>
      <c r="AY165" s="237" t="s">
        <v>180</v>
      </c>
      <c r="BK165" s="239">
        <f>SUM(BK166:BK170)</f>
        <v>0</v>
      </c>
    </row>
    <row r="166" s="2" customFormat="1" ht="19.8" customHeight="1">
      <c r="A166" s="37"/>
      <c r="B166" s="38"/>
      <c r="C166" s="242" t="s">
        <v>8</v>
      </c>
      <c r="D166" s="242" t="s">
        <v>183</v>
      </c>
      <c r="E166" s="243" t="s">
        <v>1077</v>
      </c>
      <c r="F166" s="244" t="s">
        <v>1078</v>
      </c>
      <c r="G166" s="245" t="s">
        <v>199</v>
      </c>
      <c r="H166" s="246">
        <v>10</v>
      </c>
      <c r="I166" s="247"/>
      <c r="J166" s="248">
        <f>ROUND(I166*H166,2)</f>
        <v>0</v>
      </c>
      <c r="K166" s="249"/>
      <c r="L166" s="250"/>
      <c r="M166" s="251" t="s">
        <v>1</v>
      </c>
      <c r="N166" s="252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856</v>
      </c>
      <c r="AT166" s="255" t="s">
        <v>183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193</v>
      </c>
      <c r="BM166" s="255" t="s">
        <v>393</v>
      </c>
    </row>
    <row r="167" s="2" customFormat="1" ht="22.2" customHeight="1">
      <c r="A167" s="37"/>
      <c r="B167" s="38"/>
      <c r="C167" s="256" t="s">
        <v>253</v>
      </c>
      <c r="D167" s="256" t="s">
        <v>189</v>
      </c>
      <c r="E167" s="257" t="s">
        <v>1079</v>
      </c>
      <c r="F167" s="258" t="s">
        <v>1080</v>
      </c>
      <c r="G167" s="259" t="s">
        <v>213</v>
      </c>
      <c r="H167" s="266">
        <v>10</v>
      </c>
      <c r="I167" s="261"/>
      <c r="J167" s="262">
        <f>ROUND(I167*H167,2)</f>
        <v>0</v>
      </c>
      <c r="K167" s="263"/>
      <c r="L167" s="40"/>
      <c r="M167" s="264" t="s">
        <v>1</v>
      </c>
      <c r="N167" s="265" t="s">
        <v>49</v>
      </c>
      <c r="O167" s="90"/>
      <c r="P167" s="253">
        <f>O167*H167</f>
        <v>0</v>
      </c>
      <c r="Q167" s="253">
        <v>0</v>
      </c>
      <c r="R167" s="253">
        <f>Q167*H167</f>
        <v>0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193</v>
      </c>
      <c r="AT167" s="255" t="s">
        <v>189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193</v>
      </c>
      <c r="BM167" s="255" t="s">
        <v>377</v>
      </c>
    </row>
    <row r="168" s="2" customFormat="1" ht="22.2" customHeight="1">
      <c r="A168" s="37"/>
      <c r="B168" s="38"/>
      <c r="C168" s="242" t="s">
        <v>257</v>
      </c>
      <c r="D168" s="242" t="s">
        <v>183</v>
      </c>
      <c r="E168" s="243" t="s">
        <v>1081</v>
      </c>
      <c r="F168" s="244" t="s">
        <v>1082</v>
      </c>
      <c r="G168" s="245" t="s">
        <v>213</v>
      </c>
      <c r="H168" s="246">
        <v>2</v>
      </c>
      <c r="I168" s="247"/>
      <c r="J168" s="248">
        <f>ROUND(I168*H168,2)</f>
        <v>0</v>
      </c>
      <c r="K168" s="249"/>
      <c r="L168" s="250"/>
      <c r="M168" s="251" t="s">
        <v>1</v>
      </c>
      <c r="N168" s="252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856</v>
      </c>
      <c r="AT168" s="255" t="s">
        <v>183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193</v>
      </c>
      <c r="BM168" s="255" t="s">
        <v>427</v>
      </c>
    </row>
    <row r="169" s="2" customFormat="1" ht="30" customHeight="1">
      <c r="A169" s="37"/>
      <c r="B169" s="38"/>
      <c r="C169" s="256" t="s">
        <v>265</v>
      </c>
      <c r="D169" s="256" t="s">
        <v>189</v>
      </c>
      <c r="E169" s="257" t="s">
        <v>1083</v>
      </c>
      <c r="F169" s="258" t="s">
        <v>1084</v>
      </c>
      <c r="G169" s="259" t="s">
        <v>213</v>
      </c>
      <c r="H169" s="266">
        <v>2</v>
      </c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193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193</v>
      </c>
      <c r="BM169" s="255" t="s">
        <v>423</v>
      </c>
    </row>
    <row r="170" s="2" customFormat="1" ht="34.8" customHeight="1">
      <c r="A170" s="37"/>
      <c r="B170" s="38"/>
      <c r="C170" s="256" t="s">
        <v>749</v>
      </c>
      <c r="D170" s="256" t="s">
        <v>189</v>
      </c>
      <c r="E170" s="257" t="s">
        <v>1085</v>
      </c>
      <c r="F170" s="258" t="s">
        <v>1086</v>
      </c>
      <c r="G170" s="259" t="s">
        <v>213</v>
      </c>
      <c r="H170" s="266">
        <v>1</v>
      </c>
      <c r="I170" s="261"/>
      <c r="J170" s="262">
        <f>ROUND(I170*H170,2)</f>
        <v>0</v>
      </c>
      <c r="K170" s="263"/>
      <c r="L170" s="40"/>
      <c r="M170" s="264" t="s">
        <v>1</v>
      </c>
      <c r="N170" s="265" t="s">
        <v>49</v>
      </c>
      <c r="O170" s="90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193</v>
      </c>
      <c r="AT170" s="255" t="s">
        <v>189</v>
      </c>
      <c r="AU170" s="255" t="s">
        <v>94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193</v>
      </c>
      <c r="BM170" s="255" t="s">
        <v>401</v>
      </c>
    </row>
    <row r="171" s="12" customFormat="1" ht="25.92" customHeight="1">
      <c r="A171" s="12"/>
      <c r="B171" s="226"/>
      <c r="C171" s="227"/>
      <c r="D171" s="228" t="s">
        <v>83</v>
      </c>
      <c r="E171" s="229" t="s">
        <v>157</v>
      </c>
      <c r="F171" s="229" t="s">
        <v>1087</v>
      </c>
      <c r="G171" s="227"/>
      <c r="H171" s="227"/>
      <c r="I171" s="230"/>
      <c r="J171" s="231">
        <f>BK171</f>
        <v>0</v>
      </c>
      <c r="K171" s="227"/>
      <c r="L171" s="232"/>
      <c r="M171" s="233"/>
      <c r="N171" s="234"/>
      <c r="O171" s="234"/>
      <c r="P171" s="235">
        <f>P172+P175</f>
        <v>0</v>
      </c>
      <c r="Q171" s="234"/>
      <c r="R171" s="235">
        <f>R172+R175</f>
        <v>0</v>
      </c>
      <c r="S171" s="234"/>
      <c r="T171" s="236">
        <f>T172+T175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37" t="s">
        <v>221</v>
      </c>
      <c r="AT171" s="238" t="s">
        <v>83</v>
      </c>
      <c r="AU171" s="238" t="s">
        <v>84</v>
      </c>
      <c r="AY171" s="237" t="s">
        <v>180</v>
      </c>
      <c r="BK171" s="239">
        <f>BK172+BK175</f>
        <v>0</v>
      </c>
    </row>
    <row r="172" s="12" customFormat="1" ht="22.8" customHeight="1">
      <c r="A172" s="12"/>
      <c r="B172" s="226"/>
      <c r="C172" s="227"/>
      <c r="D172" s="228" t="s">
        <v>83</v>
      </c>
      <c r="E172" s="240" t="s">
        <v>1088</v>
      </c>
      <c r="F172" s="240" t="s">
        <v>1089</v>
      </c>
      <c r="G172" s="227"/>
      <c r="H172" s="227"/>
      <c r="I172" s="230"/>
      <c r="J172" s="241">
        <f>BK172</f>
        <v>0</v>
      </c>
      <c r="K172" s="227"/>
      <c r="L172" s="232"/>
      <c r="M172" s="233"/>
      <c r="N172" s="234"/>
      <c r="O172" s="234"/>
      <c r="P172" s="235">
        <f>SUM(P173:P174)</f>
        <v>0</v>
      </c>
      <c r="Q172" s="234"/>
      <c r="R172" s="235">
        <f>SUM(R173:R174)</f>
        <v>0</v>
      </c>
      <c r="S172" s="234"/>
      <c r="T172" s="236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37" t="s">
        <v>221</v>
      </c>
      <c r="AT172" s="238" t="s">
        <v>83</v>
      </c>
      <c r="AU172" s="238" t="s">
        <v>92</v>
      </c>
      <c r="AY172" s="237" t="s">
        <v>180</v>
      </c>
      <c r="BK172" s="239">
        <f>SUM(BK173:BK174)</f>
        <v>0</v>
      </c>
    </row>
    <row r="173" s="2" customFormat="1" ht="14.4" customHeight="1">
      <c r="A173" s="37"/>
      <c r="B173" s="38"/>
      <c r="C173" s="256" t="s">
        <v>862</v>
      </c>
      <c r="D173" s="256" t="s">
        <v>189</v>
      </c>
      <c r="E173" s="257" t="s">
        <v>1090</v>
      </c>
      <c r="F173" s="258" t="s">
        <v>1089</v>
      </c>
      <c r="G173" s="259" t="s">
        <v>186</v>
      </c>
      <c r="H173" s="266">
        <v>1</v>
      </c>
      <c r="I173" s="261"/>
      <c r="J173" s="262">
        <f>ROUND(I173*H173,2)</f>
        <v>0</v>
      </c>
      <c r="K173" s="263"/>
      <c r="L173" s="40"/>
      <c r="M173" s="264" t="s">
        <v>1</v>
      </c>
      <c r="N173" s="265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742</v>
      </c>
      <c r="AT173" s="255" t="s">
        <v>189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742</v>
      </c>
      <c r="BM173" s="255" t="s">
        <v>385</v>
      </c>
    </row>
    <row r="174" s="2" customFormat="1" ht="14.4" customHeight="1">
      <c r="A174" s="37"/>
      <c r="B174" s="38"/>
      <c r="C174" s="256" t="s">
        <v>281</v>
      </c>
      <c r="D174" s="256" t="s">
        <v>189</v>
      </c>
      <c r="E174" s="257" t="s">
        <v>1091</v>
      </c>
      <c r="F174" s="258" t="s">
        <v>1092</v>
      </c>
      <c r="G174" s="259" t="s">
        <v>186</v>
      </c>
      <c r="H174" s="266">
        <v>1</v>
      </c>
      <c r="I174" s="261"/>
      <c r="J174" s="262">
        <f>ROUND(I174*H174,2)</f>
        <v>0</v>
      </c>
      <c r="K174" s="263"/>
      <c r="L174" s="40"/>
      <c r="M174" s="264" t="s">
        <v>1</v>
      </c>
      <c r="N174" s="265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742</v>
      </c>
      <c r="AT174" s="255" t="s">
        <v>189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742</v>
      </c>
      <c r="BM174" s="255" t="s">
        <v>1093</v>
      </c>
    </row>
    <row r="175" s="12" customFormat="1" ht="22.8" customHeight="1">
      <c r="A175" s="12"/>
      <c r="B175" s="226"/>
      <c r="C175" s="227"/>
      <c r="D175" s="228" t="s">
        <v>83</v>
      </c>
      <c r="E175" s="240" t="s">
        <v>1094</v>
      </c>
      <c r="F175" s="240" t="s">
        <v>1095</v>
      </c>
      <c r="G175" s="227"/>
      <c r="H175" s="227"/>
      <c r="I175" s="230"/>
      <c r="J175" s="241">
        <f>BK175</f>
        <v>0</v>
      </c>
      <c r="K175" s="227"/>
      <c r="L175" s="232"/>
      <c r="M175" s="233"/>
      <c r="N175" s="234"/>
      <c r="O175" s="234"/>
      <c r="P175" s="235">
        <f>SUM(P176:P177)</f>
        <v>0</v>
      </c>
      <c r="Q175" s="234"/>
      <c r="R175" s="235">
        <f>SUM(R176:R177)</f>
        <v>0</v>
      </c>
      <c r="S175" s="234"/>
      <c r="T175" s="236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7" t="s">
        <v>221</v>
      </c>
      <c r="AT175" s="238" t="s">
        <v>83</v>
      </c>
      <c r="AU175" s="238" t="s">
        <v>92</v>
      </c>
      <c r="AY175" s="237" t="s">
        <v>180</v>
      </c>
      <c r="BK175" s="239">
        <f>SUM(BK176:BK177)</f>
        <v>0</v>
      </c>
    </row>
    <row r="176" s="2" customFormat="1" ht="14.4" customHeight="1">
      <c r="A176" s="37"/>
      <c r="B176" s="38"/>
      <c r="C176" s="256" t="s">
        <v>439</v>
      </c>
      <c r="D176" s="256" t="s">
        <v>189</v>
      </c>
      <c r="E176" s="257" t="s">
        <v>1096</v>
      </c>
      <c r="F176" s="258" t="s">
        <v>1097</v>
      </c>
      <c r="G176" s="259" t="s">
        <v>186</v>
      </c>
      <c r="H176" s="266">
        <v>1</v>
      </c>
      <c r="I176" s="261"/>
      <c r="J176" s="262">
        <f>ROUND(I176*H176,2)</f>
        <v>0</v>
      </c>
      <c r="K176" s="263"/>
      <c r="L176" s="40"/>
      <c r="M176" s="264" t="s">
        <v>1</v>
      </c>
      <c r="N176" s="265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742</v>
      </c>
      <c r="AT176" s="255" t="s">
        <v>189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742</v>
      </c>
      <c r="BM176" s="255" t="s">
        <v>447</v>
      </c>
    </row>
    <row r="177" s="2" customFormat="1" ht="14.4" customHeight="1">
      <c r="A177" s="37"/>
      <c r="B177" s="38"/>
      <c r="C177" s="256" t="s">
        <v>341</v>
      </c>
      <c r="D177" s="256" t="s">
        <v>189</v>
      </c>
      <c r="E177" s="257" t="s">
        <v>1098</v>
      </c>
      <c r="F177" s="258" t="s">
        <v>1099</v>
      </c>
      <c r="G177" s="259" t="s">
        <v>1100</v>
      </c>
      <c r="H177" s="266">
        <v>1</v>
      </c>
      <c r="I177" s="261"/>
      <c r="J177" s="262">
        <f>ROUND(I177*H177,2)</f>
        <v>0</v>
      </c>
      <c r="K177" s="263"/>
      <c r="L177" s="40"/>
      <c r="M177" s="267" t="s">
        <v>1</v>
      </c>
      <c r="N177" s="268" t="s">
        <v>49</v>
      </c>
      <c r="O177" s="269"/>
      <c r="P177" s="270">
        <f>O177*H177</f>
        <v>0</v>
      </c>
      <c r="Q177" s="270">
        <v>0</v>
      </c>
      <c r="R177" s="270">
        <f>Q177*H177</f>
        <v>0</v>
      </c>
      <c r="S177" s="270">
        <v>0</v>
      </c>
      <c r="T177" s="27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742</v>
      </c>
      <c r="AT177" s="255" t="s">
        <v>189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742</v>
      </c>
      <c r="BM177" s="255" t="s">
        <v>1101</v>
      </c>
    </row>
    <row r="178" s="2" customFormat="1" ht="6.96" customHeight="1">
      <c r="A178" s="37"/>
      <c r="B178" s="65"/>
      <c r="C178" s="66"/>
      <c r="D178" s="66"/>
      <c r="E178" s="66"/>
      <c r="F178" s="66"/>
      <c r="G178" s="66"/>
      <c r="H178" s="66"/>
      <c r="I178" s="66"/>
      <c r="J178" s="66"/>
      <c r="K178" s="66"/>
      <c r="L178" s="40"/>
      <c r="M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</row>
  </sheetData>
  <sheetProtection sheet="1" autoFilter="0" formatColumns="0" formatRows="0" objects="1" scenarios="1" spinCount="100000" saltValue="KjuSaPekY4NYYjaaufHYKALluuFG9bUNYI37gQYMi6cUYpi+hqnFBo9JCfufEYl69PX8aWaU6o2OFL3Ktq+FnA==" hashValue="kCF0iKVUt+O9CIrC992NwyFCK1sce13nWWaMNB8srYPXnCIXvd4pIFb239IW8CHNCDhpDRbYMesyexpFEqMhLg==" algorithmName="SHA-512" password="CC35"/>
  <autoFilter ref="C135:K177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113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1102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J114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ROUND((SUM(BE114:BE121) + SUM(BE141:BE277)),  2)</f>
        <v>0</v>
      </c>
      <c r="G35" s="37"/>
      <c r="H35" s="37"/>
      <c r="I35" s="171">
        <v>0.20999999999999999</v>
      </c>
      <c r="J35" s="170">
        <f>ROUND(((SUM(BE114:BE121) + SUM(BE141:BE277))*I35),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ROUND((SUM(BF114:BF121) + SUM(BF141:BF277)),  2)</f>
        <v>0</v>
      </c>
      <c r="G36" s="37"/>
      <c r="H36" s="37"/>
      <c r="I36" s="171">
        <v>0.14999999999999999</v>
      </c>
      <c r="J36" s="170">
        <f>ROUND(((SUM(BF114:BF121) + SUM(BF141:BF277))*I36),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ROUND((SUM(BG114:BG121) + SUM(BG141:BG277)),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ROUND((SUM(BH114:BH121) + SUM(BH141:BH277)),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ROUND((SUM(BI114:BI121) + SUM(BI141:BI277)),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SO01 - Stavební část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J141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J142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J143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1104</v>
      </c>
      <c r="E99" s="203"/>
      <c r="F99" s="203"/>
      <c r="G99" s="203"/>
      <c r="H99" s="203"/>
      <c r="I99" s="203"/>
      <c r="J99" s="204">
        <f>J180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1020</v>
      </c>
      <c r="E100" s="203"/>
      <c r="F100" s="203"/>
      <c r="G100" s="203"/>
      <c r="H100" s="203"/>
      <c r="I100" s="203"/>
      <c r="J100" s="204">
        <f>J183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1105</v>
      </c>
      <c r="E101" s="203"/>
      <c r="F101" s="203"/>
      <c r="G101" s="203"/>
      <c r="H101" s="203"/>
      <c r="I101" s="203"/>
      <c r="J101" s="204">
        <f>J186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1106</v>
      </c>
      <c r="E102" s="203"/>
      <c r="F102" s="203"/>
      <c r="G102" s="203"/>
      <c r="H102" s="203"/>
      <c r="I102" s="203"/>
      <c r="J102" s="204">
        <f>J190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1107</v>
      </c>
      <c r="E103" s="203"/>
      <c r="F103" s="203"/>
      <c r="G103" s="203"/>
      <c r="H103" s="203"/>
      <c r="I103" s="203"/>
      <c r="J103" s="204">
        <f>J208</f>
        <v>0</v>
      </c>
      <c r="K103" s="201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0"/>
      <c r="C104" s="201"/>
      <c r="D104" s="202" t="s">
        <v>1108</v>
      </c>
      <c r="E104" s="203"/>
      <c r="F104" s="203"/>
      <c r="G104" s="203"/>
      <c r="H104" s="203"/>
      <c r="I104" s="203"/>
      <c r="J104" s="204">
        <f>J249</f>
        <v>0</v>
      </c>
      <c r="K104" s="201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4"/>
      <c r="C105" s="195"/>
      <c r="D105" s="196" t="s">
        <v>1021</v>
      </c>
      <c r="E105" s="197"/>
      <c r="F105" s="197"/>
      <c r="G105" s="197"/>
      <c r="H105" s="197"/>
      <c r="I105" s="197"/>
      <c r="J105" s="198">
        <f>J259</f>
        <v>0</v>
      </c>
      <c r="K105" s="195"/>
      <c r="L105" s="19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0"/>
      <c r="C106" s="201"/>
      <c r="D106" s="202" t="s">
        <v>1109</v>
      </c>
      <c r="E106" s="203"/>
      <c r="F106" s="203"/>
      <c r="G106" s="203"/>
      <c r="H106" s="203"/>
      <c r="I106" s="203"/>
      <c r="J106" s="204">
        <f>J260</f>
        <v>0</v>
      </c>
      <c r="K106" s="201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4"/>
      <c r="C107" s="195"/>
      <c r="D107" s="196" t="s">
        <v>1022</v>
      </c>
      <c r="E107" s="197"/>
      <c r="F107" s="197"/>
      <c r="G107" s="197"/>
      <c r="H107" s="197"/>
      <c r="I107" s="197"/>
      <c r="J107" s="198">
        <f>J268</f>
        <v>0</v>
      </c>
      <c r="K107" s="195"/>
      <c r="L107" s="19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0"/>
      <c r="C108" s="201"/>
      <c r="D108" s="202" t="s">
        <v>1023</v>
      </c>
      <c r="E108" s="203"/>
      <c r="F108" s="203"/>
      <c r="G108" s="203"/>
      <c r="H108" s="203"/>
      <c r="I108" s="203"/>
      <c r="J108" s="204">
        <f>J269</f>
        <v>0</v>
      </c>
      <c r="K108" s="201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0"/>
      <c r="C109" s="201"/>
      <c r="D109" s="202" t="s">
        <v>499</v>
      </c>
      <c r="E109" s="203"/>
      <c r="F109" s="203"/>
      <c r="G109" s="203"/>
      <c r="H109" s="203"/>
      <c r="I109" s="203"/>
      <c r="J109" s="204">
        <f>J272</f>
        <v>0</v>
      </c>
      <c r="K109" s="201"/>
      <c r="L109" s="20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4"/>
      <c r="C110" s="195"/>
      <c r="D110" s="196" t="s">
        <v>1024</v>
      </c>
      <c r="E110" s="197"/>
      <c r="F110" s="197"/>
      <c r="G110" s="197"/>
      <c r="H110" s="197"/>
      <c r="I110" s="197"/>
      <c r="J110" s="198">
        <f>J274</f>
        <v>0</v>
      </c>
      <c r="K110" s="195"/>
      <c r="L110" s="19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200"/>
      <c r="C111" s="201"/>
      <c r="D111" s="202" t="s">
        <v>1025</v>
      </c>
      <c r="E111" s="203"/>
      <c r="F111" s="203"/>
      <c r="G111" s="203"/>
      <c r="H111" s="203"/>
      <c r="I111" s="203"/>
      <c r="J111" s="204">
        <f>J275</f>
        <v>0</v>
      </c>
      <c r="K111" s="201"/>
      <c r="L111" s="20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9.28" customHeight="1">
      <c r="A114" s="37"/>
      <c r="B114" s="38"/>
      <c r="C114" s="193" t="s">
        <v>155</v>
      </c>
      <c r="D114" s="39"/>
      <c r="E114" s="39"/>
      <c r="F114" s="39"/>
      <c r="G114" s="39"/>
      <c r="H114" s="39"/>
      <c r="I114" s="39"/>
      <c r="J114" s="206">
        <f>ROUND(J115 + J116 + J117 + J118 + J119 + J120,2)</f>
        <v>0</v>
      </c>
      <c r="K114" s="39"/>
      <c r="L114" s="62"/>
      <c r="N114" s="207" t="s">
        <v>48</v>
      </c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8" customHeight="1">
      <c r="A115" s="37"/>
      <c r="B115" s="38"/>
      <c r="C115" s="39"/>
      <c r="D115" s="143" t="s">
        <v>156</v>
      </c>
      <c r="E115" s="136"/>
      <c r="F115" s="136"/>
      <c r="G115" s="39"/>
      <c r="H115" s="39"/>
      <c r="I115" s="39"/>
      <c r="J115" s="137">
        <v>0</v>
      </c>
      <c r="K115" s="39"/>
      <c r="L115" s="208"/>
      <c r="M115" s="209"/>
      <c r="N115" s="210" t="s">
        <v>49</v>
      </c>
      <c r="O115" s="209"/>
      <c r="P115" s="209"/>
      <c r="Q115" s="209"/>
      <c r="R115" s="209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12" t="s">
        <v>157</v>
      </c>
      <c r="AZ115" s="209"/>
      <c r="BA115" s="209"/>
      <c r="BB115" s="209"/>
      <c r="BC115" s="209"/>
      <c r="BD115" s="209"/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212" t="s">
        <v>92</v>
      </c>
      <c r="BK115" s="209"/>
      <c r="BL115" s="209"/>
      <c r="BM115" s="209"/>
    </row>
    <row r="116" s="2" customFormat="1" ht="18" customHeight="1">
      <c r="A116" s="37"/>
      <c r="B116" s="38"/>
      <c r="C116" s="39"/>
      <c r="D116" s="143" t="s">
        <v>158</v>
      </c>
      <c r="E116" s="136"/>
      <c r="F116" s="136"/>
      <c r="G116" s="39"/>
      <c r="H116" s="39"/>
      <c r="I116" s="39"/>
      <c r="J116" s="137">
        <v>0</v>
      </c>
      <c r="K116" s="39"/>
      <c r="L116" s="208"/>
      <c r="M116" s="209"/>
      <c r="N116" s="210" t="s">
        <v>49</v>
      </c>
      <c r="O116" s="209"/>
      <c r="P116" s="209"/>
      <c r="Q116" s="209"/>
      <c r="R116" s="209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12" t="s">
        <v>157</v>
      </c>
      <c r="AZ116" s="209"/>
      <c r="BA116" s="209"/>
      <c r="BB116" s="209"/>
      <c r="BC116" s="209"/>
      <c r="BD116" s="209"/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212" t="s">
        <v>92</v>
      </c>
      <c r="BK116" s="209"/>
      <c r="BL116" s="209"/>
      <c r="BM116" s="209"/>
    </row>
    <row r="117" s="2" customFormat="1" ht="18" customHeight="1">
      <c r="A117" s="37"/>
      <c r="B117" s="38"/>
      <c r="C117" s="39"/>
      <c r="D117" s="143" t="s">
        <v>159</v>
      </c>
      <c r="E117" s="136"/>
      <c r="F117" s="136"/>
      <c r="G117" s="39"/>
      <c r="H117" s="39"/>
      <c r="I117" s="39"/>
      <c r="J117" s="137">
        <v>0</v>
      </c>
      <c r="K117" s="39"/>
      <c r="L117" s="208"/>
      <c r="M117" s="209"/>
      <c r="N117" s="210" t="s">
        <v>49</v>
      </c>
      <c r="O117" s="209"/>
      <c r="P117" s="209"/>
      <c r="Q117" s="209"/>
      <c r="R117" s="209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12" t="s">
        <v>157</v>
      </c>
      <c r="AZ117" s="209"/>
      <c r="BA117" s="209"/>
      <c r="BB117" s="209"/>
      <c r="BC117" s="209"/>
      <c r="BD117" s="209"/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212" t="s">
        <v>92</v>
      </c>
      <c r="BK117" s="209"/>
      <c r="BL117" s="209"/>
      <c r="BM117" s="209"/>
    </row>
    <row r="118" s="2" customFormat="1" ht="18" customHeight="1">
      <c r="A118" s="37"/>
      <c r="B118" s="38"/>
      <c r="C118" s="39"/>
      <c r="D118" s="143" t="s">
        <v>160</v>
      </c>
      <c r="E118" s="136"/>
      <c r="F118" s="136"/>
      <c r="G118" s="39"/>
      <c r="H118" s="39"/>
      <c r="I118" s="39"/>
      <c r="J118" s="137">
        <v>0</v>
      </c>
      <c r="K118" s="39"/>
      <c r="L118" s="208"/>
      <c r="M118" s="209"/>
      <c r="N118" s="210" t="s">
        <v>49</v>
      </c>
      <c r="O118" s="209"/>
      <c r="P118" s="209"/>
      <c r="Q118" s="209"/>
      <c r="R118" s="209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12" t="s">
        <v>157</v>
      </c>
      <c r="AZ118" s="209"/>
      <c r="BA118" s="209"/>
      <c r="BB118" s="209"/>
      <c r="BC118" s="209"/>
      <c r="BD118" s="209"/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12" t="s">
        <v>92</v>
      </c>
      <c r="BK118" s="209"/>
      <c r="BL118" s="209"/>
      <c r="BM118" s="209"/>
    </row>
    <row r="119" s="2" customFormat="1" ht="18" customHeight="1">
      <c r="A119" s="37"/>
      <c r="B119" s="38"/>
      <c r="C119" s="39"/>
      <c r="D119" s="143" t="s">
        <v>161</v>
      </c>
      <c r="E119" s="136"/>
      <c r="F119" s="136"/>
      <c r="G119" s="39"/>
      <c r="H119" s="39"/>
      <c r="I119" s="39"/>
      <c r="J119" s="137">
        <v>0</v>
      </c>
      <c r="K119" s="39"/>
      <c r="L119" s="208"/>
      <c r="M119" s="209"/>
      <c r="N119" s="210" t="s">
        <v>49</v>
      </c>
      <c r="O119" s="209"/>
      <c r="P119" s="209"/>
      <c r="Q119" s="209"/>
      <c r="R119" s="209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09"/>
      <c r="AG119" s="209"/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12" t="s">
        <v>157</v>
      </c>
      <c r="AZ119" s="209"/>
      <c r="BA119" s="209"/>
      <c r="BB119" s="209"/>
      <c r="BC119" s="209"/>
      <c r="BD119" s="209"/>
      <c r="BE119" s="213">
        <f>IF(N119="základní",J119,0)</f>
        <v>0</v>
      </c>
      <c r="BF119" s="213">
        <f>IF(N119="snížená",J119,0)</f>
        <v>0</v>
      </c>
      <c r="BG119" s="213">
        <f>IF(N119="zákl. přenesená",J119,0)</f>
        <v>0</v>
      </c>
      <c r="BH119" s="213">
        <f>IF(N119="sníž. přenesená",J119,0)</f>
        <v>0</v>
      </c>
      <c r="BI119" s="213">
        <f>IF(N119="nulová",J119,0)</f>
        <v>0</v>
      </c>
      <c r="BJ119" s="212" t="s">
        <v>92</v>
      </c>
      <c r="BK119" s="209"/>
      <c r="BL119" s="209"/>
      <c r="BM119" s="209"/>
    </row>
    <row r="120" s="2" customFormat="1" ht="18" customHeight="1">
      <c r="A120" s="37"/>
      <c r="B120" s="38"/>
      <c r="C120" s="39"/>
      <c r="D120" s="136" t="s">
        <v>162</v>
      </c>
      <c r="E120" s="39"/>
      <c r="F120" s="39"/>
      <c r="G120" s="39"/>
      <c r="H120" s="39"/>
      <c r="I120" s="39"/>
      <c r="J120" s="137">
        <f>ROUND(J30*T120,2)</f>
        <v>0</v>
      </c>
      <c r="K120" s="39"/>
      <c r="L120" s="208"/>
      <c r="M120" s="209"/>
      <c r="N120" s="210" t="s">
        <v>49</v>
      </c>
      <c r="O120" s="209"/>
      <c r="P120" s="209"/>
      <c r="Q120" s="209"/>
      <c r="R120" s="209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09"/>
      <c r="AG120" s="209"/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12" t="s">
        <v>163</v>
      </c>
      <c r="AZ120" s="209"/>
      <c r="BA120" s="209"/>
      <c r="BB120" s="209"/>
      <c r="BC120" s="209"/>
      <c r="BD120" s="209"/>
      <c r="BE120" s="213">
        <f>IF(N120="základní",J120,0)</f>
        <v>0</v>
      </c>
      <c r="BF120" s="213">
        <f>IF(N120="snížená",J120,0)</f>
        <v>0</v>
      </c>
      <c r="BG120" s="213">
        <f>IF(N120="zákl. přenesená",J120,0)</f>
        <v>0</v>
      </c>
      <c r="BH120" s="213">
        <f>IF(N120="sníž. přenesená",J120,0)</f>
        <v>0</v>
      </c>
      <c r="BI120" s="213">
        <f>IF(N120="nulová",J120,0)</f>
        <v>0</v>
      </c>
      <c r="BJ120" s="212" t="s">
        <v>92</v>
      </c>
      <c r="BK120" s="209"/>
      <c r="BL120" s="209"/>
      <c r="BM120" s="209"/>
    </row>
    <row r="121" s="2" customForma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29.28" customHeight="1">
      <c r="A122" s="37"/>
      <c r="B122" s="38"/>
      <c r="C122" s="147" t="s">
        <v>139</v>
      </c>
      <c r="D122" s="148"/>
      <c r="E122" s="148"/>
      <c r="F122" s="148"/>
      <c r="G122" s="148"/>
      <c r="H122" s="148"/>
      <c r="I122" s="148"/>
      <c r="J122" s="149">
        <f>ROUND(J96+J114,2)</f>
        <v>0</v>
      </c>
      <c r="K122" s="148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65"/>
      <c r="C123" s="66"/>
      <c r="D123" s="66"/>
      <c r="E123" s="66"/>
      <c r="F123" s="66"/>
      <c r="G123" s="66"/>
      <c r="H123" s="66"/>
      <c r="I123" s="66"/>
      <c r="J123" s="66"/>
      <c r="K123" s="66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7" s="2" customFormat="1" ht="6.96" customHeight="1">
      <c r="A127" s="37"/>
      <c r="B127" s="67"/>
      <c r="C127" s="68"/>
      <c r="D127" s="68"/>
      <c r="E127" s="68"/>
      <c r="F127" s="68"/>
      <c r="G127" s="68"/>
      <c r="H127" s="68"/>
      <c r="I127" s="68"/>
      <c r="J127" s="68"/>
      <c r="K127" s="68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24.96" customHeight="1">
      <c r="A128" s="37"/>
      <c r="B128" s="38"/>
      <c r="C128" s="20" t="s">
        <v>164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29" t="s">
        <v>16</v>
      </c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4.4" customHeight="1">
      <c r="A131" s="37"/>
      <c r="B131" s="38"/>
      <c r="C131" s="39"/>
      <c r="D131" s="39"/>
      <c r="E131" s="190" t="str">
        <f>E7</f>
        <v>Infrastruktura pro elektromobilitu III - lokalita Valchařská</v>
      </c>
      <c r="F131" s="29"/>
      <c r="G131" s="29"/>
      <c r="H131" s="2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2" customHeight="1">
      <c r="A132" s="37"/>
      <c r="B132" s="38"/>
      <c r="C132" s="29" t="s">
        <v>141</v>
      </c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5.6" customHeight="1">
      <c r="A133" s="37"/>
      <c r="B133" s="38"/>
      <c r="C133" s="39"/>
      <c r="D133" s="39"/>
      <c r="E133" s="75" t="str">
        <f>E9</f>
        <v>SO01 - Stavební část</v>
      </c>
      <c r="F133" s="39"/>
      <c r="G133" s="39"/>
      <c r="H133" s="39"/>
      <c r="I133" s="39"/>
      <c r="J133" s="39"/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6.96" customHeight="1">
      <c r="A134" s="37"/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2" customHeight="1">
      <c r="A135" s="37"/>
      <c r="B135" s="38"/>
      <c r="C135" s="29" t="s">
        <v>20</v>
      </c>
      <c r="D135" s="39"/>
      <c r="E135" s="39"/>
      <c r="F135" s="24" t="str">
        <f>F12</f>
        <v>Ostrava</v>
      </c>
      <c r="G135" s="39"/>
      <c r="H135" s="39"/>
      <c r="I135" s="29" t="s">
        <v>22</v>
      </c>
      <c r="J135" s="78" t="str">
        <f>IF(J12="","",J12)</f>
        <v>18.1.2022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6.96" customHeight="1">
      <c r="A136" s="37"/>
      <c r="B136" s="38"/>
      <c r="C136" s="39"/>
      <c r="D136" s="39"/>
      <c r="E136" s="39"/>
      <c r="F136" s="39"/>
      <c r="G136" s="39"/>
      <c r="H136" s="39"/>
      <c r="I136" s="39"/>
      <c r="J136" s="39"/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26.4" customHeight="1">
      <c r="A137" s="37"/>
      <c r="B137" s="38"/>
      <c r="C137" s="29" t="s">
        <v>24</v>
      </c>
      <c r="D137" s="39"/>
      <c r="E137" s="39"/>
      <c r="F137" s="24" t="str">
        <f>E15</f>
        <v>Dopravní podnik Ostrava, a.s.</v>
      </c>
      <c r="G137" s="39"/>
      <c r="H137" s="39"/>
      <c r="I137" s="29" t="s">
        <v>32</v>
      </c>
      <c r="J137" s="33" t="str">
        <f>E21</f>
        <v>ENPRO Energo, s.r.o.</v>
      </c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40.8" customHeight="1">
      <c r="A138" s="37"/>
      <c r="B138" s="38"/>
      <c r="C138" s="29" t="s">
        <v>30</v>
      </c>
      <c r="D138" s="39"/>
      <c r="E138" s="39"/>
      <c r="F138" s="24" t="str">
        <f>IF(E18="","",E18)</f>
        <v>Vyplň údaj</v>
      </c>
      <c r="G138" s="39"/>
      <c r="H138" s="39"/>
      <c r="I138" s="29" t="s">
        <v>36</v>
      </c>
      <c r="J138" s="33" t="str">
        <f>E24</f>
        <v>PEZ - Projekce energetických zařízení, s.r.o.</v>
      </c>
      <c r="K138" s="39"/>
      <c r="L138" s="6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10.32" customHeight="1">
      <c r="A139" s="37"/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62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11" customFormat="1" ht="29.28" customHeight="1">
      <c r="A140" s="214"/>
      <c r="B140" s="215"/>
      <c r="C140" s="216" t="s">
        <v>165</v>
      </c>
      <c r="D140" s="217" t="s">
        <v>69</v>
      </c>
      <c r="E140" s="217" t="s">
        <v>65</v>
      </c>
      <c r="F140" s="217" t="s">
        <v>66</v>
      </c>
      <c r="G140" s="217" t="s">
        <v>166</v>
      </c>
      <c r="H140" s="217" t="s">
        <v>167</v>
      </c>
      <c r="I140" s="217" t="s">
        <v>168</v>
      </c>
      <c r="J140" s="218" t="s">
        <v>146</v>
      </c>
      <c r="K140" s="219" t="s">
        <v>169</v>
      </c>
      <c r="L140" s="220"/>
      <c r="M140" s="99" t="s">
        <v>1</v>
      </c>
      <c r="N140" s="100" t="s">
        <v>48</v>
      </c>
      <c r="O140" s="100" t="s">
        <v>170</v>
      </c>
      <c r="P140" s="100" t="s">
        <v>171</v>
      </c>
      <c r="Q140" s="100" t="s">
        <v>172</v>
      </c>
      <c r="R140" s="100" t="s">
        <v>173</v>
      </c>
      <c r="S140" s="100" t="s">
        <v>174</v>
      </c>
      <c r="T140" s="101" t="s">
        <v>175</v>
      </c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</row>
    <row r="141" s="2" customFormat="1" ht="22.8" customHeight="1">
      <c r="A141" s="37"/>
      <c r="B141" s="38"/>
      <c r="C141" s="106" t="s">
        <v>176</v>
      </c>
      <c r="D141" s="39"/>
      <c r="E141" s="39"/>
      <c r="F141" s="39"/>
      <c r="G141" s="39"/>
      <c r="H141" s="39"/>
      <c r="I141" s="39"/>
      <c r="J141" s="221">
        <f>BK141</f>
        <v>0</v>
      </c>
      <c r="K141" s="39"/>
      <c r="L141" s="40"/>
      <c r="M141" s="102"/>
      <c r="N141" s="222"/>
      <c r="O141" s="103"/>
      <c r="P141" s="223">
        <f>P142+P259+P268+P274</f>
        <v>0</v>
      </c>
      <c r="Q141" s="103"/>
      <c r="R141" s="223">
        <f>R142+R259+R268+R274</f>
        <v>0</v>
      </c>
      <c r="S141" s="103"/>
      <c r="T141" s="224">
        <f>T142+T259+T268+T274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4" t="s">
        <v>83</v>
      </c>
      <c r="AU141" s="14" t="s">
        <v>148</v>
      </c>
      <c r="BK141" s="225">
        <f>BK142+BK259+BK268+BK274</f>
        <v>0</v>
      </c>
    </row>
    <row r="142" s="12" customFormat="1" ht="25.92" customHeight="1">
      <c r="A142" s="12"/>
      <c r="B142" s="226"/>
      <c r="C142" s="227"/>
      <c r="D142" s="228" t="s">
        <v>83</v>
      </c>
      <c r="E142" s="229" t="s">
        <v>1027</v>
      </c>
      <c r="F142" s="229" t="s">
        <v>1028</v>
      </c>
      <c r="G142" s="227"/>
      <c r="H142" s="227"/>
      <c r="I142" s="230"/>
      <c r="J142" s="231">
        <f>BK142</f>
        <v>0</v>
      </c>
      <c r="K142" s="227"/>
      <c r="L142" s="232"/>
      <c r="M142" s="233"/>
      <c r="N142" s="234"/>
      <c r="O142" s="234"/>
      <c r="P142" s="235">
        <f>P143+P180+P183+P186+P190+P208+P249</f>
        <v>0</v>
      </c>
      <c r="Q142" s="234"/>
      <c r="R142" s="235">
        <f>R143+R180+R183+R186+R190+R208+R249</f>
        <v>0</v>
      </c>
      <c r="S142" s="234"/>
      <c r="T142" s="236">
        <f>T143+T180+T183+T186+T190+T208+T249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7" t="s">
        <v>92</v>
      </c>
      <c r="AT142" s="238" t="s">
        <v>83</v>
      </c>
      <c r="AU142" s="238" t="s">
        <v>84</v>
      </c>
      <c r="AY142" s="237" t="s">
        <v>180</v>
      </c>
      <c r="BK142" s="239">
        <f>BK143+BK180+BK183+BK186+BK190+BK208+BK249</f>
        <v>0</v>
      </c>
    </row>
    <row r="143" s="12" customFormat="1" ht="22.8" customHeight="1">
      <c r="A143" s="12"/>
      <c r="B143" s="226"/>
      <c r="C143" s="227"/>
      <c r="D143" s="228" t="s">
        <v>83</v>
      </c>
      <c r="E143" s="240" t="s">
        <v>92</v>
      </c>
      <c r="F143" s="240" t="s">
        <v>1110</v>
      </c>
      <c r="G143" s="227"/>
      <c r="H143" s="227"/>
      <c r="I143" s="230"/>
      <c r="J143" s="241">
        <f>BK143</f>
        <v>0</v>
      </c>
      <c r="K143" s="227"/>
      <c r="L143" s="232"/>
      <c r="M143" s="233"/>
      <c r="N143" s="234"/>
      <c r="O143" s="234"/>
      <c r="P143" s="235">
        <f>SUM(P144:P179)</f>
        <v>0</v>
      </c>
      <c r="Q143" s="234"/>
      <c r="R143" s="235">
        <f>SUM(R144:R179)</f>
        <v>0</v>
      </c>
      <c r="S143" s="234"/>
      <c r="T143" s="236">
        <f>SUM(T144:T179)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7" t="s">
        <v>92</v>
      </c>
      <c r="AT143" s="238" t="s">
        <v>83</v>
      </c>
      <c r="AU143" s="238" t="s">
        <v>92</v>
      </c>
      <c r="AY143" s="237" t="s">
        <v>180</v>
      </c>
      <c r="BK143" s="239">
        <f>SUM(BK144:BK179)</f>
        <v>0</v>
      </c>
    </row>
    <row r="144" s="2" customFormat="1" ht="19.8" customHeight="1">
      <c r="A144" s="37"/>
      <c r="B144" s="38"/>
      <c r="C144" s="256" t="s">
        <v>92</v>
      </c>
      <c r="D144" s="256" t="s">
        <v>189</v>
      </c>
      <c r="E144" s="257" t="s">
        <v>1111</v>
      </c>
      <c r="F144" s="258" t="s">
        <v>1112</v>
      </c>
      <c r="G144" s="259" t="s">
        <v>292</v>
      </c>
      <c r="H144" s="266">
        <v>1195</v>
      </c>
      <c r="I144" s="261"/>
      <c r="J144" s="262">
        <f>ROUND(I144*H144,2)</f>
        <v>0</v>
      </c>
      <c r="K144" s="263"/>
      <c r="L144" s="40"/>
      <c r="M144" s="264" t="s">
        <v>1</v>
      </c>
      <c r="N144" s="265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742</v>
      </c>
      <c r="AT144" s="255" t="s">
        <v>189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94</v>
      </c>
    </row>
    <row r="145" s="2" customFormat="1" ht="22.2" customHeight="1">
      <c r="A145" s="37"/>
      <c r="B145" s="38"/>
      <c r="C145" s="256" t="s">
        <v>94</v>
      </c>
      <c r="D145" s="256" t="s">
        <v>189</v>
      </c>
      <c r="E145" s="257" t="s">
        <v>1113</v>
      </c>
      <c r="F145" s="258" t="s">
        <v>1114</v>
      </c>
      <c r="G145" s="259" t="s">
        <v>213</v>
      </c>
      <c r="H145" s="266">
        <v>7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742</v>
      </c>
    </row>
    <row r="146" s="2" customFormat="1" ht="14.4" customHeight="1">
      <c r="A146" s="37"/>
      <c r="B146" s="38"/>
      <c r="C146" s="256" t="s">
        <v>179</v>
      </c>
      <c r="D146" s="256" t="s">
        <v>189</v>
      </c>
      <c r="E146" s="257" t="s">
        <v>1115</v>
      </c>
      <c r="F146" s="258" t="s">
        <v>1116</v>
      </c>
      <c r="G146" s="259" t="s">
        <v>213</v>
      </c>
      <c r="H146" s="266">
        <v>7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591</v>
      </c>
    </row>
    <row r="147" s="2" customFormat="1" ht="22.2" customHeight="1">
      <c r="A147" s="37"/>
      <c r="B147" s="38"/>
      <c r="C147" s="256" t="s">
        <v>742</v>
      </c>
      <c r="D147" s="256" t="s">
        <v>189</v>
      </c>
      <c r="E147" s="257" t="s">
        <v>1117</v>
      </c>
      <c r="F147" s="258" t="s">
        <v>1118</v>
      </c>
      <c r="G147" s="259" t="s">
        <v>292</v>
      </c>
      <c r="H147" s="266">
        <v>3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742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237</v>
      </c>
    </row>
    <row r="148" s="2" customFormat="1" ht="22.2" customHeight="1">
      <c r="A148" s="37"/>
      <c r="B148" s="38"/>
      <c r="C148" s="256" t="s">
        <v>221</v>
      </c>
      <c r="D148" s="256" t="s">
        <v>189</v>
      </c>
      <c r="E148" s="257" t="s">
        <v>1119</v>
      </c>
      <c r="F148" s="258" t="s">
        <v>1120</v>
      </c>
      <c r="G148" s="259" t="s">
        <v>292</v>
      </c>
      <c r="H148" s="266">
        <v>40.200000000000003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245</v>
      </c>
    </row>
    <row r="149" s="2" customFormat="1" ht="22.2" customHeight="1">
      <c r="A149" s="37"/>
      <c r="B149" s="38"/>
      <c r="C149" s="256" t="s">
        <v>591</v>
      </c>
      <c r="D149" s="256" t="s">
        <v>189</v>
      </c>
      <c r="E149" s="257" t="s">
        <v>1121</v>
      </c>
      <c r="F149" s="258" t="s">
        <v>1122</v>
      </c>
      <c r="G149" s="259" t="s">
        <v>292</v>
      </c>
      <c r="H149" s="266">
        <v>40.200000000000003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742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253</v>
      </c>
    </row>
    <row r="150" s="2" customFormat="1" ht="22.2" customHeight="1">
      <c r="A150" s="37"/>
      <c r="B150" s="38"/>
      <c r="C150" s="256" t="s">
        <v>229</v>
      </c>
      <c r="D150" s="256" t="s">
        <v>189</v>
      </c>
      <c r="E150" s="257" t="s">
        <v>1123</v>
      </c>
      <c r="F150" s="258" t="s">
        <v>1124</v>
      </c>
      <c r="G150" s="259" t="s">
        <v>292</v>
      </c>
      <c r="H150" s="266">
        <v>40.200000000000003</v>
      </c>
      <c r="I150" s="261"/>
      <c r="J150" s="262">
        <f>ROUND(I150*H150,2)</f>
        <v>0</v>
      </c>
      <c r="K150" s="263"/>
      <c r="L150" s="40"/>
      <c r="M150" s="264" t="s">
        <v>1</v>
      </c>
      <c r="N150" s="265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742</v>
      </c>
      <c r="AT150" s="255" t="s">
        <v>189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742</v>
      </c>
      <c r="BM150" s="255" t="s">
        <v>265</v>
      </c>
    </row>
    <row r="151" s="2" customFormat="1" ht="14.4" customHeight="1">
      <c r="A151" s="37"/>
      <c r="B151" s="38"/>
      <c r="C151" s="256" t="s">
        <v>237</v>
      </c>
      <c r="D151" s="256" t="s">
        <v>189</v>
      </c>
      <c r="E151" s="257" t="s">
        <v>1125</v>
      </c>
      <c r="F151" s="258" t="s">
        <v>1126</v>
      </c>
      <c r="G151" s="259" t="s">
        <v>199</v>
      </c>
      <c r="H151" s="266">
        <v>30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742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272</v>
      </c>
    </row>
    <row r="152" s="2" customFormat="1" ht="22.2" customHeight="1">
      <c r="A152" s="37"/>
      <c r="B152" s="38"/>
      <c r="C152" s="256" t="s">
        <v>241</v>
      </c>
      <c r="D152" s="256" t="s">
        <v>189</v>
      </c>
      <c r="E152" s="257" t="s">
        <v>1127</v>
      </c>
      <c r="F152" s="258" t="s">
        <v>1128</v>
      </c>
      <c r="G152" s="259" t="s">
        <v>199</v>
      </c>
      <c r="H152" s="266">
        <v>6</v>
      </c>
      <c r="I152" s="261"/>
      <c r="J152" s="262">
        <f>ROUND(I152*H152,2)</f>
        <v>0</v>
      </c>
      <c r="K152" s="263"/>
      <c r="L152" s="40"/>
      <c r="M152" s="264" t="s">
        <v>1</v>
      </c>
      <c r="N152" s="265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742</v>
      </c>
      <c r="AT152" s="255" t="s">
        <v>189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742</v>
      </c>
      <c r="BM152" s="255" t="s">
        <v>285</v>
      </c>
    </row>
    <row r="153" s="2" customFormat="1" ht="22.2" customHeight="1">
      <c r="A153" s="37"/>
      <c r="B153" s="38"/>
      <c r="C153" s="256" t="s">
        <v>245</v>
      </c>
      <c r="D153" s="256" t="s">
        <v>189</v>
      </c>
      <c r="E153" s="257" t="s">
        <v>1129</v>
      </c>
      <c r="F153" s="258" t="s">
        <v>1130</v>
      </c>
      <c r="G153" s="259" t="s">
        <v>292</v>
      </c>
      <c r="H153" s="266">
        <v>1195</v>
      </c>
      <c r="I153" s="261"/>
      <c r="J153" s="262">
        <f>ROUND(I153*H153,2)</f>
        <v>0</v>
      </c>
      <c r="K153" s="263"/>
      <c r="L153" s="40"/>
      <c r="M153" s="264" t="s">
        <v>1</v>
      </c>
      <c r="N153" s="265" t="s">
        <v>49</v>
      </c>
      <c r="O153" s="90"/>
      <c r="P153" s="253">
        <f>O153*H153</f>
        <v>0</v>
      </c>
      <c r="Q153" s="253">
        <v>0</v>
      </c>
      <c r="R153" s="253">
        <f>Q153*H153</f>
        <v>0</v>
      </c>
      <c r="S153" s="253">
        <v>0</v>
      </c>
      <c r="T153" s="254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55" t="s">
        <v>742</v>
      </c>
      <c r="AT153" s="255" t="s">
        <v>189</v>
      </c>
      <c r="AU153" s="255" t="s">
        <v>94</v>
      </c>
      <c r="AY153" s="14" t="s">
        <v>180</v>
      </c>
      <c r="BE153" s="142">
        <f>IF(N153="základní",J153,0)</f>
        <v>0</v>
      </c>
      <c r="BF153" s="142">
        <f>IF(N153="snížená",J153,0)</f>
        <v>0</v>
      </c>
      <c r="BG153" s="142">
        <f>IF(N153="zákl. přenesená",J153,0)</f>
        <v>0</v>
      </c>
      <c r="BH153" s="142">
        <f>IF(N153="sníž. přenesená",J153,0)</f>
        <v>0</v>
      </c>
      <c r="BI153" s="142">
        <f>IF(N153="nulová",J153,0)</f>
        <v>0</v>
      </c>
      <c r="BJ153" s="14" t="s">
        <v>92</v>
      </c>
      <c r="BK153" s="142">
        <f>ROUND(I153*H153,2)</f>
        <v>0</v>
      </c>
      <c r="BL153" s="14" t="s">
        <v>742</v>
      </c>
      <c r="BM153" s="255" t="s">
        <v>289</v>
      </c>
    </row>
    <row r="154" s="2" customFormat="1" ht="22.2" customHeight="1">
      <c r="A154" s="37"/>
      <c r="B154" s="38"/>
      <c r="C154" s="256" t="s">
        <v>249</v>
      </c>
      <c r="D154" s="256" t="s">
        <v>189</v>
      </c>
      <c r="E154" s="257" t="s">
        <v>1131</v>
      </c>
      <c r="F154" s="258" t="s">
        <v>1132</v>
      </c>
      <c r="G154" s="259" t="s">
        <v>1133</v>
      </c>
      <c r="H154" s="266">
        <v>6.2999999999999998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742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294</v>
      </c>
    </row>
    <row r="155" s="2" customFormat="1" ht="22.2" customHeight="1">
      <c r="A155" s="37"/>
      <c r="B155" s="38"/>
      <c r="C155" s="256" t="s">
        <v>253</v>
      </c>
      <c r="D155" s="256" t="s">
        <v>189</v>
      </c>
      <c r="E155" s="257" t="s">
        <v>1134</v>
      </c>
      <c r="F155" s="258" t="s">
        <v>1135</v>
      </c>
      <c r="G155" s="259" t="s">
        <v>1133</v>
      </c>
      <c r="H155" s="266">
        <v>100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742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742</v>
      </c>
      <c r="BM155" s="255" t="s">
        <v>303</v>
      </c>
    </row>
    <row r="156" s="2" customFormat="1" ht="22.2" customHeight="1">
      <c r="A156" s="37"/>
      <c r="B156" s="38"/>
      <c r="C156" s="256" t="s">
        <v>257</v>
      </c>
      <c r="D156" s="256" t="s">
        <v>189</v>
      </c>
      <c r="E156" s="257" t="s">
        <v>1136</v>
      </c>
      <c r="F156" s="258" t="s">
        <v>1137</v>
      </c>
      <c r="G156" s="259" t="s">
        <v>1133</v>
      </c>
      <c r="H156" s="266">
        <v>6.3920000000000003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742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742</v>
      </c>
      <c r="BM156" s="255" t="s">
        <v>281</v>
      </c>
    </row>
    <row r="157" s="2" customFormat="1" ht="30" customHeight="1">
      <c r="A157" s="37"/>
      <c r="B157" s="38"/>
      <c r="C157" s="256" t="s">
        <v>265</v>
      </c>
      <c r="D157" s="256" t="s">
        <v>189</v>
      </c>
      <c r="E157" s="257" t="s">
        <v>1138</v>
      </c>
      <c r="F157" s="258" t="s">
        <v>1139</v>
      </c>
      <c r="G157" s="259" t="s">
        <v>1133</v>
      </c>
      <c r="H157" s="266">
        <v>1.105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333</v>
      </c>
    </row>
    <row r="158" s="2" customFormat="1" ht="34.8" customHeight="1">
      <c r="A158" s="37"/>
      <c r="B158" s="38"/>
      <c r="C158" s="256" t="s">
        <v>8</v>
      </c>
      <c r="D158" s="256" t="s">
        <v>189</v>
      </c>
      <c r="E158" s="257" t="s">
        <v>1140</v>
      </c>
      <c r="F158" s="258" t="s">
        <v>1141</v>
      </c>
      <c r="G158" s="259" t="s">
        <v>1133</v>
      </c>
      <c r="H158" s="266">
        <v>756.80600000000004</v>
      </c>
      <c r="I158" s="261"/>
      <c r="J158" s="262">
        <f>ROUND(I158*H158,2)</f>
        <v>0</v>
      </c>
      <c r="K158" s="263"/>
      <c r="L158" s="40"/>
      <c r="M158" s="264" t="s">
        <v>1</v>
      </c>
      <c r="N158" s="265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742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742</v>
      </c>
      <c r="BM158" s="255" t="s">
        <v>749</v>
      </c>
    </row>
    <row r="159" s="2" customFormat="1" ht="34.8" customHeight="1">
      <c r="A159" s="37"/>
      <c r="B159" s="38"/>
      <c r="C159" s="256" t="s">
        <v>272</v>
      </c>
      <c r="D159" s="256" t="s">
        <v>189</v>
      </c>
      <c r="E159" s="257" t="s">
        <v>1142</v>
      </c>
      <c r="F159" s="258" t="s">
        <v>1143</v>
      </c>
      <c r="G159" s="259" t="s">
        <v>1133</v>
      </c>
      <c r="H159" s="266">
        <v>11352.09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742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742</v>
      </c>
      <c r="BM159" s="255" t="s">
        <v>997</v>
      </c>
    </row>
    <row r="160" s="2" customFormat="1" ht="22.2" customHeight="1">
      <c r="A160" s="37"/>
      <c r="B160" s="38"/>
      <c r="C160" s="256" t="s">
        <v>276</v>
      </c>
      <c r="D160" s="256" t="s">
        <v>189</v>
      </c>
      <c r="E160" s="257" t="s">
        <v>1144</v>
      </c>
      <c r="F160" s="258" t="s">
        <v>1145</v>
      </c>
      <c r="G160" s="259" t="s">
        <v>1133</v>
      </c>
      <c r="H160" s="266">
        <v>609.64700000000005</v>
      </c>
      <c r="I160" s="261"/>
      <c r="J160" s="262">
        <f>ROUND(I160*H160,2)</f>
        <v>0</v>
      </c>
      <c r="K160" s="263"/>
      <c r="L160" s="40"/>
      <c r="M160" s="264" t="s">
        <v>1</v>
      </c>
      <c r="N160" s="265" t="s">
        <v>49</v>
      </c>
      <c r="O160" s="90"/>
      <c r="P160" s="253">
        <f>O160*H160</f>
        <v>0</v>
      </c>
      <c r="Q160" s="253">
        <v>0</v>
      </c>
      <c r="R160" s="253">
        <f>Q160*H160</f>
        <v>0</v>
      </c>
      <c r="S160" s="253">
        <v>0</v>
      </c>
      <c r="T160" s="25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55" t="s">
        <v>742</v>
      </c>
      <c r="AT160" s="255" t="s">
        <v>189</v>
      </c>
      <c r="AU160" s="255" t="s">
        <v>94</v>
      </c>
      <c r="AY160" s="14" t="s">
        <v>180</v>
      </c>
      <c r="BE160" s="142">
        <f>IF(N160="základní",J160,0)</f>
        <v>0</v>
      </c>
      <c r="BF160" s="142">
        <f>IF(N160="snížená",J160,0)</f>
        <v>0</v>
      </c>
      <c r="BG160" s="142">
        <f>IF(N160="zákl. přenesená",J160,0)</f>
        <v>0</v>
      </c>
      <c r="BH160" s="142">
        <f>IF(N160="sníž. přenesená",J160,0)</f>
        <v>0</v>
      </c>
      <c r="BI160" s="142">
        <f>IF(N160="nulová",J160,0)</f>
        <v>0</v>
      </c>
      <c r="BJ160" s="14" t="s">
        <v>92</v>
      </c>
      <c r="BK160" s="142">
        <f>ROUND(I160*H160,2)</f>
        <v>0</v>
      </c>
      <c r="BL160" s="14" t="s">
        <v>742</v>
      </c>
      <c r="BM160" s="255" t="s">
        <v>313</v>
      </c>
    </row>
    <row r="161" s="2" customFormat="1" ht="22.2" customHeight="1">
      <c r="A161" s="37"/>
      <c r="B161" s="38"/>
      <c r="C161" s="256" t="s">
        <v>285</v>
      </c>
      <c r="D161" s="256" t="s">
        <v>189</v>
      </c>
      <c r="E161" s="257" t="s">
        <v>1146</v>
      </c>
      <c r="F161" s="258" t="s">
        <v>1147</v>
      </c>
      <c r="G161" s="259" t="s">
        <v>292</v>
      </c>
      <c r="H161" s="266">
        <v>316.86000000000001</v>
      </c>
      <c r="I161" s="261"/>
      <c r="J161" s="262">
        <f>ROUND(I161*H161,2)</f>
        <v>0</v>
      </c>
      <c r="K161" s="263"/>
      <c r="L161" s="40"/>
      <c r="M161" s="264" t="s">
        <v>1</v>
      </c>
      <c r="N161" s="265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742</v>
      </c>
      <c r="AT161" s="255" t="s">
        <v>189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742</v>
      </c>
      <c r="BM161" s="255" t="s">
        <v>1049</v>
      </c>
    </row>
    <row r="162" s="2" customFormat="1" ht="22.2" customHeight="1">
      <c r="A162" s="37"/>
      <c r="B162" s="38"/>
      <c r="C162" s="256" t="s">
        <v>621</v>
      </c>
      <c r="D162" s="256" t="s">
        <v>189</v>
      </c>
      <c r="E162" s="257" t="s">
        <v>1148</v>
      </c>
      <c r="F162" s="258" t="s">
        <v>1149</v>
      </c>
      <c r="G162" s="259" t="s">
        <v>1133</v>
      </c>
      <c r="H162" s="266">
        <v>2575.1729999999998</v>
      </c>
      <c r="I162" s="261"/>
      <c r="J162" s="262">
        <f>ROUND(I162*H162,2)</f>
        <v>0</v>
      </c>
      <c r="K162" s="263"/>
      <c r="L162" s="40"/>
      <c r="M162" s="264" t="s">
        <v>1</v>
      </c>
      <c r="N162" s="265" t="s">
        <v>49</v>
      </c>
      <c r="O162" s="90"/>
      <c r="P162" s="253">
        <f>O162*H162</f>
        <v>0</v>
      </c>
      <c r="Q162" s="253">
        <v>0</v>
      </c>
      <c r="R162" s="253">
        <f>Q162*H162</f>
        <v>0</v>
      </c>
      <c r="S162" s="253">
        <v>0</v>
      </c>
      <c r="T162" s="25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55" t="s">
        <v>742</v>
      </c>
      <c r="AT162" s="255" t="s">
        <v>189</v>
      </c>
      <c r="AU162" s="255" t="s">
        <v>94</v>
      </c>
      <c r="AY162" s="14" t="s">
        <v>180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4" t="s">
        <v>92</v>
      </c>
      <c r="BK162" s="142">
        <f>ROUND(I162*H162,2)</f>
        <v>0</v>
      </c>
      <c r="BL162" s="14" t="s">
        <v>742</v>
      </c>
      <c r="BM162" s="255" t="s">
        <v>373</v>
      </c>
    </row>
    <row r="163" s="2" customFormat="1" ht="22.2" customHeight="1">
      <c r="A163" s="37"/>
      <c r="B163" s="38"/>
      <c r="C163" s="256" t="s">
        <v>289</v>
      </c>
      <c r="D163" s="256" t="s">
        <v>189</v>
      </c>
      <c r="E163" s="257" t="s">
        <v>1150</v>
      </c>
      <c r="F163" s="258" t="s">
        <v>1151</v>
      </c>
      <c r="G163" s="259" t="s">
        <v>1133</v>
      </c>
      <c r="H163" s="266">
        <v>4.2000000000000002</v>
      </c>
      <c r="I163" s="261"/>
      <c r="J163" s="262">
        <f>ROUND(I163*H163,2)</f>
        <v>0</v>
      </c>
      <c r="K163" s="263"/>
      <c r="L163" s="40"/>
      <c r="M163" s="264" t="s">
        <v>1</v>
      </c>
      <c r="N163" s="265" t="s">
        <v>49</v>
      </c>
      <c r="O163" s="90"/>
      <c r="P163" s="253">
        <f>O163*H163</f>
        <v>0</v>
      </c>
      <c r="Q163" s="253">
        <v>0</v>
      </c>
      <c r="R163" s="253">
        <f>Q163*H163</f>
        <v>0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742</v>
      </c>
      <c r="AT163" s="255" t="s">
        <v>189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742</v>
      </c>
      <c r="BM163" s="255" t="s">
        <v>365</v>
      </c>
    </row>
    <row r="164" s="2" customFormat="1" ht="19.8" customHeight="1">
      <c r="A164" s="37"/>
      <c r="B164" s="38"/>
      <c r="C164" s="256" t="s">
        <v>7</v>
      </c>
      <c r="D164" s="256" t="s">
        <v>189</v>
      </c>
      <c r="E164" s="257" t="s">
        <v>1152</v>
      </c>
      <c r="F164" s="258" t="s">
        <v>1153</v>
      </c>
      <c r="G164" s="259" t="s">
        <v>1133</v>
      </c>
      <c r="H164" s="266">
        <v>4.2000000000000002</v>
      </c>
      <c r="I164" s="261"/>
      <c r="J164" s="262">
        <f>ROUND(I164*H164,2)</f>
        <v>0</v>
      </c>
      <c r="K164" s="263"/>
      <c r="L164" s="40"/>
      <c r="M164" s="264" t="s">
        <v>1</v>
      </c>
      <c r="N164" s="265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742</v>
      </c>
      <c r="AT164" s="255" t="s">
        <v>189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742</v>
      </c>
      <c r="BM164" s="255" t="s">
        <v>345</v>
      </c>
    </row>
    <row r="165" s="2" customFormat="1" ht="22.2" customHeight="1">
      <c r="A165" s="37"/>
      <c r="B165" s="38"/>
      <c r="C165" s="256" t="s">
        <v>294</v>
      </c>
      <c r="D165" s="256" t="s">
        <v>189</v>
      </c>
      <c r="E165" s="257" t="s">
        <v>1154</v>
      </c>
      <c r="F165" s="258" t="s">
        <v>1155</v>
      </c>
      <c r="G165" s="259" t="s">
        <v>1133</v>
      </c>
      <c r="H165" s="266">
        <v>160</v>
      </c>
      <c r="I165" s="261"/>
      <c r="J165" s="262">
        <f>ROUND(I165*H165,2)</f>
        <v>0</v>
      </c>
      <c r="K165" s="263"/>
      <c r="L165" s="40"/>
      <c r="M165" s="264" t="s">
        <v>1</v>
      </c>
      <c r="N165" s="265" t="s">
        <v>49</v>
      </c>
      <c r="O165" s="90"/>
      <c r="P165" s="253">
        <f>O165*H165</f>
        <v>0</v>
      </c>
      <c r="Q165" s="253">
        <v>0</v>
      </c>
      <c r="R165" s="253">
        <f>Q165*H165</f>
        <v>0</v>
      </c>
      <c r="S165" s="253">
        <v>0</v>
      </c>
      <c r="T165" s="254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55" t="s">
        <v>742</v>
      </c>
      <c r="AT165" s="255" t="s">
        <v>189</v>
      </c>
      <c r="AU165" s="255" t="s">
        <v>94</v>
      </c>
      <c r="AY165" s="14" t="s">
        <v>180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4" t="s">
        <v>92</v>
      </c>
      <c r="BK165" s="142">
        <f>ROUND(I165*H165,2)</f>
        <v>0</v>
      </c>
      <c r="BL165" s="14" t="s">
        <v>742</v>
      </c>
      <c r="BM165" s="255" t="s">
        <v>435</v>
      </c>
    </row>
    <row r="166" s="2" customFormat="1" ht="30" customHeight="1">
      <c r="A166" s="37"/>
      <c r="B166" s="38"/>
      <c r="C166" s="256" t="s">
        <v>298</v>
      </c>
      <c r="D166" s="256" t="s">
        <v>189</v>
      </c>
      <c r="E166" s="257" t="s">
        <v>1156</v>
      </c>
      <c r="F166" s="258" t="s">
        <v>1157</v>
      </c>
      <c r="G166" s="259" t="s">
        <v>292</v>
      </c>
      <c r="H166" s="266">
        <v>1016</v>
      </c>
      <c r="I166" s="261"/>
      <c r="J166" s="262">
        <f>ROUND(I166*H166,2)</f>
        <v>0</v>
      </c>
      <c r="K166" s="263"/>
      <c r="L166" s="40"/>
      <c r="M166" s="264" t="s">
        <v>1</v>
      </c>
      <c r="N166" s="265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742</v>
      </c>
      <c r="AT166" s="255" t="s">
        <v>189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742</v>
      </c>
      <c r="BM166" s="255" t="s">
        <v>393</v>
      </c>
    </row>
    <row r="167" s="2" customFormat="1" ht="22.2" customHeight="1">
      <c r="A167" s="37"/>
      <c r="B167" s="38"/>
      <c r="C167" s="256" t="s">
        <v>303</v>
      </c>
      <c r="D167" s="256" t="s">
        <v>189</v>
      </c>
      <c r="E167" s="257" t="s">
        <v>1158</v>
      </c>
      <c r="F167" s="258" t="s">
        <v>1159</v>
      </c>
      <c r="G167" s="259" t="s">
        <v>292</v>
      </c>
      <c r="H167" s="266">
        <v>1711</v>
      </c>
      <c r="I167" s="261"/>
      <c r="J167" s="262">
        <f>ROUND(I167*H167,2)</f>
        <v>0</v>
      </c>
      <c r="K167" s="263"/>
      <c r="L167" s="40"/>
      <c r="M167" s="264" t="s">
        <v>1</v>
      </c>
      <c r="N167" s="265" t="s">
        <v>49</v>
      </c>
      <c r="O167" s="90"/>
      <c r="P167" s="253">
        <f>O167*H167</f>
        <v>0</v>
      </c>
      <c r="Q167" s="253">
        <v>0</v>
      </c>
      <c r="R167" s="253">
        <f>Q167*H167</f>
        <v>0</v>
      </c>
      <c r="S167" s="253">
        <v>0</v>
      </c>
      <c r="T167" s="25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55" t="s">
        <v>742</v>
      </c>
      <c r="AT167" s="255" t="s">
        <v>189</v>
      </c>
      <c r="AU167" s="255" t="s">
        <v>94</v>
      </c>
      <c r="AY167" s="14" t="s">
        <v>180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4" t="s">
        <v>92</v>
      </c>
      <c r="BK167" s="142">
        <f>ROUND(I167*H167,2)</f>
        <v>0</v>
      </c>
      <c r="BL167" s="14" t="s">
        <v>742</v>
      </c>
      <c r="BM167" s="255" t="s">
        <v>377</v>
      </c>
    </row>
    <row r="168" s="2" customFormat="1" ht="14.4" customHeight="1">
      <c r="A168" s="37"/>
      <c r="B168" s="38"/>
      <c r="C168" s="242" t="s">
        <v>862</v>
      </c>
      <c r="D168" s="242" t="s">
        <v>183</v>
      </c>
      <c r="E168" s="243" t="s">
        <v>1160</v>
      </c>
      <c r="F168" s="244" t="s">
        <v>1161</v>
      </c>
      <c r="G168" s="245" t="s">
        <v>279</v>
      </c>
      <c r="H168" s="246">
        <v>171.09999999999999</v>
      </c>
      <c r="I168" s="247"/>
      <c r="J168" s="248">
        <f>ROUND(I168*H168,2)</f>
        <v>0</v>
      </c>
      <c r="K168" s="249"/>
      <c r="L168" s="250"/>
      <c r="M168" s="251" t="s">
        <v>1</v>
      </c>
      <c r="N168" s="252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237</v>
      </c>
      <c r="AT168" s="255" t="s">
        <v>183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742</v>
      </c>
      <c r="BM168" s="255" t="s">
        <v>427</v>
      </c>
    </row>
    <row r="169" s="2" customFormat="1" ht="22.2" customHeight="1">
      <c r="A169" s="37"/>
      <c r="B169" s="38"/>
      <c r="C169" s="256" t="s">
        <v>281</v>
      </c>
      <c r="D169" s="256" t="s">
        <v>189</v>
      </c>
      <c r="E169" s="257" t="s">
        <v>1162</v>
      </c>
      <c r="F169" s="258" t="s">
        <v>1163</v>
      </c>
      <c r="G169" s="259" t="s">
        <v>213</v>
      </c>
      <c r="H169" s="266">
        <v>7</v>
      </c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742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742</v>
      </c>
      <c r="BM169" s="255" t="s">
        <v>423</v>
      </c>
    </row>
    <row r="170" s="2" customFormat="1" ht="22.2" customHeight="1">
      <c r="A170" s="37"/>
      <c r="B170" s="38"/>
      <c r="C170" s="256" t="s">
        <v>439</v>
      </c>
      <c r="D170" s="256" t="s">
        <v>189</v>
      </c>
      <c r="E170" s="257" t="s">
        <v>1164</v>
      </c>
      <c r="F170" s="258" t="s">
        <v>1165</v>
      </c>
      <c r="G170" s="259" t="s">
        <v>213</v>
      </c>
      <c r="H170" s="266">
        <v>7</v>
      </c>
      <c r="I170" s="261"/>
      <c r="J170" s="262">
        <f>ROUND(I170*H170,2)</f>
        <v>0</v>
      </c>
      <c r="K170" s="263"/>
      <c r="L170" s="40"/>
      <c r="M170" s="264" t="s">
        <v>1</v>
      </c>
      <c r="N170" s="265" t="s">
        <v>49</v>
      </c>
      <c r="O170" s="90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742</v>
      </c>
      <c r="AT170" s="255" t="s">
        <v>189</v>
      </c>
      <c r="AU170" s="255" t="s">
        <v>94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742</v>
      </c>
      <c r="BM170" s="255" t="s">
        <v>401</v>
      </c>
    </row>
    <row r="171" s="2" customFormat="1" ht="14.4" customHeight="1">
      <c r="A171" s="37"/>
      <c r="B171" s="38"/>
      <c r="C171" s="242" t="s">
        <v>333</v>
      </c>
      <c r="D171" s="242" t="s">
        <v>183</v>
      </c>
      <c r="E171" s="243" t="s">
        <v>1166</v>
      </c>
      <c r="F171" s="244" t="s">
        <v>1167</v>
      </c>
      <c r="G171" s="245" t="s">
        <v>213</v>
      </c>
      <c r="H171" s="246">
        <v>7</v>
      </c>
      <c r="I171" s="247"/>
      <c r="J171" s="248">
        <f>ROUND(I171*H171,2)</f>
        <v>0</v>
      </c>
      <c r="K171" s="249"/>
      <c r="L171" s="250"/>
      <c r="M171" s="251" t="s">
        <v>1</v>
      </c>
      <c r="N171" s="252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237</v>
      </c>
      <c r="AT171" s="255" t="s">
        <v>183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742</v>
      </c>
      <c r="BM171" s="255" t="s">
        <v>385</v>
      </c>
    </row>
    <row r="172" s="2" customFormat="1" ht="22.2" customHeight="1">
      <c r="A172" s="37"/>
      <c r="B172" s="38"/>
      <c r="C172" s="256" t="s">
        <v>341</v>
      </c>
      <c r="D172" s="256" t="s">
        <v>189</v>
      </c>
      <c r="E172" s="257" t="s">
        <v>1168</v>
      </c>
      <c r="F172" s="258" t="s">
        <v>1169</v>
      </c>
      <c r="G172" s="259" t="s">
        <v>213</v>
      </c>
      <c r="H172" s="266">
        <v>1</v>
      </c>
      <c r="I172" s="261"/>
      <c r="J172" s="262">
        <f>ROUND(I172*H172,2)</f>
        <v>0</v>
      </c>
      <c r="K172" s="263"/>
      <c r="L172" s="40"/>
      <c r="M172" s="264" t="s">
        <v>1</v>
      </c>
      <c r="N172" s="265" t="s">
        <v>49</v>
      </c>
      <c r="O172" s="90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742</v>
      </c>
      <c r="AT172" s="255" t="s">
        <v>189</v>
      </c>
      <c r="AU172" s="255" t="s">
        <v>94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742</v>
      </c>
      <c r="BM172" s="255" t="s">
        <v>1093</v>
      </c>
    </row>
    <row r="173" s="2" customFormat="1" ht="14.4" customHeight="1">
      <c r="A173" s="37"/>
      <c r="B173" s="38"/>
      <c r="C173" s="242" t="s">
        <v>749</v>
      </c>
      <c r="D173" s="242" t="s">
        <v>183</v>
      </c>
      <c r="E173" s="243" t="s">
        <v>1170</v>
      </c>
      <c r="F173" s="244" t="s">
        <v>1171</v>
      </c>
      <c r="G173" s="245" t="s">
        <v>213</v>
      </c>
      <c r="H173" s="246">
        <v>1</v>
      </c>
      <c r="I173" s="247"/>
      <c r="J173" s="248">
        <f>ROUND(I173*H173,2)</f>
        <v>0</v>
      </c>
      <c r="K173" s="249"/>
      <c r="L173" s="250"/>
      <c r="M173" s="251" t="s">
        <v>1</v>
      </c>
      <c r="N173" s="252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237</v>
      </c>
      <c r="AT173" s="255" t="s">
        <v>183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742</v>
      </c>
      <c r="BM173" s="255" t="s">
        <v>447</v>
      </c>
    </row>
    <row r="174" s="2" customFormat="1" ht="22.2" customHeight="1">
      <c r="A174" s="37"/>
      <c r="B174" s="38"/>
      <c r="C174" s="256" t="s">
        <v>329</v>
      </c>
      <c r="D174" s="256" t="s">
        <v>189</v>
      </c>
      <c r="E174" s="257" t="s">
        <v>1172</v>
      </c>
      <c r="F174" s="258" t="s">
        <v>1173</v>
      </c>
      <c r="G174" s="259" t="s">
        <v>213</v>
      </c>
      <c r="H174" s="266">
        <v>1</v>
      </c>
      <c r="I174" s="261"/>
      <c r="J174" s="262">
        <f>ROUND(I174*H174,2)</f>
        <v>0</v>
      </c>
      <c r="K174" s="263"/>
      <c r="L174" s="40"/>
      <c r="M174" s="264" t="s">
        <v>1</v>
      </c>
      <c r="N174" s="265" t="s">
        <v>49</v>
      </c>
      <c r="O174" s="90"/>
      <c r="P174" s="253">
        <f>O174*H174</f>
        <v>0</v>
      </c>
      <c r="Q174" s="253">
        <v>0</v>
      </c>
      <c r="R174" s="253">
        <f>Q174*H174</f>
        <v>0</v>
      </c>
      <c r="S174" s="253">
        <v>0</v>
      </c>
      <c r="T174" s="25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55" t="s">
        <v>742</v>
      </c>
      <c r="AT174" s="255" t="s">
        <v>189</v>
      </c>
      <c r="AU174" s="255" t="s">
        <v>94</v>
      </c>
      <c r="AY174" s="14" t="s">
        <v>180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4" t="s">
        <v>92</v>
      </c>
      <c r="BK174" s="142">
        <f>ROUND(I174*H174,2)</f>
        <v>0</v>
      </c>
      <c r="BL174" s="14" t="s">
        <v>742</v>
      </c>
      <c r="BM174" s="255" t="s">
        <v>1101</v>
      </c>
    </row>
    <row r="175" s="2" customFormat="1" ht="19.8" customHeight="1">
      <c r="A175" s="37"/>
      <c r="B175" s="38"/>
      <c r="C175" s="242" t="s">
        <v>997</v>
      </c>
      <c r="D175" s="242" t="s">
        <v>183</v>
      </c>
      <c r="E175" s="243" t="s">
        <v>1174</v>
      </c>
      <c r="F175" s="244" t="s">
        <v>1175</v>
      </c>
      <c r="G175" s="245" t="s">
        <v>213</v>
      </c>
      <c r="H175" s="246">
        <v>1</v>
      </c>
      <c r="I175" s="247"/>
      <c r="J175" s="248">
        <f>ROUND(I175*H175,2)</f>
        <v>0</v>
      </c>
      <c r="K175" s="249"/>
      <c r="L175" s="250"/>
      <c r="M175" s="251" t="s">
        <v>1</v>
      </c>
      <c r="N175" s="252" t="s">
        <v>49</v>
      </c>
      <c r="O175" s="90"/>
      <c r="P175" s="253">
        <f>O175*H175</f>
        <v>0</v>
      </c>
      <c r="Q175" s="253">
        <v>0</v>
      </c>
      <c r="R175" s="253">
        <f>Q175*H175</f>
        <v>0</v>
      </c>
      <c r="S175" s="253">
        <v>0</v>
      </c>
      <c r="T175" s="254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55" t="s">
        <v>237</v>
      </c>
      <c r="AT175" s="255" t="s">
        <v>183</v>
      </c>
      <c r="AU175" s="255" t="s">
        <v>94</v>
      </c>
      <c r="AY175" s="14" t="s">
        <v>180</v>
      </c>
      <c r="BE175" s="142">
        <f>IF(N175="základní",J175,0)</f>
        <v>0</v>
      </c>
      <c r="BF175" s="142">
        <f>IF(N175="snížená",J175,0)</f>
        <v>0</v>
      </c>
      <c r="BG175" s="142">
        <f>IF(N175="zákl. přenesená",J175,0)</f>
        <v>0</v>
      </c>
      <c r="BH175" s="142">
        <f>IF(N175="sníž. přenesená",J175,0)</f>
        <v>0</v>
      </c>
      <c r="BI175" s="142">
        <f>IF(N175="nulová",J175,0)</f>
        <v>0</v>
      </c>
      <c r="BJ175" s="14" t="s">
        <v>92</v>
      </c>
      <c r="BK175" s="142">
        <f>ROUND(I175*H175,2)</f>
        <v>0</v>
      </c>
      <c r="BL175" s="14" t="s">
        <v>742</v>
      </c>
      <c r="BM175" s="255" t="s">
        <v>193</v>
      </c>
    </row>
    <row r="176" s="2" customFormat="1" ht="14.4" customHeight="1">
      <c r="A176" s="37"/>
      <c r="B176" s="38"/>
      <c r="C176" s="256" t="s">
        <v>325</v>
      </c>
      <c r="D176" s="256" t="s">
        <v>189</v>
      </c>
      <c r="E176" s="257" t="s">
        <v>1176</v>
      </c>
      <c r="F176" s="258" t="s">
        <v>1177</v>
      </c>
      <c r="G176" s="259" t="s">
        <v>213</v>
      </c>
      <c r="H176" s="266">
        <v>14</v>
      </c>
      <c r="I176" s="261"/>
      <c r="J176" s="262">
        <f>ROUND(I176*H176,2)</f>
        <v>0</v>
      </c>
      <c r="K176" s="263"/>
      <c r="L176" s="40"/>
      <c r="M176" s="264" t="s">
        <v>1</v>
      </c>
      <c r="N176" s="265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742</v>
      </c>
      <c r="AT176" s="255" t="s">
        <v>189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742</v>
      </c>
      <c r="BM176" s="255" t="s">
        <v>1178</v>
      </c>
    </row>
    <row r="177" s="2" customFormat="1" ht="14.4" customHeight="1">
      <c r="A177" s="37"/>
      <c r="B177" s="38"/>
      <c r="C177" s="242" t="s">
        <v>313</v>
      </c>
      <c r="D177" s="242" t="s">
        <v>183</v>
      </c>
      <c r="E177" s="243" t="s">
        <v>1179</v>
      </c>
      <c r="F177" s="244" t="s">
        <v>1180</v>
      </c>
      <c r="G177" s="245" t="s">
        <v>279</v>
      </c>
      <c r="H177" s="246">
        <v>3.5</v>
      </c>
      <c r="I177" s="247"/>
      <c r="J177" s="248">
        <f>ROUND(I177*H177,2)</f>
        <v>0</v>
      </c>
      <c r="K177" s="249"/>
      <c r="L177" s="250"/>
      <c r="M177" s="251" t="s">
        <v>1</v>
      </c>
      <c r="N177" s="252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237</v>
      </c>
      <c r="AT177" s="255" t="s">
        <v>183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742</v>
      </c>
      <c r="BM177" s="255" t="s">
        <v>529</v>
      </c>
    </row>
    <row r="178" s="2" customFormat="1" ht="22.2" customHeight="1">
      <c r="A178" s="37"/>
      <c r="B178" s="38"/>
      <c r="C178" s="256" t="s">
        <v>317</v>
      </c>
      <c r="D178" s="256" t="s">
        <v>189</v>
      </c>
      <c r="E178" s="257" t="s">
        <v>1181</v>
      </c>
      <c r="F178" s="258" t="s">
        <v>1182</v>
      </c>
      <c r="G178" s="259" t="s">
        <v>213</v>
      </c>
      <c r="H178" s="266">
        <v>5</v>
      </c>
      <c r="I178" s="261"/>
      <c r="J178" s="262">
        <f>ROUND(I178*H178,2)</f>
        <v>0</v>
      </c>
      <c r="K178" s="263"/>
      <c r="L178" s="40"/>
      <c r="M178" s="264" t="s">
        <v>1</v>
      </c>
      <c r="N178" s="265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742</v>
      </c>
      <c r="AT178" s="255" t="s">
        <v>189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742</v>
      </c>
      <c r="BM178" s="255" t="s">
        <v>1183</v>
      </c>
    </row>
    <row r="179" s="2" customFormat="1" ht="22.2" customHeight="1">
      <c r="A179" s="37"/>
      <c r="B179" s="38"/>
      <c r="C179" s="256" t="s">
        <v>1049</v>
      </c>
      <c r="D179" s="256" t="s">
        <v>189</v>
      </c>
      <c r="E179" s="257" t="s">
        <v>1184</v>
      </c>
      <c r="F179" s="258" t="s">
        <v>1185</v>
      </c>
      <c r="G179" s="259" t="s">
        <v>213</v>
      </c>
      <c r="H179" s="266">
        <v>4</v>
      </c>
      <c r="I179" s="261"/>
      <c r="J179" s="262">
        <f>ROUND(I179*H179,2)</f>
        <v>0</v>
      </c>
      <c r="K179" s="263"/>
      <c r="L179" s="40"/>
      <c r="M179" s="264" t="s">
        <v>1</v>
      </c>
      <c r="N179" s="265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742</v>
      </c>
      <c r="AT179" s="255" t="s">
        <v>189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742</v>
      </c>
      <c r="BM179" s="255" t="s">
        <v>547</v>
      </c>
    </row>
    <row r="180" s="12" customFormat="1" ht="22.8" customHeight="1">
      <c r="A180" s="12"/>
      <c r="B180" s="226"/>
      <c r="C180" s="227"/>
      <c r="D180" s="228" t="s">
        <v>83</v>
      </c>
      <c r="E180" s="240" t="s">
        <v>94</v>
      </c>
      <c r="F180" s="240" t="s">
        <v>1186</v>
      </c>
      <c r="G180" s="227"/>
      <c r="H180" s="227"/>
      <c r="I180" s="230"/>
      <c r="J180" s="241">
        <f>BK180</f>
        <v>0</v>
      </c>
      <c r="K180" s="227"/>
      <c r="L180" s="232"/>
      <c r="M180" s="233"/>
      <c r="N180" s="234"/>
      <c r="O180" s="234"/>
      <c r="P180" s="235">
        <f>SUM(P181:P182)</f>
        <v>0</v>
      </c>
      <c r="Q180" s="234"/>
      <c r="R180" s="235">
        <f>SUM(R181:R182)</f>
        <v>0</v>
      </c>
      <c r="S180" s="234"/>
      <c r="T180" s="236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7" t="s">
        <v>92</v>
      </c>
      <c r="AT180" s="238" t="s">
        <v>83</v>
      </c>
      <c r="AU180" s="238" t="s">
        <v>92</v>
      </c>
      <c r="AY180" s="237" t="s">
        <v>180</v>
      </c>
      <c r="BK180" s="239">
        <f>SUM(BK181:BK182)</f>
        <v>0</v>
      </c>
    </row>
    <row r="181" s="2" customFormat="1" ht="22.2" customHeight="1">
      <c r="A181" s="37"/>
      <c r="B181" s="38"/>
      <c r="C181" s="256" t="s">
        <v>369</v>
      </c>
      <c r="D181" s="256" t="s">
        <v>189</v>
      </c>
      <c r="E181" s="257" t="s">
        <v>1187</v>
      </c>
      <c r="F181" s="258" t="s">
        <v>1188</v>
      </c>
      <c r="G181" s="259" t="s">
        <v>1133</v>
      </c>
      <c r="H181" s="266">
        <v>3.5379999999999998</v>
      </c>
      <c r="I181" s="261"/>
      <c r="J181" s="262">
        <f>ROUND(I181*H181,2)</f>
        <v>0</v>
      </c>
      <c r="K181" s="263"/>
      <c r="L181" s="40"/>
      <c r="M181" s="264" t="s">
        <v>1</v>
      </c>
      <c r="N181" s="265" t="s">
        <v>49</v>
      </c>
      <c r="O181" s="90"/>
      <c r="P181" s="253">
        <f>O181*H181</f>
        <v>0</v>
      </c>
      <c r="Q181" s="253">
        <v>0</v>
      </c>
      <c r="R181" s="253">
        <f>Q181*H181</f>
        <v>0</v>
      </c>
      <c r="S181" s="253">
        <v>0</v>
      </c>
      <c r="T181" s="254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55" t="s">
        <v>742</v>
      </c>
      <c r="AT181" s="255" t="s">
        <v>189</v>
      </c>
      <c r="AU181" s="255" t="s">
        <v>94</v>
      </c>
      <c r="AY181" s="14" t="s">
        <v>180</v>
      </c>
      <c r="BE181" s="142">
        <f>IF(N181="základní",J181,0)</f>
        <v>0</v>
      </c>
      <c r="BF181" s="142">
        <f>IF(N181="snížená",J181,0)</f>
        <v>0</v>
      </c>
      <c r="BG181" s="142">
        <f>IF(N181="zákl. přenesená",J181,0)</f>
        <v>0</v>
      </c>
      <c r="BH181" s="142">
        <f>IF(N181="sníž. přenesená",J181,0)</f>
        <v>0</v>
      </c>
      <c r="BI181" s="142">
        <f>IF(N181="nulová",J181,0)</f>
        <v>0</v>
      </c>
      <c r="BJ181" s="14" t="s">
        <v>92</v>
      </c>
      <c r="BK181" s="142">
        <f>ROUND(I181*H181,2)</f>
        <v>0</v>
      </c>
      <c r="BL181" s="14" t="s">
        <v>742</v>
      </c>
      <c r="BM181" s="255" t="s">
        <v>196</v>
      </c>
    </row>
    <row r="182" s="2" customFormat="1" ht="14.4" customHeight="1">
      <c r="A182" s="37"/>
      <c r="B182" s="38"/>
      <c r="C182" s="256" t="s">
        <v>373</v>
      </c>
      <c r="D182" s="256" t="s">
        <v>189</v>
      </c>
      <c r="E182" s="257" t="s">
        <v>1189</v>
      </c>
      <c r="F182" s="258" t="s">
        <v>1190</v>
      </c>
      <c r="G182" s="259" t="s">
        <v>1191</v>
      </c>
      <c r="H182" s="266">
        <v>0.127</v>
      </c>
      <c r="I182" s="261"/>
      <c r="J182" s="262">
        <f>ROUND(I182*H182,2)</f>
        <v>0</v>
      </c>
      <c r="K182" s="263"/>
      <c r="L182" s="40"/>
      <c r="M182" s="264" t="s">
        <v>1</v>
      </c>
      <c r="N182" s="265" t="s">
        <v>49</v>
      </c>
      <c r="O182" s="90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5" t="s">
        <v>742</v>
      </c>
      <c r="AT182" s="255" t="s">
        <v>189</v>
      </c>
      <c r="AU182" s="255" t="s">
        <v>94</v>
      </c>
      <c r="AY182" s="14" t="s">
        <v>180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92</v>
      </c>
      <c r="BK182" s="142">
        <f>ROUND(I182*H182,2)</f>
        <v>0</v>
      </c>
      <c r="BL182" s="14" t="s">
        <v>742</v>
      </c>
      <c r="BM182" s="255" t="s">
        <v>206</v>
      </c>
    </row>
    <row r="183" s="12" customFormat="1" ht="22.8" customHeight="1">
      <c r="A183" s="12"/>
      <c r="B183" s="226"/>
      <c r="C183" s="227"/>
      <c r="D183" s="228" t="s">
        <v>83</v>
      </c>
      <c r="E183" s="240" t="s">
        <v>179</v>
      </c>
      <c r="F183" s="240" t="s">
        <v>1029</v>
      </c>
      <c r="G183" s="227"/>
      <c r="H183" s="227"/>
      <c r="I183" s="230"/>
      <c r="J183" s="241">
        <f>BK183</f>
        <v>0</v>
      </c>
      <c r="K183" s="227"/>
      <c r="L183" s="232"/>
      <c r="M183" s="233"/>
      <c r="N183" s="234"/>
      <c r="O183" s="234"/>
      <c r="P183" s="235">
        <f>SUM(P184:P185)</f>
        <v>0</v>
      </c>
      <c r="Q183" s="234"/>
      <c r="R183" s="235">
        <f>SUM(R184:R185)</f>
        <v>0</v>
      </c>
      <c r="S183" s="234"/>
      <c r="T183" s="236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7" t="s">
        <v>92</v>
      </c>
      <c r="AT183" s="238" t="s">
        <v>83</v>
      </c>
      <c r="AU183" s="238" t="s">
        <v>92</v>
      </c>
      <c r="AY183" s="237" t="s">
        <v>180</v>
      </c>
      <c r="BK183" s="239">
        <f>SUM(BK184:BK185)</f>
        <v>0</v>
      </c>
    </row>
    <row r="184" s="2" customFormat="1" ht="22.2" customHeight="1">
      <c r="A184" s="37"/>
      <c r="B184" s="38"/>
      <c r="C184" s="256" t="s">
        <v>361</v>
      </c>
      <c r="D184" s="256" t="s">
        <v>189</v>
      </c>
      <c r="E184" s="257" t="s">
        <v>1192</v>
      </c>
      <c r="F184" s="258" t="s">
        <v>1193</v>
      </c>
      <c r="G184" s="259" t="s">
        <v>213</v>
      </c>
      <c r="H184" s="266">
        <v>1</v>
      </c>
      <c r="I184" s="261"/>
      <c r="J184" s="262">
        <f>ROUND(I184*H184,2)</f>
        <v>0</v>
      </c>
      <c r="K184" s="263"/>
      <c r="L184" s="40"/>
      <c r="M184" s="264" t="s">
        <v>1</v>
      </c>
      <c r="N184" s="265" t="s">
        <v>49</v>
      </c>
      <c r="O184" s="90"/>
      <c r="P184" s="253">
        <f>O184*H184</f>
        <v>0</v>
      </c>
      <c r="Q184" s="253">
        <v>0</v>
      </c>
      <c r="R184" s="253">
        <f>Q184*H184</f>
        <v>0</v>
      </c>
      <c r="S184" s="253">
        <v>0</v>
      </c>
      <c r="T184" s="254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55" t="s">
        <v>742</v>
      </c>
      <c r="AT184" s="255" t="s">
        <v>189</v>
      </c>
      <c r="AU184" s="255" t="s">
        <v>94</v>
      </c>
      <c r="AY184" s="14" t="s">
        <v>180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4" t="s">
        <v>92</v>
      </c>
      <c r="BK184" s="142">
        <f>ROUND(I184*H184,2)</f>
        <v>0</v>
      </c>
      <c r="BL184" s="14" t="s">
        <v>742</v>
      </c>
      <c r="BM184" s="255" t="s">
        <v>233</v>
      </c>
    </row>
    <row r="185" s="2" customFormat="1" ht="22.2" customHeight="1">
      <c r="A185" s="37"/>
      <c r="B185" s="38"/>
      <c r="C185" s="256" t="s">
        <v>365</v>
      </c>
      <c r="D185" s="256" t="s">
        <v>189</v>
      </c>
      <c r="E185" s="257" t="s">
        <v>1194</v>
      </c>
      <c r="F185" s="258" t="s">
        <v>1195</v>
      </c>
      <c r="G185" s="259" t="s">
        <v>213</v>
      </c>
      <c r="H185" s="266">
        <v>1</v>
      </c>
      <c r="I185" s="261"/>
      <c r="J185" s="262">
        <f>ROUND(I185*H185,2)</f>
        <v>0</v>
      </c>
      <c r="K185" s="263"/>
      <c r="L185" s="40"/>
      <c r="M185" s="264" t="s">
        <v>1</v>
      </c>
      <c r="N185" s="265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742</v>
      </c>
      <c r="AT185" s="255" t="s">
        <v>189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742</v>
      </c>
      <c r="BM185" s="255" t="s">
        <v>411</v>
      </c>
    </row>
    <row r="186" s="12" customFormat="1" ht="22.8" customHeight="1">
      <c r="A186" s="12"/>
      <c r="B186" s="226"/>
      <c r="C186" s="227"/>
      <c r="D186" s="228" t="s">
        <v>83</v>
      </c>
      <c r="E186" s="240" t="s">
        <v>742</v>
      </c>
      <c r="F186" s="240" t="s">
        <v>1196</v>
      </c>
      <c r="G186" s="227"/>
      <c r="H186" s="227"/>
      <c r="I186" s="230"/>
      <c r="J186" s="241">
        <f>BK186</f>
        <v>0</v>
      </c>
      <c r="K186" s="227"/>
      <c r="L186" s="232"/>
      <c r="M186" s="233"/>
      <c r="N186" s="234"/>
      <c r="O186" s="234"/>
      <c r="P186" s="235">
        <f>SUM(P187:P189)</f>
        <v>0</v>
      </c>
      <c r="Q186" s="234"/>
      <c r="R186" s="235">
        <f>SUM(R187:R189)</f>
        <v>0</v>
      </c>
      <c r="S186" s="234"/>
      <c r="T186" s="236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37" t="s">
        <v>92</v>
      </c>
      <c r="AT186" s="238" t="s">
        <v>83</v>
      </c>
      <c r="AU186" s="238" t="s">
        <v>92</v>
      </c>
      <c r="AY186" s="237" t="s">
        <v>180</v>
      </c>
      <c r="BK186" s="239">
        <f>SUM(BK187:BK189)</f>
        <v>0</v>
      </c>
    </row>
    <row r="187" s="2" customFormat="1" ht="30" customHeight="1">
      <c r="A187" s="37"/>
      <c r="B187" s="38"/>
      <c r="C187" s="256" t="s">
        <v>353</v>
      </c>
      <c r="D187" s="256" t="s">
        <v>189</v>
      </c>
      <c r="E187" s="257" t="s">
        <v>1197</v>
      </c>
      <c r="F187" s="258" t="s">
        <v>1198</v>
      </c>
      <c r="G187" s="259" t="s">
        <v>292</v>
      </c>
      <c r="H187" s="266">
        <v>40.200000000000003</v>
      </c>
      <c r="I187" s="261"/>
      <c r="J187" s="262">
        <f>ROUND(I187*H187,2)</f>
        <v>0</v>
      </c>
      <c r="K187" s="263"/>
      <c r="L187" s="40"/>
      <c r="M187" s="264" t="s">
        <v>1</v>
      </c>
      <c r="N187" s="265" t="s">
        <v>49</v>
      </c>
      <c r="O187" s="90"/>
      <c r="P187" s="253">
        <f>O187*H187</f>
        <v>0</v>
      </c>
      <c r="Q187" s="253">
        <v>0</v>
      </c>
      <c r="R187" s="253">
        <f>Q187*H187</f>
        <v>0</v>
      </c>
      <c r="S187" s="253">
        <v>0</v>
      </c>
      <c r="T187" s="254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55" t="s">
        <v>742</v>
      </c>
      <c r="AT187" s="255" t="s">
        <v>189</v>
      </c>
      <c r="AU187" s="255" t="s">
        <v>94</v>
      </c>
      <c r="AY187" s="14" t="s">
        <v>180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4" t="s">
        <v>92</v>
      </c>
      <c r="BK187" s="142">
        <f>ROUND(I187*H187,2)</f>
        <v>0</v>
      </c>
      <c r="BL187" s="14" t="s">
        <v>742</v>
      </c>
      <c r="BM187" s="255" t="s">
        <v>451</v>
      </c>
    </row>
    <row r="188" s="2" customFormat="1" ht="22.2" customHeight="1">
      <c r="A188" s="37"/>
      <c r="B188" s="38"/>
      <c r="C188" s="256" t="s">
        <v>345</v>
      </c>
      <c r="D188" s="256" t="s">
        <v>189</v>
      </c>
      <c r="E188" s="257" t="s">
        <v>1199</v>
      </c>
      <c r="F188" s="258" t="s">
        <v>1200</v>
      </c>
      <c r="G188" s="259" t="s">
        <v>292</v>
      </c>
      <c r="H188" s="266">
        <v>80.400000000000006</v>
      </c>
      <c r="I188" s="261"/>
      <c r="J188" s="262">
        <f>ROUND(I188*H188,2)</f>
        <v>0</v>
      </c>
      <c r="K188" s="263"/>
      <c r="L188" s="40"/>
      <c r="M188" s="264" t="s">
        <v>1</v>
      </c>
      <c r="N188" s="265" t="s">
        <v>49</v>
      </c>
      <c r="O188" s="90"/>
      <c r="P188" s="253">
        <f>O188*H188</f>
        <v>0</v>
      </c>
      <c r="Q188" s="253">
        <v>0</v>
      </c>
      <c r="R188" s="253">
        <f>Q188*H188</f>
        <v>0</v>
      </c>
      <c r="S188" s="253">
        <v>0</v>
      </c>
      <c r="T188" s="254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742</v>
      </c>
      <c r="AT188" s="255" t="s">
        <v>189</v>
      </c>
      <c r="AU188" s="255" t="s">
        <v>94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742</v>
      </c>
      <c r="BM188" s="255" t="s">
        <v>459</v>
      </c>
    </row>
    <row r="189" s="2" customFormat="1" ht="14.4" customHeight="1">
      <c r="A189" s="37"/>
      <c r="B189" s="38"/>
      <c r="C189" s="256" t="s">
        <v>349</v>
      </c>
      <c r="D189" s="256" t="s">
        <v>189</v>
      </c>
      <c r="E189" s="257" t="s">
        <v>1201</v>
      </c>
      <c r="F189" s="258" t="s">
        <v>1202</v>
      </c>
      <c r="G189" s="259" t="s">
        <v>1133</v>
      </c>
      <c r="H189" s="266">
        <v>1.26</v>
      </c>
      <c r="I189" s="261"/>
      <c r="J189" s="262">
        <f>ROUND(I189*H189,2)</f>
        <v>0</v>
      </c>
      <c r="K189" s="263"/>
      <c r="L189" s="40"/>
      <c r="M189" s="264" t="s">
        <v>1</v>
      </c>
      <c r="N189" s="265" t="s">
        <v>49</v>
      </c>
      <c r="O189" s="90"/>
      <c r="P189" s="253">
        <f>O189*H189</f>
        <v>0</v>
      </c>
      <c r="Q189" s="253">
        <v>0</v>
      </c>
      <c r="R189" s="253">
        <f>Q189*H189</f>
        <v>0</v>
      </c>
      <c r="S189" s="253">
        <v>0</v>
      </c>
      <c r="T189" s="254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55" t="s">
        <v>742</v>
      </c>
      <c r="AT189" s="255" t="s">
        <v>189</v>
      </c>
      <c r="AU189" s="255" t="s">
        <v>94</v>
      </c>
      <c r="AY189" s="14" t="s">
        <v>180</v>
      </c>
      <c r="BE189" s="142">
        <f>IF(N189="základní",J189,0)</f>
        <v>0</v>
      </c>
      <c r="BF189" s="142">
        <f>IF(N189="snížená",J189,0)</f>
        <v>0</v>
      </c>
      <c r="BG189" s="142">
        <f>IF(N189="zákl. přenesená",J189,0)</f>
        <v>0</v>
      </c>
      <c r="BH189" s="142">
        <f>IF(N189="sníž. přenesená",J189,0)</f>
        <v>0</v>
      </c>
      <c r="BI189" s="142">
        <f>IF(N189="nulová",J189,0)</f>
        <v>0</v>
      </c>
      <c r="BJ189" s="14" t="s">
        <v>92</v>
      </c>
      <c r="BK189" s="142">
        <f>ROUND(I189*H189,2)</f>
        <v>0</v>
      </c>
      <c r="BL189" s="14" t="s">
        <v>742</v>
      </c>
      <c r="BM189" s="255" t="s">
        <v>357</v>
      </c>
    </row>
    <row r="190" s="12" customFormat="1" ht="22.8" customHeight="1">
      <c r="A190" s="12"/>
      <c r="B190" s="226"/>
      <c r="C190" s="227"/>
      <c r="D190" s="228" t="s">
        <v>83</v>
      </c>
      <c r="E190" s="240" t="s">
        <v>221</v>
      </c>
      <c r="F190" s="240" t="s">
        <v>1203</v>
      </c>
      <c r="G190" s="227"/>
      <c r="H190" s="227"/>
      <c r="I190" s="230"/>
      <c r="J190" s="241">
        <f>BK190</f>
        <v>0</v>
      </c>
      <c r="K190" s="227"/>
      <c r="L190" s="232"/>
      <c r="M190" s="233"/>
      <c r="N190" s="234"/>
      <c r="O190" s="234"/>
      <c r="P190" s="235">
        <f>SUM(P191:P207)</f>
        <v>0</v>
      </c>
      <c r="Q190" s="234"/>
      <c r="R190" s="235">
        <f>SUM(R191:R207)</f>
        <v>0</v>
      </c>
      <c r="S190" s="234"/>
      <c r="T190" s="236">
        <f>SUM(T191:T207)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37" t="s">
        <v>92</v>
      </c>
      <c r="AT190" s="238" t="s">
        <v>83</v>
      </c>
      <c r="AU190" s="238" t="s">
        <v>92</v>
      </c>
      <c r="AY190" s="237" t="s">
        <v>180</v>
      </c>
      <c r="BK190" s="239">
        <f>SUM(BK191:BK207)</f>
        <v>0</v>
      </c>
    </row>
    <row r="191" s="2" customFormat="1" ht="19.8" customHeight="1">
      <c r="A191" s="37"/>
      <c r="B191" s="38"/>
      <c r="C191" s="256" t="s">
        <v>435</v>
      </c>
      <c r="D191" s="256" t="s">
        <v>189</v>
      </c>
      <c r="E191" s="257" t="s">
        <v>1204</v>
      </c>
      <c r="F191" s="258" t="s">
        <v>1205</v>
      </c>
      <c r="G191" s="259" t="s">
        <v>292</v>
      </c>
      <c r="H191" s="266">
        <v>56.969999999999999</v>
      </c>
      <c r="I191" s="261"/>
      <c r="J191" s="262">
        <f>ROUND(I191*H191,2)</f>
        <v>0</v>
      </c>
      <c r="K191" s="263"/>
      <c r="L191" s="40"/>
      <c r="M191" s="264" t="s">
        <v>1</v>
      </c>
      <c r="N191" s="265" t="s">
        <v>49</v>
      </c>
      <c r="O191" s="90"/>
      <c r="P191" s="253">
        <f>O191*H191</f>
        <v>0</v>
      </c>
      <c r="Q191" s="253">
        <v>0</v>
      </c>
      <c r="R191" s="253">
        <f>Q191*H191</f>
        <v>0</v>
      </c>
      <c r="S191" s="253">
        <v>0</v>
      </c>
      <c r="T191" s="254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55" t="s">
        <v>742</v>
      </c>
      <c r="AT191" s="255" t="s">
        <v>189</v>
      </c>
      <c r="AU191" s="255" t="s">
        <v>94</v>
      </c>
      <c r="AY191" s="14" t="s">
        <v>180</v>
      </c>
      <c r="BE191" s="142">
        <f>IF(N191="základní",J191,0)</f>
        <v>0</v>
      </c>
      <c r="BF191" s="142">
        <f>IF(N191="snížená",J191,0)</f>
        <v>0</v>
      </c>
      <c r="BG191" s="142">
        <f>IF(N191="zákl. přenesená",J191,0)</f>
        <v>0</v>
      </c>
      <c r="BH191" s="142">
        <f>IF(N191="sníž. přenesená",J191,0)</f>
        <v>0</v>
      </c>
      <c r="BI191" s="142">
        <f>IF(N191="nulová",J191,0)</f>
        <v>0</v>
      </c>
      <c r="BJ191" s="14" t="s">
        <v>92</v>
      </c>
      <c r="BK191" s="142">
        <f>ROUND(I191*H191,2)</f>
        <v>0</v>
      </c>
      <c r="BL191" s="14" t="s">
        <v>742</v>
      </c>
      <c r="BM191" s="255" t="s">
        <v>467</v>
      </c>
    </row>
    <row r="192" s="2" customFormat="1" ht="19.8" customHeight="1">
      <c r="A192" s="37"/>
      <c r="B192" s="38"/>
      <c r="C192" s="256" t="s">
        <v>337</v>
      </c>
      <c r="D192" s="256" t="s">
        <v>189</v>
      </c>
      <c r="E192" s="257" t="s">
        <v>1206</v>
      </c>
      <c r="F192" s="258" t="s">
        <v>1207</v>
      </c>
      <c r="G192" s="259" t="s">
        <v>292</v>
      </c>
      <c r="H192" s="266">
        <v>81.090000000000003</v>
      </c>
      <c r="I192" s="261"/>
      <c r="J192" s="262">
        <f>ROUND(I192*H192,2)</f>
        <v>0</v>
      </c>
      <c r="K192" s="263"/>
      <c r="L192" s="40"/>
      <c r="M192" s="264" t="s">
        <v>1</v>
      </c>
      <c r="N192" s="265" t="s">
        <v>49</v>
      </c>
      <c r="O192" s="90"/>
      <c r="P192" s="253">
        <f>O192*H192</f>
        <v>0</v>
      </c>
      <c r="Q192" s="253">
        <v>0</v>
      </c>
      <c r="R192" s="253">
        <f>Q192*H192</f>
        <v>0</v>
      </c>
      <c r="S192" s="253">
        <v>0</v>
      </c>
      <c r="T192" s="254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55" t="s">
        <v>742</v>
      </c>
      <c r="AT192" s="255" t="s">
        <v>189</v>
      </c>
      <c r="AU192" s="255" t="s">
        <v>94</v>
      </c>
      <c r="AY192" s="14" t="s">
        <v>180</v>
      </c>
      <c r="BE192" s="142">
        <f>IF(N192="základní",J192,0)</f>
        <v>0</v>
      </c>
      <c r="BF192" s="142">
        <f>IF(N192="snížená",J192,0)</f>
        <v>0</v>
      </c>
      <c r="BG192" s="142">
        <f>IF(N192="zákl. přenesená",J192,0)</f>
        <v>0</v>
      </c>
      <c r="BH192" s="142">
        <f>IF(N192="sníž. přenesená",J192,0)</f>
        <v>0</v>
      </c>
      <c r="BI192" s="142">
        <f>IF(N192="nulová",J192,0)</f>
        <v>0</v>
      </c>
      <c r="BJ192" s="14" t="s">
        <v>92</v>
      </c>
      <c r="BK192" s="142">
        <f>ROUND(I192*H192,2)</f>
        <v>0</v>
      </c>
      <c r="BL192" s="14" t="s">
        <v>742</v>
      </c>
      <c r="BM192" s="255" t="s">
        <v>477</v>
      </c>
    </row>
    <row r="193" s="2" customFormat="1" ht="19.8" customHeight="1">
      <c r="A193" s="37"/>
      <c r="B193" s="38"/>
      <c r="C193" s="256" t="s">
        <v>393</v>
      </c>
      <c r="D193" s="256" t="s">
        <v>189</v>
      </c>
      <c r="E193" s="257" t="s">
        <v>1208</v>
      </c>
      <c r="F193" s="258" t="s">
        <v>1209</v>
      </c>
      <c r="G193" s="259" t="s">
        <v>292</v>
      </c>
      <c r="H193" s="266">
        <v>227.88</v>
      </c>
      <c r="I193" s="261"/>
      <c r="J193" s="262">
        <f>ROUND(I193*H193,2)</f>
        <v>0</v>
      </c>
      <c r="K193" s="263"/>
      <c r="L193" s="40"/>
      <c r="M193" s="264" t="s">
        <v>1</v>
      </c>
      <c r="N193" s="265" t="s">
        <v>49</v>
      </c>
      <c r="O193" s="90"/>
      <c r="P193" s="253">
        <f>O193*H193</f>
        <v>0</v>
      </c>
      <c r="Q193" s="253">
        <v>0</v>
      </c>
      <c r="R193" s="253">
        <f>Q193*H193</f>
        <v>0</v>
      </c>
      <c r="S193" s="253">
        <v>0</v>
      </c>
      <c r="T193" s="254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55" t="s">
        <v>742</v>
      </c>
      <c r="AT193" s="255" t="s">
        <v>189</v>
      </c>
      <c r="AU193" s="255" t="s">
        <v>94</v>
      </c>
      <c r="AY193" s="14" t="s">
        <v>180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4" t="s">
        <v>92</v>
      </c>
      <c r="BK193" s="142">
        <f>ROUND(I193*H193,2)</f>
        <v>0</v>
      </c>
      <c r="BL193" s="14" t="s">
        <v>742</v>
      </c>
      <c r="BM193" s="255" t="s">
        <v>493</v>
      </c>
    </row>
    <row r="194" s="2" customFormat="1" ht="19.8" customHeight="1">
      <c r="A194" s="37"/>
      <c r="B194" s="38"/>
      <c r="C194" s="256" t="s">
        <v>397</v>
      </c>
      <c r="D194" s="256" t="s">
        <v>189</v>
      </c>
      <c r="E194" s="257" t="s">
        <v>1210</v>
      </c>
      <c r="F194" s="258" t="s">
        <v>1211</v>
      </c>
      <c r="G194" s="259" t="s">
        <v>292</v>
      </c>
      <c r="H194" s="266">
        <v>8.4499999999999993</v>
      </c>
      <c r="I194" s="261"/>
      <c r="J194" s="262">
        <f>ROUND(I194*H194,2)</f>
        <v>0</v>
      </c>
      <c r="K194" s="263"/>
      <c r="L194" s="40"/>
      <c r="M194" s="264" t="s">
        <v>1</v>
      </c>
      <c r="N194" s="265" t="s">
        <v>49</v>
      </c>
      <c r="O194" s="90"/>
      <c r="P194" s="253">
        <f>O194*H194</f>
        <v>0</v>
      </c>
      <c r="Q194" s="253">
        <v>0</v>
      </c>
      <c r="R194" s="253">
        <f>Q194*H194</f>
        <v>0</v>
      </c>
      <c r="S194" s="253">
        <v>0</v>
      </c>
      <c r="T194" s="254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55" t="s">
        <v>742</v>
      </c>
      <c r="AT194" s="255" t="s">
        <v>189</v>
      </c>
      <c r="AU194" s="255" t="s">
        <v>94</v>
      </c>
      <c r="AY194" s="14" t="s">
        <v>180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4" t="s">
        <v>92</v>
      </c>
      <c r="BK194" s="142">
        <f>ROUND(I194*H194,2)</f>
        <v>0</v>
      </c>
      <c r="BL194" s="14" t="s">
        <v>742</v>
      </c>
      <c r="BM194" s="255" t="s">
        <v>489</v>
      </c>
    </row>
    <row r="195" s="2" customFormat="1" ht="19.8" customHeight="1">
      <c r="A195" s="37"/>
      <c r="B195" s="38"/>
      <c r="C195" s="256" t="s">
        <v>377</v>
      </c>
      <c r="D195" s="256" t="s">
        <v>189</v>
      </c>
      <c r="E195" s="257" t="s">
        <v>1212</v>
      </c>
      <c r="F195" s="258" t="s">
        <v>1213</v>
      </c>
      <c r="G195" s="259" t="s">
        <v>292</v>
      </c>
      <c r="H195" s="266">
        <v>68.213999999999999</v>
      </c>
      <c r="I195" s="261"/>
      <c r="J195" s="262">
        <f>ROUND(I195*H195,2)</f>
        <v>0</v>
      </c>
      <c r="K195" s="263"/>
      <c r="L195" s="40"/>
      <c r="M195" s="264" t="s">
        <v>1</v>
      </c>
      <c r="N195" s="265" t="s">
        <v>49</v>
      </c>
      <c r="O195" s="90"/>
      <c r="P195" s="253">
        <f>O195*H195</f>
        <v>0</v>
      </c>
      <c r="Q195" s="253">
        <v>0</v>
      </c>
      <c r="R195" s="253">
        <f>Q195*H195</f>
        <v>0</v>
      </c>
      <c r="S195" s="253">
        <v>0</v>
      </c>
      <c r="T195" s="254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55" t="s">
        <v>742</v>
      </c>
      <c r="AT195" s="255" t="s">
        <v>189</v>
      </c>
      <c r="AU195" s="255" t="s">
        <v>94</v>
      </c>
      <c r="AY195" s="14" t="s">
        <v>180</v>
      </c>
      <c r="BE195" s="142">
        <f>IF(N195="základní",J195,0)</f>
        <v>0</v>
      </c>
      <c r="BF195" s="142">
        <f>IF(N195="snížená",J195,0)</f>
        <v>0</v>
      </c>
      <c r="BG195" s="142">
        <f>IF(N195="zákl. přenesená",J195,0)</f>
        <v>0</v>
      </c>
      <c r="BH195" s="142">
        <f>IF(N195="sníž. přenesená",J195,0)</f>
        <v>0</v>
      </c>
      <c r="BI195" s="142">
        <f>IF(N195="nulová",J195,0)</f>
        <v>0</v>
      </c>
      <c r="BJ195" s="14" t="s">
        <v>92</v>
      </c>
      <c r="BK195" s="142">
        <f>ROUND(I195*H195,2)</f>
        <v>0</v>
      </c>
      <c r="BL195" s="14" t="s">
        <v>742</v>
      </c>
      <c r="BM195" s="255" t="s">
        <v>307</v>
      </c>
    </row>
    <row r="196" s="2" customFormat="1" ht="14.4" customHeight="1">
      <c r="A196" s="37"/>
      <c r="B196" s="38"/>
      <c r="C196" s="256" t="s">
        <v>381</v>
      </c>
      <c r="D196" s="256" t="s">
        <v>189</v>
      </c>
      <c r="E196" s="257" t="s">
        <v>1214</v>
      </c>
      <c r="F196" s="258" t="s">
        <v>1215</v>
      </c>
      <c r="G196" s="259" t="s">
        <v>292</v>
      </c>
      <c r="H196" s="266">
        <v>4.5</v>
      </c>
      <c r="I196" s="261"/>
      <c r="J196" s="262">
        <f>ROUND(I196*H196,2)</f>
        <v>0</v>
      </c>
      <c r="K196" s="263"/>
      <c r="L196" s="40"/>
      <c r="M196" s="264" t="s">
        <v>1</v>
      </c>
      <c r="N196" s="265" t="s">
        <v>49</v>
      </c>
      <c r="O196" s="90"/>
      <c r="P196" s="253">
        <f>O196*H196</f>
        <v>0</v>
      </c>
      <c r="Q196" s="253">
        <v>0</v>
      </c>
      <c r="R196" s="253">
        <f>Q196*H196</f>
        <v>0</v>
      </c>
      <c r="S196" s="253">
        <v>0</v>
      </c>
      <c r="T196" s="254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55" t="s">
        <v>742</v>
      </c>
      <c r="AT196" s="255" t="s">
        <v>189</v>
      </c>
      <c r="AU196" s="255" t="s">
        <v>94</v>
      </c>
      <c r="AY196" s="14" t="s">
        <v>180</v>
      </c>
      <c r="BE196" s="142">
        <f>IF(N196="základní",J196,0)</f>
        <v>0</v>
      </c>
      <c r="BF196" s="142">
        <f>IF(N196="snížená",J196,0)</f>
        <v>0</v>
      </c>
      <c r="BG196" s="142">
        <f>IF(N196="zákl. přenesená",J196,0)</f>
        <v>0</v>
      </c>
      <c r="BH196" s="142">
        <f>IF(N196="sníž. přenesená",J196,0)</f>
        <v>0</v>
      </c>
      <c r="BI196" s="142">
        <f>IF(N196="nulová",J196,0)</f>
        <v>0</v>
      </c>
      <c r="BJ196" s="14" t="s">
        <v>92</v>
      </c>
      <c r="BK196" s="142">
        <f>ROUND(I196*H196,2)</f>
        <v>0</v>
      </c>
      <c r="BL196" s="14" t="s">
        <v>742</v>
      </c>
      <c r="BM196" s="255" t="s">
        <v>405</v>
      </c>
    </row>
    <row r="197" s="2" customFormat="1" ht="14.4" customHeight="1">
      <c r="A197" s="37"/>
      <c r="B197" s="38"/>
      <c r="C197" s="256" t="s">
        <v>427</v>
      </c>
      <c r="D197" s="256" t="s">
        <v>189</v>
      </c>
      <c r="E197" s="257" t="s">
        <v>1216</v>
      </c>
      <c r="F197" s="258" t="s">
        <v>1217</v>
      </c>
      <c r="G197" s="259" t="s">
        <v>292</v>
      </c>
      <c r="H197" s="266">
        <v>56.969999999999999</v>
      </c>
      <c r="I197" s="261"/>
      <c r="J197" s="262">
        <f>ROUND(I197*H197,2)</f>
        <v>0</v>
      </c>
      <c r="K197" s="263"/>
      <c r="L197" s="40"/>
      <c r="M197" s="264" t="s">
        <v>1</v>
      </c>
      <c r="N197" s="265" t="s">
        <v>49</v>
      </c>
      <c r="O197" s="90"/>
      <c r="P197" s="253">
        <f>O197*H197</f>
        <v>0</v>
      </c>
      <c r="Q197" s="253">
        <v>0</v>
      </c>
      <c r="R197" s="253">
        <f>Q197*H197</f>
        <v>0</v>
      </c>
      <c r="S197" s="253">
        <v>0</v>
      </c>
      <c r="T197" s="254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55" t="s">
        <v>742</v>
      </c>
      <c r="AT197" s="255" t="s">
        <v>189</v>
      </c>
      <c r="AU197" s="255" t="s">
        <v>94</v>
      </c>
      <c r="AY197" s="14" t="s">
        <v>180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4" t="s">
        <v>92</v>
      </c>
      <c r="BK197" s="142">
        <f>ROUND(I197*H197,2)</f>
        <v>0</v>
      </c>
      <c r="BL197" s="14" t="s">
        <v>742</v>
      </c>
      <c r="BM197" s="255" t="s">
        <v>537</v>
      </c>
    </row>
    <row r="198" s="2" customFormat="1" ht="14.4" customHeight="1">
      <c r="A198" s="37"/>
      <c r="B198" s="38"/>
      <c r="C198" s="256" t="s">
        <v>431</v>
      </c>
      <c r="D198" s="256" t="s">
        <v>189</v>
      </c>
      <c r="E198" s="257" t="s">
        <v>1218</v>
      </c>
      <c r="F198" s="258" t="s">
        <v>1219</v>
      </c>
      <c r="G198" s="259" t="s">
        <v>292</v>
      </c>
      <c r="H198" s="266">
        <v>56.969999999999999</v>
      </c>
      <c r="I198" s="261"/>
      <c r="J198" s="262">
        <f>ROUND(I198*H198,2)</f>
        <v>0</v>
      </c>
      <c r="K198" s="263"/>
      <c r="L198" s="40"/>
      <c r="M198" s="264" t="s">
        <v>1</v>
      </c>
      <c r="N198" s="265" t="s">
        <v>49</v>
      </c>
      <c r="O198" s="90"/>
      <c r="P198" s="253">
        <f>O198*H198</f>
        <v>0</v>
      </c>
      <c r="Q198" s="253">
        <v>0</v>
      </c>
      <c r="R198" s="253">
        <f>Q198*H198</f>
        <v>0</v>
      </c>
      <c r="S198" s="253">
        <v>0</v>
      </c>
      <c r="T198" s="254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55" t="s">
        <v>742</v>
      </c>
      <c r="AT198" s="255" t="s">
        <v>189</v>
      </c>
      <c r="AU198" s="255" t="s">
        <v>94</v>
      </c>
      <c r="AY198" s="14" t="s">
        <v>180</v>
      </c>
      <c r="BE198" s="142">
        <f>IF(N198="základní",J198,0)</f>
        <v>0</v>
      </c>
      <c r="BF198" s="142">
        <f>IF(N198="snížená",J198,0)</f>
        <v>0</v>
      </c>
      <c r="BG198" s="142">
        <f>IF(N198="zákl. přenesená",J198,0)</f>
        <v>0</v>
      </c>
      <c r="BH198" s="142">
        <f>IF(N198="sníž. přenesená",J198,0)</f>
        <v>0</v>
      </c>
      <c r="BI198" s="142">
        <f>IF(N198="nulová",J198,0)</f>
        <v>0</v>
      </c>
      <c r="BJ198" s="14" t="s">
        <v>92</v>
      </c>
      <c r="BK198" s="142">
        <f>ROUND(I198*H198,2)</f>
        <v>0</v>
      </c>
      <c r="BL198" s="14" t="s">
        <v>742</v>
      </c>
      <c r="BM198" s="255" t="s">
        <v>601</v>
      </c>
    </row>
    <row r="199" s="2" customFormat="1" ht="14.4" customHeight="1">
      <c r="A199" s="37"/>
      <c r="B199" s="38"/>
      <c r="C199" s="256" t="s">
        <v>423</v>
      </c>
      <c r="D199" s="256" t="s">
        <v>189</v>
      </c>
      <c r="E199" s="257" t="s">
        <v>1220</v>
      </c>
      <c r="F199" s="258" t="s">
        <v>1221</v>
      </c>
      <c r="G199" s="259" t="s">
        <v>292</v>
      </c>
      <c r="H199" s="266">
        <v>113.94</v>
      </c>
      <c r="I199" s="261"/>
      <c r="J199" s="262">
        <f>ROUND(I199*H199,2)</f>
        <v>0</v>
      </c>
      <c r="K199" s="263"/>
      <c r="L199" s="40"/>
      <c r="M199" s="264" t="s">
        <v>1</v>
      </c>
      <c r="N199" s="265" t="s">
        <v>49</v>
      </c>
      <c r="O199" s="90"/>
      <c r="P199" s="253">
        <f>O199*H199</f>
        <v>0</v>
      </c>
      <c r="Q199" s="253">
        <v>0</v>
      </c>
      <c r="R199" s="253">
        <f>Q199*H199</f>
        <v>0</v>
      </c>
      <c r="S199" s="253">
        <v>0</v>
      </c>
      <c r="T199" s="254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55" t="s">
        <v>742</v>
      </c>
      <c r="AT199" s="255" t="s">
        <v>189</v>
      </c>
      <c r="AU199" s="255" t="s">
        <v>94</v>
      </c>
      <c r="AY199" s="14" t="s">
        <v>180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4" t="s">
        <v>92</v>
      </c>
      <c r="BK199" s="142">
        <f>ROUND(I199*H199,2)</f>
        <v>0</v>
      </c>
      <c r="BL199" s="14" t="s">
        <v>742</v>
      </c>
      <c r="BM199" s="255" t="s">
        <v>625</v>
      </c>
    </row>
    <row r="200" s="2" customFormat="1" ht="22.2" customHeight="1">
      <c r="A200" s="37"/>
      <c r="B200" s="38"/>
      <c r="C200" s="256" t="s">
        <v>419</v>
      </c>
      <c r="D200" s="256" t="s">
        <v>189</v>
      </c>
      <c r="E200" s="257" t="s">
        <v>1222</v>
      </c>
      <c r="F200" s="258" t="s">
        <v>1223</v>
      </c>
      <c r="G200" s="259" t="s">
        <v>292</v>
      </c>
      <c r="H200" s="266">
        <v>40.200000000000003</v>
      </c>
      <c r="I200" s="261"/>
      <c r="J200" s="262">
        <f>ROUND(I200*H200,2)</f>
        <v>0</v>
      </c>
      <c r="K200" s="263"/>
      <c r="L200" s="40"/>
      <c r="M200" s="264" t="s">
        <v>1</v>
      </c>
      <c r="N200" s="265" t="s">
        <v>49</v>
      </c>
      <c r="O200" s="90"/>
      <c r="P200" s="253">
        <f>O200*H200</f>
        <v>0</v>
      </c>
      <c r="Q200" s="253">
        <v>0</v>
      </c>
      <c r="R200" s="253">
        <f>Q200*H200</f>
        <v>0</v>
      </c>
      <c r="S200" s="253">
        <v>0</v>
      </c>
      <c r="T200" s="254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55" t="s">
        <v>742</v>
      </c>
      <c r="AT200" s="255" t="s">
        <v>189</v>
      </c>
      <c r="AU200" s="255" t="s">
        <v>94</v>
      </c>
      <c r="AY200" s="14" t="s">
        <v>180</v>
      </c>
      <c r="BE200" s="142">
        <f>IF(N200="základní",J200,0)</f>
        <v>0</v>
      </c>
      <c r="BF200" s="142">
        <f>IF(N200="snížená",J200,0)</f>
        <v>0</v>
      </c>
      <c r="BG200" s="142">
        <f>IF(N200="zákl. přenesená",J200,0)</f>
        <v>0</v>
      </c>
      <c r="BH200" s="142">
        <f>IF(N200="sníž. přenesená",J200,0)</f>
        <v>0</v>
      </c>
      <c r="BI200" s="142">
        <f>IF(N200="nulová",J200,0)</f>
        <v>0</v>
      </c>
      <c r="BJ200" s="14" t="s">
        <v>92</v>
      </c>
      <c r="BK200" s="142">
        <f>ROUND(I200*H200,2)</f>
        <v>0</v>
      </c>
      <c r="BL200" s="14" t="s">
        <v>742</v>
      </c>
      <c r="BM200" s="255" t="s">
        <v>658</v>
      </c>
    </row>
    <row r="201" s="2" customFormat="1" ht="22.2" customHeight="1">
      <c r="A201" s="37"/>
      <c r="B201" s="38"/>
      <c r="C201" s="256" t="s">
        <v>401</v>
      </c>
      <c r="D201" s="256" t="s">
        <v>189</v>
      </c>
      <c r="E201" s="257" t="s">
        <v>1224</v>
      </c>
      <c r="F201" s="258" t="s">
        <v>1225</v>
      </c>
      <c r="G201" s="259" t="s">
        <v>292</v>
      </c>
      <c r="H201" s="266">
        <v>38.5</v>
      </c>
      <c r="I201" s="261"/>
      <c r="J201" s="262">
        <f>ROUND(I201*H201,2)</f>
        <v>0</v>
      </c>
      <c r="K201" s="263"/>
      <c r="L201" s="40"/>
      <c r="M201" s="264" t="s">
        <v>1</v>
      </c>
      <c r="N201" s="265" t="s">
        <v>49</v>
      </c>
      <c r="O201" s="90"/>
      <c r="P201" s="253">
        <f>O201*H201</f>
        <v>0</v>
      </c>
      <c r="Q201" s="253">
        <v>0</v>
      </c>
      <c r="R201" s="253">
        <f>Q201*H201</f>
        <v>0</v>
      </c>
      <c r="S201" s="253">
        <v>0</v>
      </c>
      <c r="T201" s="254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55" t="s">
        <v>742</v>
      </c>
      <c r="AT201" s="255" t="s">
        <v>189</v>
      </c>
      <c r="AU201" s="255" t="s">
        <v>94</v>
      </c>
      <c r="AY201" s="14" t="s">
        <v>180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4" t="s">
        <v>92</v>
      </c>
      <c r="BK201" s="142">
        <f>ROUND(I201*H201,2)</f>
        <v>0</v>
      </c>
      <c r="BL201" s="14" t="s">
        <v>742</v>
      </c>
      <c r="BM201" s="255" t="s">
        <v>614</v>
      </c>
    </row>
    <row r="202" s="2" customFormat="1" ht="22.2" customHeight="1">
      <c r="A202" s="37"/>
      <c r="B202" s="38"/>
      <c r="C202" s="256" t="s">
        <v>389</v>
      </c>
      <c r="D202" s="256" t="s">
        <v>189</v>
      </c>
      <c r="E202" s="257" t="s">
        <v>1226</v>
      </c>
      <c r="F202" s="258" t="s">
        <v>1227</v>
      </c>
      <c r="G202" s="259" t="s">
        <v>292</v>
      </c>
      <c r="H202" s="266">
        <v>3</v>
      </c>
      <c r="I202" s="261"/>
      <c r="J202" s="262">
        <f>ROUND(I202*H202,2)</f>
        <v>0</v>
      </c>
      <c r="K202" s="263"/>
      <c r="L202" s="40"/>
      <c r="M202" s="264" t="s">
        <v>1</v>
      </c>
      <c r="N202" s="265" t="s">
        <v>49</v>
      </c>
      <c r="O202" s="90"/>
      <c r="P202" s="253">
        <f>O202*H202</f>
        <v>0</v>
      </c>
      <c r="Q202" s="253">
        <v>0</v>
      </c>
      <c r="R202" s="253">
        <f>Q202*H202</f>
        <v>0</v>
      </c>
      <c r="S202" s="253">
        <v>0</v>
      </c>
      <c r="T202" s="254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55" t="s">
        <v>742</v>
      </c>
      <c r="AT202" s="255" t="s">
        <v>189</v>
      </c>
      <c r="AU202" s="255" t="s">
        <v>94</v>
      </c>
      <c r="AY202" s="14" t="s">
        <v>180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4" t="s">
        <v>92</v>
      </c>
      <c r="BK202" s="142">
        <f>ROUND(I202*H202,2)</f>
        <v>0</v>
      </c>
      <c r="BL202" s="14" t="s">
        <v>742</v>
      </c>
      <c r="BM202" s="255" t="s">
        <v>567</v>
      </c>
    </row>
    <row r="203" s="2" customFormat="1" ht="30" customHeight="1">
      <c r="A203" s="37"/>
      <c r="B203" s="38"/>
      <c r="C203" s="256" t="s">
        <v>385</v>
      </c>
      <c r="D203" s="256" t="s">
        <v>189</v>
      </c>
      <c r="E203" s="257" t="s">
        <v>1228</v>
      </c>
      <c r="F203" s="258" t="s">
        <v>1229</v>
      </c>
      <c r="G203" s="259" t="s">
        <v>292</v>
      </c>
      <c r="H203" s="266">
        <v>56.969999999999999</v>
      </c>
      <c r="I203" s="261"/>
      <c r="J203" s="262">
        <f>ROUND(I203*H203,2)</f>
        <v>0</v>
      </c>
      <c r="K203" s="263"/>
      <c r="L203" s="40"/>
      <c r="M203" s="264" t="s">
        <v>1</v>
      </c>
      <c r="N203" s="265" t="s">
        <v>49</v>
      </c>
      <c r="O203" s="90"/>
      <c r="P203" s="253">
        <f>O203*H203</f>
        <v>0</v>
      </c>
      <c r="Q203" s="253">
        <v>0</v>
      </c>
      <c r="R203" s="253">
        <f>Q203*H203</f>
        <v>0</v>
      </c>
      <c r="S203" s="253">
        <v>0</v>
      </c>
      <c r="T203" s="254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55" t="s">
        <v>742</v>
      </c>
      <c r="AT203" s="255" t="s">
        <v>189</v>
      </c>
      <c r="AU203" s="255" t="s">
        <v>94</v>
      </c>
      <c r="AY203" s="14" t="s">
        <v>180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4" t="s">
        <v>92</v>
      </c>
      <c r="BK203" s="142">
        <f>ROUND(I203*H203,2)</f>
        <v>0</v>
      </c>
      <c r="BL203" s="14" t="s">
        <v>742</v>
      </c>
      <c r="BM203" s="255" t="s">
        <v>633</v>
      </c>
    </row>
    <row r="204" s="2" customFormat="1" ht="22.2" customHeight="1">
      <c r="A204" s="37"/>
      <c r="B204" s="38"/>
      <c r="C204" s="242" t="s">
        <v>1230</v>
      </c>
      <c r="D204" s="242" t="s">
        <v>183</v>
      </c>
      <c r="E204" s="243" t="s">
        <v>1231</v>
      </c>
      <c r="F204" s="244" t="s">
        <v>1232</v>
      </c>
      <c r="G204" s="245" t="s">
        <v>292</v>
      </c>
      <c r="H204" s="246">
        <v>57.539999999999999</v>
      </c>
      <c r="I204" s="247"/>
      <c r="J204" s="248">
        <f>ROUND(I204*H204,2)</f>
        <v>0</v>
      </c>
      <c r="K204" s="249"/>
      <c r="L204" s="250"/>
      <c r="M204" s="251" t="s">
        <v>1</v>
      </c>
      <c r="N204" s="252" t="s">
        <v>49</v>
      </c>
      <c r="O204" s="90"/>
      <c r="P204" s="253">
        <f>O204*H204</f>
        <v>0</v>
      </c>
      <c r="Q204" s="253">
        <v>0</v>
      </c>
      <c r="R204" s="253">
        <f>Q204*H204</f>
        <v>0</v>
      </c>
      <c r="S204" s="253">
        <v>0</v>
      </c>
      <c r="T204" s="254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55" t="s">
        <v>237</v>
      </c>
      <c r="AT204" s="255" t="s">
        <v>183</v>
      </c>
      <c r="AU204" s="255" t="s">
        <v>94</v>
      </c>
      <c r="AY204" s="14" t="s">
        <v>180</v>
      </c>
      <c r="BE204" s="142">
        <f>IF(N204="základní",J204,0)</f>
        <v>0</v>
      </c>
      <c r="BF204" s="142">
        <f>IF(N204="snížená",J204,0)</f>
        <v>0</v>
      </c>
      <c r="BG204" s="142">
        <f>IF(N204="zákl. přenesená",J204,0)</f>
        <v>0</v>
      </c>
      <c r="BH204" s="142">
        <f>IF(N204="sníž. přenesená",J204,0)</f>
        <v>0</v>
      </c>
      <c r="BI204" s="142">
        <f>IF(N204="nulová",J204,0)</f>
        <v>0</v>
      </c>
      <c r="BJ204" s="14" t="s">
        <v>92</v>
      </c>
      <c r="BK204" s="142">
        <f>ROUND(I204*H204,2)</f>
        <v>0</v>
      </c>
      <c r="BL204" s="14" t="s">
        <v>742</v>
      </c>
      <c r="BM204" s="255" t="s">
        <v>641</v>
      </c>
    </row>
    <row r="205" s="2" customFormat="1" ht="22.2" customHeight="1">
      <c r="A205" s="37"/>
      <c r="B205" s="38"/>
      <c r="C205" s="256" t="s">
        <v>1093</v>
      </c>
      <c r="D205" s="256" t="s">
        <v>189</v>
      </c>
      <c r="E205" s="257" t="s">
        <v>1233</v>
      </c>
      <c r="F205" s="258" t="s">
        <v>1234</v>
      </c>
      <c r="G205" s="259" t="s">
        <v>292</v>
      </c>
      <c r="H205" s="266">
        <v>20.414000000000001</v>
      </c>
      <c r="I205" s="261"/>
      <c r="J205" s="262">
        <f>ROUND(I205*H205,2)</f>
        <v>0</v>
      </c>
      <c r="K205" s="263"/>
      <c r="L205" s="40"/>
      <c r="M205" s="264" t="s">
        <v>1</v>
      </c>
      <c r="N205" s="265" t="s">
        <v>49</v>
      </c>
      <c r="O205" s="90"/>
      <c r="P205" s="253">
        <f>O205*H205</f>
        <v>0</v>
      </c>
      <c r="Q205" s="253">
        <v>0</v>
      </c>
      <c r="R205" s="253">
        <f>Q205*H205</f>
        <v>0</v>
      </c>
      <c r="S205" s="253">
        <v>0</v>
      </c>
      <c r="T205" s="254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55" t="s">
        <v>742</v>
      </c>
      <c r="AT205" s="255" t="s">
        <v>189</v>
      </c>
      <c r="AU205" s="255" t="s">
        <v>94</v>
      </c>
      <c r="AY205" s="14" t="s">
        <v>180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4" t="s">
        <v>92</v>
      </c>
      <c r="BK205" s="142">
        <f>ROUND(I205*H205,2)</f>
        <v>0</v>
      </c>
      <c r="BL205" s="14" t="s">
        <v>742</v>
      </c>
      <c r="BM205" s="255" t="s">
        <v>838</v>
      </c>
    </row>
    <row r="206" s="2" customFormat="1" ht="14.4" customHeight="1">
      <c r="A206" s="37"/>
      <c r="B206" s="38"/>
      <c r="C206" s="242" t="s">
        <v>443</v>
      </c>
      <c r="D206" s="242" t="s">
        <v>183</v>
      </c>
      <c r="E206" s="243" t="s">
        <v>1235</v>
      </c>
      <c r="F206" s="244" t="s">
        <v>1236</v>
      </c>
      <c r="G206" s="245" t="s">
        <v>292</v>
      </c>
      <c r="H206" s="246">
        <v>19.088000000000001</v>
      </c>
      <c r="I206" s="247"/>
      <c r="J206" s="248">
        <f>ROUND(I206*H206,2)</f>
        <v>0</v>
      </c>
      <c r="K206" s="249"/>
      <c r="L206" s="250"/>
      <c r="M206" s="251" t="s">
        <v>1</v>
      </c>
      <c r="N206" s="252" t="s">
        <v>49</v>
      </c>
      <c r="O206" s="90"/>
      <c r="P206" s="253">
        <f>O206*H206</f>
        <v>0</v>
      </c>
      <c r="Q206" s="253">
        <v>0</v>
      </c>
      <c r="R206" s="253">
        <f>Q206*H206</f>
        <v>0</v>
      </c>
      <c r="S206" s="253">
        <v>0</v>
      </c>
      <c r="T206" s="254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55" t="s">
        <v>237</v>
      </c>
      <c r="AT206" s="255" t="s">
        <v>183</v>
      </c>
      <c r="AU206" s="255" t="s">
        <v>94</v>
      </c>
      <c r="AY206" s="14" t="s">
        <v>180</v>
      </c>
      <c r="BE206" s="142">
        <f>IF(N206="základní",J206,0)</f>
        <v>0</v>
      </c>
      <c r="BF206" s="142">
        <f>IF(N206="snížená",J206,0)</f>
        <v>0</v>
      </c>
      <c r="BG206" s="142">
        <f>IF(N206="zákl. přenesená",J206,0)</f>
        <v>0</v>
      </c>
      <c r="BH206" s="142">
        <f>IF(N206="sníž. přenesená",J206,0)</f>
        <v>0</v>
      </c>
      <c r="BI206" s="142">
        <f>IF(N206="nulová",J206,0)</f>
        <v>0</v>
      </c>
      <c r="BJ206" s="14" t="s">
        <v>92</v>
      </c>
      <c r="BK206" s="142">
        <f>ROUND(I206*H206,2)</f>
        <v>0</v>
      </c>
      <c r="BL206" s="14" t="s">
        <v>742</v>
      </c>
      <c r="BM206" s="255" t="s">
        <v>1237</v>
      </c>
    </row>
    <row r="207" s="2" customFormat="1" ht="22.2" customHeight="1">
      <c r="A207" s="37"/>
      <c r="B207" s="38"/>
      <c r="C207" s="242" t="s">
        <v>447</v>
      </c>
      <c r="D207" s="242" t="s">
        <v>183</v>
      </c>
      <c r="E207" s="243" t="s">
        <v>1238</v>
      </c>
      <c r="F207" s="244" t="s">
        <v>1239</v>
      </c>
      <c r="G207" s="245" t="s">
        <v>292</v>
      </c>
      <c r="H207" s="246">
        <v>1.8700000000000001</v>
      </c>
      <c r="I207" s="247"/>
      <c r="J207" s="248">
        <f>ROUND(I207*H207,2)</f>
        <v>0</v>
      </c>
      <c r="K207" s="249"/>
      <c r="L207" s="250"/>
      <c r="M207" s="251" t="s">
        <v>1</v>
      </c>
      <c r="N207" s="252" t="s">
        <v>49</v>
      </c>
      <c r="O207" s="90"/>
      <c r="P207" s="253">
        <f>O207*H207</f>
        <v>0</v>
      </c>
      <c r="Q207" s="253">
        <v>0</v>
      </c>
      <c r="R207" s="253">
        <f>Q207*H207</f>
        <v>0</v>
      </c>
      <c r="S207" s="253">
        <v>0</v>
      </c>
      <c r="T207" s="254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55" t="s">
        <v>237</v>
      </c>
      <c r="AT207" s="255" t="s">
        <v>183</v>
      </c>
      <c r="AU207" s="255" t="s">
        <v>94</v>
      </c>
      <c r="AY207" s="14" t="s">
        <v>180</v>
      </c>
      <c r="BE207" s="142">
        <f>IF(N207="základní",J207,0)</f>
        <v>0</v>
      </c>
      <c r="BF207" s="142">
        <f>IF(N207="snížená",J207,0)</f>
        <v>0</v>
      </c>
      <c r="BG207" s="142">
        <f>IF(N207="zákl. přenesená",J207,0)</f>
        <v>0</v>
      </c>
      <c r="BH207" s="142">
        <f>IF(N207="sníž. přenesená",J207,0)</f>
        <v>0</v>
      </c>
      <c r="BI207" s="142">
        <f>IF(N207="nulová",J207,0)</f>
        <v>0</v>
      </c>
      <c r="BJ207" s="14" t="s">
        <v>92</v>
      </c>
      <c r="BK207" s="142">
        <f>ROUND(I207*H207,2)</f>
        <v>0</v>
      </c>
      <c r="BL207" s="14" t="s">
        <v>742</v>
      </c>
      <c r="BM207" s="255" t="s">
        <v>650</v>
      </c>
    </row>
    <row r="208" s="12" customFormat="1" ht="22.8" customHeight="1">
      <c r="A208" s="12"/>
      <c r="B208" s="226"/>
      <c r="C208" s="227"/>
      <c r="D208" s="228" t="s">
        <v>83</v>
      </c>
      <c r="E208" s="240" t="s">
        <v>241</v>
      </c>
      <c r="F208" s="240" t="s">
        <v>1240</v>
      </c>
      <c r="G208" s="227"/>
      <c r="H208" s="227"/>
      <c r="I208" s="230"/>
      <c r="J208" s="241">
        <f>BK208</f>
        <v>0</v>
      </c>
      <c r="K208" s="227"/>
      <c r="L208" s="232"/>
      <c r="M208" s="233"/>
      <c r="N208" s="234"/>
      <c r="O208" s="234"/>
      <c r="P208" s="235">
        <f>SUM(P209:P248)</f>
        <v>0</v>
      </c>
      <c r="Q208" s="234"/>
      <c r="R208" s="235">
        <f>SUM(R209:R248)</f>
        <v>0</v>
      </c>
      <c r="S208" s="234"/>
      <c r="T208" s="236">
        <f>SUM(T209:T248)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37" t="s">
        <v>92</v>
      </c>
      <c r="AT208" s="238" t="s">
        <v>83</v>
      </c>
      <c r="AU208" s="238" t="s">
        <v>92</v>
      </c>
      <c r="AY208" s="237" t="s">
        <v>180</v>
      </c>
      <c r="BK208" s="239">
        <f>SUM(BK209:BK248)</f>
        <v>0</v>
      </c>
    </row>
    <row r="209" s="2" customFormat="1" ht="22.2" customHeight="1">
      <c r="A209" s="37"/>
      <c r="B209" s="38"/>
      <c r="C209" s="256" t="s">
        <v>516</v>
      </c>
      <c r="D209" s="256" t="s">
        <v>189</v>
      </c>
      <c r="E209" s="257" t="s">
        <v>1241</v>
      </c>
      <c r="F209" s="258" t="s">
        <v>1242</v>
      </c>
      <c r="G209" s="259" t="s">
        <v>213</v>
      </c>
      <c r="H209" s="266">
        <v>27</v>
      </c>
      <c r="I209" s="261"/>
      <c r="J209" s="262">
        <f>ROUND(I209*H209,2)</f>
        <v>0</v>
      </c>
      <c r="K209" s="263"/>
      <c r="L209" s="40"/>
      <c r="M209" s="264" t="s">
        <v>1</v>
      </c>
      <c r="N209" s="265" t="s">
        <v>49</v>
      </c>
      <c r="O209" s="90"/>
      <c r="P209" s="253">
        <f>O209*H209</f>
        <v>0</v>
      </c>
      <c r="Q209" s="253">
        <v>0</v>
      </c>
      <c r="R209" s="253">
        <f>Q209*H209</f>
        <v>0</v>
      </c>
      <c r="S209" s="253">
        <v>0</v>
      </c>
      <c r="T209" s="254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55" t="s">
        <v>742</v>
      </c>
      <c r="AT209" s="255" t="s">
        <v>189</v>
      </c>
      <c r="AU209" s="255" t="s">
        <v>94</v>
      </c>
      <c r="AY209" s="14" t="s">
        <v>180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4" t="s">
        <v>92</v>
      </c>
      <c r="BK209" s="142">
        <f>ROUND(I209*H209,2)</f>
        <v>0</v>
      </c>
      <c r="BL209" s="14" t="s">
        <v>742</v>
      </c>
      <c r="BM209" s="255" t="s">
        <v>692</v>
      </c>
    </row>
    <row r="210" s="2" customFormat="1" ht="22.2" customHeight="1">
      <c r="A210" s="37"/>
      <c r="B210" s="38"/>
      <c r="C210" s="256" t="s">
        <v>1101</v>
      </c>
      <c r="D210" s="256" t="s">
        <v>189</v>
      </c>
      <c r="E210" s="257" t="s">
        <v>1243</v>
      </c>
      <c r="F210" s="258" t="s">
        <v>1244</v>
      </c>
      <c r="G210" s="259" t="s">
        <v>213</v>
      </c>
      <c r="H210" s="266">
        <v>27</v>
      </c>
      <c r="I210" s="261"/>
      <c r="J210" s="262">
        <f>ROUND(I210*H210,2)</f>
        <v>0</v>
      </c>
      <c r="K210" s="263"/>
      <c r="L210" s="40"/>
      <c r="M210" s="264" t="s">
        <v>1</v>
      </c>
      <c r="N210" s="265" t="s">
        <v>49</v>
      </c>
      <c r="O210" s="90"/>
      <c r="P210" s="253">
        <f>O210*H210</f>
        <v>0</v>
      </c>
      <c r="Q210" s="253">
        <v>0</v>
      </c>
      <c r="R210" s="253">
        <f>Q210*H210</f>
        <v>0</v>
      </c>
      <c r="S210" s="253">
        <v>0</v>
      </c>
      <c r="T210" s="25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55" t="s">
        <v>742</v>
      </c>
      <c r="AT210" s="255" t="s">
        <v>189</v>
      </c>
      <c r="AU210" s="255" t="s">
        <v>94</v>
      </c>
      <c r="AY210" s="14" t="s">
        <v>180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4" t="s">
        <v>92</v>
      </c>
      <c r="BK210" s="142">
        <f>ROUND(I210*H210,2)</f>
        <v>0</v>
      </c>
      <c r="BL210" s="14" t="s">
        <v>742</v>
      </c>
      <c r="BM210" s="255" t="s">
        <v>696</v>
      </c>
    </row>
    <row r="211" s="2" customFormat="1" ht="22.2" customHeight="1">
      <c r="A211" s="37"/>
      <c r="B211" s="38"/>
      <c r="C211" s="256" t="s">
        <v>1245</v>
      </c>
      <c r="D211" s="256" t="s">
        <v>189</v>
      </c>
      <c r="E211" s="257" t="s">
        <v>1246</v>
      </c>
      <c r="F211" s="258" t="s">
        <v>1247</v>
      </c>
      <c r="G211" s="259" t="s">
        <v>213</v>
      </c>
      <c r="H211" s="266">
        <v>7</v>
      </c>
      <c r="I211" s="261"/>
      <c r="J211" s="262">
        <f>ROUND(I211*H211,2)</f>
        <v>0</v>
      </c>
      <c r="K211" s="263"/>
      <c r="L211" s="40"/>
      <c r="M211" s="264" t="s">
        <v>1</v>
      </c>
      <c r="N211" s="265" t="s">
        <v>49</v>
      </c>
      <c r="O211" s="90"/>
      <c r="P211" s="253">
        <f>O211*H211</f>
        <v>0</v>
      </c>
      <c r="Q211" s="253">
        <v>0</v>
      </c>
      <c r="R211" s="253">
        <f>Q211*H211</f>
        <v>0</v>
      </c>
      <c r="S211" s="253">
        <v>0</v>
      </c>
      <c r="T211" s="254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55" t="s">
        <v>742</v>
      </c>
      <c r="AT211" s="255" t="s">
        <v>189</v>
      </c>
      <c r="AU211" s="255" t="s">
        <v>94</v>
      </c>
      <c r="AY211" s="14" t="s">
        <v>180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4" t="s">
        <v>92</v>
      </c>
      <c r="BK211" s="142">
        <f>ROUND(I211*H211,2)</f>
        <v>0</v>
      </c>
      <c r="BL211" s="14" t="s">
        <v>742</v>
      </c>
      <c r="BM211" s="255" t="s">
        <v>699</v>
      </c>
    </row>
    <row r="212" s="2" customFormat="1" ht="22.2" customHeight="1">
      <c r="A212" s="37"/>
      <c r="B212" s="38"/>
      <c r="C212" s="256" t="s">
        <v>193</v>
      </c>
      <c r="D212" s="256" t="s">
        <v>189</v>
      </c>
      <c r="E212" s="257" t="s">
        <v>1248</v>
      </c>
      <c r="F212" s="258" t="s">
        <v>1249</v>
      </c>
      <c r="G212" s="259" t="s">
        <v>213</v>
      </c>
      <c r="H212" s="266">
        <v>3240</v>
      </c>
      <c r="I212" s="261"/>
      <c r="J212" s="262">
        <f>ROUND(I212*H212,2)</f>
        <v>0</v>
      </c>
      <c r="K212" s="263"/>
      <c r="L212" s="40"/>
      <c r="M212" s="264" t="s">
        <v>1</v>
      </c>
      <c r="N212" s="265" t="s">
        <v>49</v>
      </c>
      <c r="O212" s="90"/>
      <c r="P212" s="253">
        <f>O212*H212</f>
        <v>0</v>
      </c>
      <c r="Q212" s="253">
        <v>0</v>
      </c>
      <c r="R212" s="253">
        <f>Q212*H212</f>
        <v>0</v>
      </c>
      <c r="S212" s="253">
        <v>0</v>
      </c>
      <c r="T212" s="254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55" t="s">
        <v>742</v>
      </c>
      <c r="AT212" s="255" t="s">
        <v>189</v>
      </c>
      <c r="AU212" s="255" t="s">
        <v>94</v>
      </c>
      <c r="AY212" s="14" t="s">
        <v>180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4" t="s">
        <v>92</v>
      </c>
      <c r="BK212" s="142">
        <f>ROUND(I212*H212,2)</f>
        <v>0</v>
      </c>
      <c r="BL212" s="14" t="s">
        <v>742</v>
      </c>
      <c r="BM212" s="255" t="s">
        <v>902</v>
      </c>
    </row>
    <row r="213" s="2" customFormat="1" ht="22.2" customHeight="1">
      <c r="A213" s="37"/>
      <c r="B213" s="38"/>
      <c r="C213" s="256" t="s">
        <v>520</v>
      </c>
      <c r="D213" s="256" t="s">
        <v>189</v>
      </c>
      <c r="E213" s="257" t="s">
        <v>1250</v>
      </c>
      <c r="F213" s="258" t="s">
        <v>1251</v>
      </c>
      <c r="G213" s="259" t="s">
        <v>213</v>
      </c>
      <c r="H213" s="266">
        <v>3240</v>
      </c>
      <c r="I213" s="261"/>
      <c r="J213" s="262">
        <f>ROUND(I213*H213,2)</f>
        <v>0</v>
      </c>
      <c r="K213" s="263"/>
      <c r="L213" s="40"/>
      <c r="M213" s="264" t="s">
        <v>1</v>
      </c>
      <c r="N213" s="265" t="s">
        <v>49</v>
      </c>
      <c r="O213" s="90"/>
      <c r="P213" s="253">
        <f>O213*H213</f>
        <v>0</v>
      </c>
      <c r="Q213" s="253">
        <v>0</v>
      </c>
      <c r="R213" s="253">
        <f>Q213*H213</f>
        <v>0</v>
      </c>
      <c r="S213" s="253">
        <v>0</v>
      </c>
      <c r="T213" s="254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55" t="s">
        <v>742</v>
      </c>
      <c r="AT213" s="255" t="s">
        <v>189</v>
      </c>
      <c r="AU213" s="255" t="s">
        <v>94</v>
      </c>
      <c r="AY213" s="14" t="s">
        <v>180</v>
      </c>
      <c r="BE213" s="142">
        <f>IF(N213="základní",J213,0)</f>
        <v>0</v>
      </c>
      <c r="BF213" s="142">
        <f>IF(N213="snížená",J213,0)</f>
        <v>0</v>
      </c>
      <c r="BG213" s="142">
        <f>IF(N213="zákl. přenesená",J213,0)</f>
        <v>0</v>
      </c>
      <c r="BH213" s="142">
        <f>IF(N213="sníž. přenesená",J213,0)</f>
        <v>0</v>
      </c>
      <c r="BI213" s="142">
        <f>IF(N213="nulová",J213,0)</f>
        <v>0</v>
      </c>
      <c r="BJ213" s="14" t="s">
        <v>92</v>
      </c>
      <c r="BK213" s="142">
        <f>ROUND(I213*H213,2)</f>
        <v>0</v>
      </c>
      <c r="BL213" s="14" t="s">
        <v>742</v>
      </c>
      <c r="BM213" s="255" t="s">
        <v>684</v>
      </c>
    </row>
    <row r="214" s="2" customFormat="1" ht="22.2" customHeight="1">
      <c r="A214" s="37"/>
      <c r="B214" s="38"/>
      <c r="C214" s="256" t="s">
        <v>1178</v>
      </c>
      <c r="D214" s="256" t="s">
        <v>189</v>
      </c>
      <c r="E214" s="257" t="s">
        <v>1252</v>
      </c>
      <c r="F214" s="258" t="s">
        <v>1253</v>
      </c>
      <c r="G214" s="259" t="s">
        <v>213</v>
      </c>
      <c r="H214" s="266">
        <v>840</v>
      </c>
      <c r="I214" s="261"/>
      <c r="J214" s="262">
        <f>ROUND(I214*H214,2)</f>
        <v>0</v>
      </c>
      <c r="K214" s="263"/>
      <c r="L214" s="40"/>
      <c r="M214" s="264" t="s">
        <v>1</v>
      </c>
      <c r="N214" s="265" t="s">
        <v>49</v>
      </c>
      <c r="O214" s="90"/>
      <c r="P214" s="253">
        <f>O214*H214</f>
        <v>0</v>
      </c>
      <c r="Q214" s="253">
        <v>0</v>
      </c>
      <c r="R214" s="253">
        <f>Q214*H214</f>
        <v>0</v>
      </c>
      <c r="S214" s="253">
        <v>0</v>
      </c>
      <c r="T214" s="254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55" t="s">
        <v>742</v>
      </c>
      <c r="AT214" s="255" t="s">
        <v>189</v>
      </c>
      <c r="AU214" s="255" t="s">
        <v>94</v>
      </c>
      <c r="AY214" s="14" t="s">
        <v>180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4" t="s">
        <v>92</v>
      </c>
      <c r="BK214" s="142">
        <f>ROUND(I214*H214,2)</f>
        <v>0</v>
      </c>
      <c r="BL214" s="14" t="s">
        <v>742</v>
      </c>
      <c r="BM214" s="255" t="s">
        <v>585</v>
      </c>
    </row>
    <row r="215" s="2" customFormat="1" ht="22.2" customHeight="1">
      <c r="A215" s="37"/>
      <c r="B215" s="38"/>
      <c r="C215" s="256" t="s">
        <v>525</v>
      </c>
      <c r="D215" s="256" t="s">
        <v>189</v>
      </c>
      <c r="E215" s="257" t="s">
        <v>1254</v>
      </c>
      <c r="F215" s="258" t="s">
        <v>1255</v>
      </c>
      <c r="G215" s="259" t="s">
        <v>213</v>
      </c>
      <c r="H215" s="266">
        <v>20</v>
      </c>
      <c r="I215" s="261"/>
      <c r="J215" s="262">
        <f>ROUND(I215*H215,2)</f>
        <v>0</v>
      </c>
      <c r="K215" s="263"/>
      <c r="L215" s="40"/>
      <c r="M215" s="264" t="s">
        <v>1</v>
      </c>
      <c r="N215" s="265" t="s">
        <v>49</v>
      </c>
      <c r="O215" s="90"/>
      <c r="P215" s="253">
        <f>O215*H215</f>
        <v>0</v>
      </c>
      <c r="Q215" s="253">
        <v>0</v>
      </c>
      <c r="R215" s="253">
        <f>Q215*H215</f>
        <v>0</v>
      </c>
      <c r="S215" s="253">
        <v>0</v>
      </c>
      <c r="T215" s="254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55" t="s">
        <v>742</v>
      </c>
      <c r="AT215" s="255" t="s">
        <v>189</v>
      </c>
      <c r="AU215" s="255" t="s">
        <v>94</v>
      </c>
      <c r="AY215" s="14" t="s">
        <v>180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4" t="s">
        <v>92</v>
      </c>
      <c r="BK215" s="142">
        <f>ROUND(I215*H215,2)</f>
        <v>0</v>
      </c>
      <c r="BL215" s="14" t="s">
        <v>742</v>
      </c>
      <c r="BM215" s="255" t="s">
        <v>676</v>
      </c>
    </row>
    <row r="216" s="2" customFormat="1" ht="22.2" customHeight="1">
      <c r="A216" s="37"/>
      <c r="B216" s="38"/>
      <c r="C216" s="256" t="s">
        <v>529</v>
      </c>
      <c r="D216" s="256" t="s">
        <v>189</v>
      </c>
      <c r="E216" s="257" t="s">
        <v>1256</v>
      </c>
      <c r="F216" s="258" t="s">
        <v>1257</v>
      </c>
      <c r="G216" s="259" t="s">
        <v>213</v>
      </c>
      <c r="H216" s="266">
        <v>1</v>
      </c>
      <c r="I216" s="261"/>
      <c r="J216" s="262">
        <f>ROUND(I216*H216,2)</f>
        <v>0</v>
      </c>
      <c r="K216" s="263"/>
      <c r="L216" s="40"/>
      <c r="M216" s="264" t="s">
        <v>1</v>
      </c>
      <c r="N216" s="265" t="s">
        <v>49</v>
      </c>
      <c r="O216" s="90"/>
      <c r="P216" s="253">
        <f>O216*H216</f>
        <v>0</v>
      </c>
      <c r="Q216" s="253">
        <v>0</v>
      </c>
      <c r="R216" s="253">
        <f>Q216*H216</f>
        <v>0</v>
      </c>
      <c r="S216" s="253">
        <v>0</v>
      </c>
      <c r="T216" s="254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55" t="s">
        <v>742</v>
      </c>
      <c r="AT216" s="255" t="s">
        <v>189</v>
      </c>
      <c r="AU216" s="255" t="s">
        <v>94</v>
      </c>
      <c r="AY216" s="14" t="s">
        <v>180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4" t="s">
        <v>92</v>
      </c>
      <c r="BK216" s="142">
        <f>ROUND(I216*H216,2)</f>
        <v>0</v>
      </c>
      <c r="BL216" s="14" t="s">
        <v>742</v>
      </c>
      <c r="BM216" s="255" t="s">
        <v>822</v>
      </c>
    </row>
    <row r="217" s="2" customFormat="1" ht="22.2" customHeight="1">
      <c r="A217" s="37"/>
      <c r="B217" s="38"/>
      <c r="C217" s="256" t="s">
        <v>1258</v>
      </c>
      <c r="D217" s="256" t="s">
        <v>189</v>
      </c>
      <c r="E217" s="257" t="s">
        <v>1259</v>
      </c>
      <c r="F217" s="258" t="s">
        <v>1260</v>
      </c>
      <c r="G217" s="259" t="s">
        <v>213</v>
      </c>
      <c r="H217" s="266">
        <v>2400</v>
      </c>
      <c r="I217" s="261"/>
      <c r="J217" s="262">
        <f>ROUND(I217*H217,2)</f>
        <v>0</v>
      </c>
      <c r="K217" s="263"/>
      <c r="L217" s="40"/>
      <c r="M217" s="264" t="s">
        <v>1</v>
      </c>
      <c r="N217" s="265" t="s">
        <v>49</v>
      </c>
      <c r="O217" s="90"/>
      <c r="P217" s="253">
        <f>O217*H217</f>
        <v>0</v>
      </c>
      <c r="Q217" s="253">
        <v>0</v>
      </c>
      <c r="R217" s="253">
        <f>Q217*H217</f>
        <v>0</v>
      </c>
      <c r="S217" s="253">
        <v>0</v>
      </c>
      <c r="T217" s="254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55" t="s">
        <v>742</v>
      </c>
      <c r="AT217" s="255" t="s">
        <v>189</v>
      </c>
      <c r="AU217" s="255" t="s">
        <v>94</v>
      </c>
      <c r="AY217" s="14" t="s">
        <v>180</v>
      </c>
      <c r="BE217" s="142">
        <f>IF(N217="základní",J217,0)</f>
        <v>0</v>
      </c>
      <c r="BF217" s="142">
        <f>IF(N217="snížená",J217,0)</f>
        <v>0</v>
      </c>
      <c r="BG217" s="142">
        <f>IF(N217="zákl. přenesená",J217,0)</f>
        <v>0</v>
      </c>
      <c r="BH217" s="142">
        <f>IF(N217="sníž. přenesená",J217,0)</f>
        <v>0</v>
      </c>
      <c r="BI217" s="142">
        <f>IF(N217="nulová",J217,0)</f>
        <v>0</v>
      </c>
      <c r="BJ217" s="14" t="s">
        <v>92</v>
      </c>
      <c r="BK217" s="142">
        <f>ROUND(I217*H217,2)</f>
        <v>0</v>
      </c>
      <c r="BL217" s="14" t="s">
        <v>742</v>
      </c>
      <c r="BM217" s="255" t="s">
        <v>866</v>
      </c>
    </row>
    <row r="218" s="2" customFormat="1" ht="30" customHeight="1">
      <c r="A218" s="37"/>
      <c r="B218" s="38"/>
      <c r="C218" s="256" t="s">
        <v>1183</v>
      </c>
      <c r="D218" s="256" t="s">
        <v>189</v>
      </c>
      <c r="E218" s="257" t="s">
        <v>1261</v>
      </c>
      <c r="F218" s="258" t="s">
        <v>1262</v>
      </c>
      <c r="G218" s="259" t="s">
        <v>213</v>
      </c>
      <c r="H218" s="266">
        <v>120</v>
      </c>
      <c r="I218" s="261"/>
      <c r="J218" s="262">
        <f>ROUND(I218*H218,2)</f>
        <v>0</v>
      </c>
      <c r="K218" s="263"/>
      <c r="L218" s="40"/>
      <c r="M218" s="264" t="s">
        <v>1</v>
      </c>
      <c r="N218" s="265" t="s">
        <v>49</v>
      </c>
      <c r="O218" s="90"/>
      <c r="P218" s="253">
        <f>O218*H218</f>
        <v>0</v>
      </c>
      <c r="Q218" s="253">
        <v>0</v>
      </c>
      <c r="R218" s="253">
        <f>Q218*H218</f>
        <v>0</v>
      </c>
      <c r="S218" s="253">
        <v>0</v>
      </c>
      <c r="T218" s="254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55" t="s">
        <v>742</v>
      </c>
      <c r="AT218" s="255" t="s">
        <v>189</v>
      </c>
      <c r="AU218" s="255" t="s">
        <v>94</v>
      </c>
      <c r="AY218" s="14" t="s">
        <v>180</v>
      </c>
      <c r="BE218" s="142">
        <f>IF(N218="základní",J218,0)</f>
        <v>0</v>
      </c>
      <c r="BF218" s="142">
        <f>IF(N218="snížená",J218,0)</f>
        <v>0</v>
      </c>
      <c r="BG218" s="142">
        <f>IF(N218="zákl. přenesená",J218,0)</f>
        <v>0</v>
      </c>
      <c r="BH218" s="142">
        <f>IF(N218="sníž. přenesená",J218,0)</f>
        <v>0</v>
      </c>
      <c r="BI218" s="142">
        <f>IF(N218="nulová",J218,0)</f>
        <v>0</v>
      </c>
      <c r="BJ218" s="14" t="s">
        <v>92</v>
      </c>
      <c r="BK218" s="142">
        <f>ROUND(I218*H218,2)</f>
        <v>0</v>
      </c>
      <c r="BL218" s="14" t="s">
        <v>742</v>
      </c>
      <c r="BM218" s="255" t="s">
        <v>874</v>
      </c>
    </row>
    <row r="219" s="2" customFormat="1" ht="22.2" customHeight="1">
      <c r="A219" s="37"/>
      <c r="B219" s="38"/>
      <c r="C219" s="256" t="s">
        <v>1263</v>
      </c>
      <c r="D219" s="256" t="s">
        <v>189</v>
      </c>
      <c r="E219" s="257" t="s">
        <v>1264</v>
      </c>
      <c r="F219" s="258" t="s">
        <v>1265</v>
      </c>
      <c r="G219" s="259" t="s">
        <v>213</v>
      </c>
      <c r="H219" s="266">
        <v>2</v>
      </c>
      <c r="I219" s="261"/>
      <c r="J219" s="262">
        <f>ROUND(I219*H219,2)</f>
        <v>0</v>
      </c>
      <c r="K219" s="263"/>
      <c r="L219" s="40"/>
      <c r="M219" s="264" t="s">
        <v>1</v>
      </c>
      <c r="N219" s="265" t="s">
        <v>49</v>
      </c>
      <c r="O219" s="90"/>
      <c r="P219" s="253">
        <f>O219*H219</f>
        <v>0</v>
      </c>
      <c r="Q219" s="253">
        <v>0</v>
      </c>
      <c r="R219" s="253">
        <f>Q219*H219</f>
        <v>0</v>
      </c>
      <c r="S219" s="253">
        <v>0</v>
      </c>
      <c r="T219" s="254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55" t="s">
        <v>742</v>
      </c>
      <c r="AT219" s="255" t="s">
        <v>189</v>
      </c>
      <c r="AU219" s="255" t="s">
        <v>94</v>
      </c>
      <c r="AY219" s="14" t="s">
        <v>180</v>
      </c>
      <c r="BE219" s="142">
        <f>IF(N219="základní",J219,0)</f>
        <v>0</v>
      </c>
      <c r="BF219" s="142">
        <f>IF(N219="snížená",J219,0)</f>
        <v>0</v>
      </c>
      <c r="BG219" s="142">
        <f>IF(N219="zákl. přenesená",J219,0)</f>
        <v>0</v>
      </c>
      <c r="BH219" s="142">
        <f>IF(N219="sníž. přenesená",J219,0)</f>
        <v>0</v>
      </c>
      <c r="BI219" s="142">
        <f>IF(N219="nulová",J219,0)</f>
        <v>0</v>
      </c>
      <c r="BJ219" s="14" t="s">
        <v>92</v>
      </c>
      <c r="BK219" s="142">
        <f>ROUND(I219*H219,2)</f>
        <v>0</v>
      </c>
      <c r="BL219" s="14" t="s">
        <v>742</v>
      </c>
      <c r="BM219" s="255" t="s">
        <v>895</v>
      </c>
    </row>
    <row r="220" s="2" customFormat="1" ht="22.2" customHeight="1">
      <c r="A220" s="37"/>
      <c r="B220" s="38"/>
      <c r="C220" s="256" t="s">
        <v>547</v>
      </c>
      <c r="D220" s="256" t="s">
        <v>189</v>
      </c>
      <c r="E220" s="257" t="s">
        <v>1266</v>
      </c>
      <c r="F220" s="258" t="s">
        <v>1267</v>
      </c>
      <c r="G220" s="259" t="s">
        <v>213</v>
      </c>
      <c r="H220" s="266">
        <v>240</v>
      </c>
      <c r="I220" s="261"/>
      <c r="J220" s="262">
        <f>ROUND(I220*H220,2)</f>
        <v>0</v>
      </c>
      <c r="K220" s="263"/>
      <c r="L220" s="40"/>
      <c r="M220" s="264" t="s">
        <v>1</v>
      </c>
      <c r="N220" s="265" t="s">
        <v>49</v>
      </c>
      <c r="O220" s="90"/>
      <c r="P220" s="253">
        <f>O220*H220</f>
        <v>0</v>
      </c>
      <c r="Q220" s="253">
        <v>0</v>
      </c>
      <c r="R220" s="253">
        <f>Q220*H220</f>
        <v>0</v>
      </c>
      <c r="S220" s="253">
        <v>0</v>
      </c>
      <c r="T220" s="254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55" t="s">
        <v>742</v>
      </c>
      <c r="AT220" s="255" t="s">
        <v>189</v>
      </c>
      <c r="AU220" s="255" t="s">
        <v>94</v>
      </c>
      <c r="AY220" s="14" t="s">
        <v>180</v>
      </c>
      <c r="BE220" s="142">
        <f>IF(N220="základní",J220,0)</f>
        <v>0</v>
      </c>
      <c r="BF220" s="142">
        <f>IF(N220="snížená",J220,0)</f>
        <v>0</v>
      </c>
      <c r="BG220" s="142">
        <f>IF(N220="zákl. přenesená",J220,0)</f>
        <v>0</v>
      </c>
      <c r="BH220" s="142">
        <f>IF(N220="sníž. přenesená",J220,0)</f>
        <v>0</v>
      </c>
      <c r="BI220" s="142">
        <f>IF(N220="nulová",J220,0)</f>
        <v>0</v>
      </c>
      <c r="BJ220" s="14" t="s">
        <v>92</v>
      </c>
      <c r="BK220" s="142">
        <f>ROUND(I220*H220,2)</f>
        <v>0</v>
      </c>
      <c r="BL220" s="14" t="s">
        <v>742</v>
      </c>
      <c r="BM220" s="255" t="s">
        <v>948</v>
      </c>
    </row>
    <row r="221" s="2" customFormat="1" ht="22.2" customHeight="1">
      <c r="A221" s="37"/>
      <c r="B221" s="38"/>
      <c r="C221" s="256" t="s">
        <v>550</v>
      </c>
      <c r="D221" s="256" t="s">
        <v>189</v>
      </c>
      <c r="E221" s="257" t="s">
        <v>1268</v>
      </c>
      <c r="F221" s="258" t="s">
        <v>1269</v>
      </c>
      <c r="G221" s="259" t="s">
        <v>213</v>
      </c>
      <c r="H221" s="266">
        <v>3</v>
      </c>
      <c r="I221" s="261"/>
      <c r="J221" s="262">
        <f>ROUND(I221*H221,2)</f>
        <v>0</v>
      </c>
      <c r="K221" s="263"/>
      <c r="L221" s="40"/>
      <c r="M221" s="264" t="s">
        <v>1</v>
      </c>
      <c r="N221" s="265" t="s">
        <v>49</v>
      </c>
      <c r="O221" s="90"/>
      <c r="P221" s="253">
        <f>O221*H221</f>
        <v>0</v>
      </c>
      <c r="Q221" s="253">
        <v>0</v>
      </c>
      <c r="R221" s="253">
        <f>Q221*H221</f>
        <v>0</v>
      </c>
      <c r="S221" s="253">
        <v>0</v>
      </c>
      <c r="T221" s="254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55" t="s">
        <v>742</v>
      </c>
      <c r="AT221" s="255" t="s">
        <v>189</v>
      </c>
      <c r="AU221" s="255" t="s">
        <v>94</v>
      </c>
      <c r="AY221" s="14" t="s">
        <v>180</v>
      </c>
      <c r="BE221" s="142">
        <f>IF(N221="základní",J221,0)</f>
        <v>0</v>
      </c>
      <c r="BF221" s="142">
        <f>IF(N221="snížená",J221,0)</f>
        <v>0</v>
      </c>
      <c r="BG221" s="142">
        <f>IF(N221="zákl. přenesená",J221,0)</f>
        <v>0</v>
      </c>
      <c r="BH221" s="142">
        <f>IF(N221="sníž. přenesená",J221,0)</f>
        <v>0</v>
      </c>
      <c r="BI221" s="142">
        <f>IF(N221="nulová",J221,0)</f>
        <v>0</v>
      </c>
      <c r="BJ221" s="14" t="s">
        <v>92</v>
      </c>
      <c r="BK221" s="142">
        <f>ROUND(I221*H221,2)</f>
        <v>0</v>
      </c>
      <c r="BL221" s="14" t="s">
        <v>742</v>
      </c>
      <c r="BM221" s="255" t="s">
        <v>955</v>
      </c>
    </row>
    <row r="222" s="2" customFormat="1" ht="22.2" customHeight="1">
      <c r="A222" s="37"/>
      <c r="B222" s="38"/>
      <c r="C222" s="256" t="s">
        <v>196</v>
      </c>
      <c r="D222" s="256" t="s">
        <v>189</v>
      </c>
      <c r="E222" s="257" t="s">
        <v>1270</v>
      </c>
      <c r="F222" s="258" t="s">
        <v>1271</v>
      </c>
      <c r="G222" s="259" t="s">
        <v>213</v>
      </c>
      <c r="H222" s="266">
        <v>3</v>
      </c>
      <c r="I222" s="261"/>
      <c r="J222" s="262">
        <f>ROUND(I222*H222,2)</f>
        <v>0</v>
      </c>
      <c r="K222" s="263"/>
      <c r="L222" s="40"/>
      <c r="M222" s="264" t="s">
        <v>1</v>
      </c>
      <c r="N222" s="265" t="s">
        <v>49</v>
      </c>
      <c r="O222" s="90"/>
      <c r="P222" s="253">
        <f>O222*H222</f>
        <v>0</v>
      </c>
      <c r="Q222" s="253">
        <v>0</v>
      </c>
      <c r="R222" s="253">
        <f>Q222*H222</f>
        <v>0</v>
      </c>
      <c r="S222" s="253">
        <v>0</v>
      </c>
      <c r="T222" s="254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55" t="s">
        <v>742</v>
      </c>
      <c r="AT222" s="255" t="s">
        <v>189</v>
      </c>
      <c r="AU222" s="255" t="s">
        <v>94</v>
      </c>
      <c r="AY222" s="14" t="s">
        <v>180</v>
      </c>
      <c r="BE222" s="142">
        <f>IF(N222="základní",J222,0)</f>
        <v>0</v>
      </c>
      <c r="BF222" s="142">
        <f>IF(N222="snížená",J222,0)</f>
        <v>0</v>
      </c>
      <c r="BG222" s="142">
        <f>IF(N222="zákl. přenesená",J222,0)</f>
        <v>0</v>
      </c>
      <c r="BH222" s="142">
        <f>IF(N222="sníž. přenesená",J222,0)</f>
        <v>0</v>
      </c>
      <c r="BI222" s="142">
        <f>IF(N222="nulová",J222,0)</f>
        <v>0</v>
      </c>
      <c r="BJ222" s="14" t="s">
        <v>92</v>
      </c>
      <c r="BK222" s="142">
        <f>ROUND(I222*H222,2)</f>
        <v>0</v>
      </c>
      <c r="BL222" s="14" t="s">
        <v>742</v>
      </c>
      <c r="BM222" s="255" t="s">
        <v>1272</v>
      </c>
    </row>
    <row r="223" s="2" customFormat="1" ht="22.2" customHeight="1">
      <c r="A223" s="37"/>
      <c r="B223" s="38"/>
      <c r="C223" s="256" t="s">
        <v>201</v>
      </c>
      <c r="D223" s="256" t="s">
        <v>189</v>
      </c>
      <c r="E223" s="257" t="s">
        <v>1273</v>
      </c>
      <c r="F223" s="258" t="s">
        <v>1274</v>
      </c>
      <c r="G223" s="259" t="s">
        <v>213</v>
      </c>
      <c r="H223" s="266">
        <v>360</v>
      </c>
      <c r="I223" s="261"/>
      <c r="J223" s="262">
        <f>ROUND(I223*H223,2)</f>
        <v>0</v>
      </c>
      <c r="K223" s="263"/>
      <c r="L223" s="40"/>
      <c r="M223" s="264" t="s">
        <v>1</v>
      </c>
      <c r="N223" s="265" t="s">
        <v>49</v>
      </c>
      <c r="O223" s="90"/>
      <c r="P223" s="253">
        <f>O223*H223</f>
        <v>0</v>
      </c>
      <c r="Q223" s="253">
        <v>0</v>
      </c>
      <c r="R223" s="253">
        <f>Q223*H223</f>
        <v>0</v>
      </c>
      <c r="S223" s="253">
        <v>0</v>
      </c>
      <c r="T223" s="254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55" t="s">
        <v>742</v>
      </c>
      <c r="AT223" s="255" t="s">
        <v>189</v>
      </c>
      <c r="AU223" s="255" t="s">
        <v>94</v>
      </c>
      <c r="AY223" s="14" t="s">
        <v>180</v>
      </c>
      <c r="BE223" s="142">
        <f>IF(N223="základní",J223,0)</f>
        <v>0</v>
      </c>
      <c r="BF223" s="142">
        <f>IF(N223="snížená",J223,0)</f>
        <v>0</v>
      </c>
      <c r="BG223" s="142">
        <f>IF(N223="zákl. přenesená",J223,0)</f>
        <v>0</v>
      </c>
      <c r="BH223" s="142">
        <f>IF(N223="sníž. přenesená",J223,0)</f>
        <v>0</v>
      </c>
      <c r="BI223" s="142">
        <f>IF(N223="nulová",J223,0)</f>
        <v>0</v>
      </c>
      <c r="BJ223" s="14" t="s">
        <v>92</v>
      </c>
      <c r="BK223" s="142">
        <f>ROUND(I223*H223,2)</f>
        <v>0</v>
      </c>
      <c r="BL223" s="14" t="s">
        <v>742</v>
      </c>
      <c r="BM223" s="255" t="s">
        <v>1275</v>
      </c>
    </row>
    <row r="224" s="2" customFormat="1" ht="22.2" customHeight="1">
      <c r="A224" s="37"/>
      <c r="B224" s="38"/>
      <c r="C224" s="256" t="s">
        <v>206</v>
      </c>
      <c r="D224" s="256" t="s">
        <v>189</v>
      </c>
      <c r="E224" s="257" t="s">
        <v>1276</v>
      </c>
      <c r="F224" s="258" t="s">
        <v>1277</v>
      </c>
      <c r="G224" s="259" t="s">
        <v>213</v>
      </c>
      <c r="H224" s="266">
        <v>360</v>
      </c>
      <c r="I224" s="261"/>
      <c r="J224" s="262">
        <f>ROUND(I224*H224,2)</f>
        <v>0</v>
      </c>
      <c r="K224" s="263"/>
      <c r="L224" s="40"/>
      <c r="M224" s="264" t="s">
        <v>1</v>
      </c>
      <c r="N224" s="265" t="s">
        <v>49</v>
      </c>
      <c r="O224" s="90"/>
      <c r="P224" s="253">
        <f>O224*H224</f>
        <v>0</v>
      </c>
      <c r="Q224" s="253">
        <v>0</v>
      </c>
      <c r="R224" s="253">
        <f>Q224*H224</f>
        <v>0</v>
      </c>
      <c r="S224" s="253">
        <v>0</v>
      </c>
      <c r="T224" s="254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55" t="s">
        <v>742</v>
      </c>
      <c r="AT224" s="255" t="s">
        <v>189</v>
      </c>
      <c r="AU224" s="255" t="s">
        <v>94</v>
      </c>
      <c r="AY224" s="14" t="s">
        <v>180</v>
      </c>
      <c r="BE224" s="142">
        <f>IF(N224="základní",J224,0)</f>
        <v>0</v>
      </c>
      <c r="BF224" s="142">
        <f>IF(N224="snížená",J224,0)</f>
        <v>0</v>
      </c>
      <c r="BG224" s="142">
        <f>IF(N224="zákl. přenesená",J224,0)</f>
        <v>0</v>
      </c>
      <c r="BH224" s="142">
        <f>IF(N224="sníž. přenesená",J224,0)</f>
        <v>0</v>
      </c>
      <c r="BI224" s="142">
        <f>IF(N224="nulová",J224,0)</f>
        <v>0</v>
      </c>
      <c r="BJ224" s="14" t="s">
        <v>92</v>
      </c>
      <c r="BK224" s="142">
        <f>ROUND(I224*H224,2)</f>
        <v>0</v>
      </c>
      <c r="BL224" s="14" t="s">
        <v>742</v>
      </c>
      <c r="BM224" s="255" t="s">
        <v>1278</v>
      </c>
    </row>
    <row r="225" s="2" customFormat="1" ht="22.2" customHeight="1">
      <c r="A225" s="37"/>
      <c r="B225" s="38"/>
      <c r="C225" s="256" t="s">
        <v>210</v>
      </c>
      <c r="D225" s="256" t="s">
        <v>189</v>
      </c>
      <c r="E225" s="257" t="s">
        <v>1279</v>
      </c>
      <c r="F225" s="258" t="s">
        <v>1280</v>
      </c>
      <c r="G225" s="259" t="s">
        <v>213</v>
      </c>
      <c r="H225" s="266">
        <v>7</v>
      </c>
      <c r="I225" s="261"/>
      <c r="J225" s="262">
        <f>ROUND(I225*H225,2)</f>
        <v>0</v>
      </c>
      <c r="K225" s="263"/>
      <c r="L225" s="40"/>
      <c r="M225" s="264" t="s">
        <v>1</v>
      </c>
      <c r="N225" s="265" t="s">
        <v>49</v>
      </c>
      <c r="O225" s="90"/>
      <c r="P225" s="253">
        <f>O225*H225</f>
        <v>0</v>
      </c>
      <c r="Q225" s="253">
        <v>0</v>
      </c>
      <c r="R225" s="253">
        <f>Q225*H225</f>
        <v>0</v>
      </c>
      <c r="S225" s="253">
        <v>0</v>
      </c>
      <c r="T225" s="254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55" t="s">
        <v>742</v>
      </c>
      <c r="AT225" s="255" t="s">
        <v>189</v>
      </c>
      <c r="AU225" s="255" t="s">
        <v>94</v>
      </c>
      <c r="AY225" s="14" t="s">
        <v>180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4" t="s">
        <v>92</v>
      </c>
      <c r="BK225" s="142">
        <f>ROUND(I225*H225,2)</f>
        <v>0</v>
      </c>
      <c r="BL225" s="14" t="s">
        <v>742</v>
      </c>
      <c r="BM225" s="255" t="s">
        <v>1281</v>
      </c>
    </row>
    <row r="226" s="2" customFormat="1" ht="22.2" customHeight="1">
      <c r="A226" s="37"/>
      <c r="B226" s="38"/>
      <c r="C226" s="242" t="s">
        <v>233</v>
      </c>
      <c r="D226" s="242" t="s">
        <v>183</v>
      </c>
      <c r="E226" s="243" t="s">
        <v>1282</v>
      </c>
      <c r="F226" s="244" t="s">
        <v>1283</v>
      </c>
      <c r="G226" s="245" t="s">
        <v>213</v>
      </c>
      <c r="H226" s="246">
        <v>1</v>
      </c>
      <c r="I226" s="247"/>
      <c r="J226" s="248">
        <f>ROUND(I226*H226,2)</f>
        <v>0</v>
      </c>
      <c r="K226" s="249"/>
      <c r="L226" s="250"/>
      <c r="M226" s="251" t="s">
        <v>1</v>
      </c>
      <c r="N226" s="252" t="s">
        <v>49</v>
      </c>
      <c r="O226" s="90"/>
      <c r="P226" s="253">
        <f>O226*H226</f>
        <v>0</v>
      </c>
      <c r="Q226" s="253">
        <v>0</v>
      </c>
      <c r="R226" s="253">
        <f>Q226*H226</f>
        <v>0</v>
      </c>
      <c r="S226" s="253">
        <v>0</v>
      </c>
      <c r="T226" s="254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55" t="s">
        <v>237</v>
      </c>
      <c r="AT226" s="255" t="s">
        <v>183</v>
      </c>
      <c r="AU226" s="255" t="s">
        <v>94</v>
      </c>
      <c r="AY226" s="14" t="s">
        <v>180</v>
      </c>
      <c r="BE226" s="142">
        <f>IF(N226="základní",J226,0)</f>
        <v>0</v>
      </c>
      <c r="BF226" s="142">
        <f>IF(N226="snížená",J226,0)</f>
        <v>0</v>
      </c>
      <c r="BG226" s="142">
        <f>IF(N226="zákl. přenesená",J226,0)</f>
        <v>0</v>
      </c>
      <c r="BH226" s="142">
        <f>IF(N226="sníž. přenesená",J226,0)</f>
        <v>0</v>
      </c>
      <c r="BI226" s="142">
        <f>IF(N226="nulová",J226,0)</f>
        <v>0</v>
      </c>
      <c r="BJ226" s="14" t="s">
        <v>92</v>
      </c>
      <c r="BK226" s="142">
        <f>ROUND(I226*H226,2)</f>
        <v>0</v>
      </c>
      <c r="BL226" s="14" t="s">
        <v>742</v>
      </c>
      <c r="BM226" s="255" t="s">
        <v>1284</v>
      </c>
    </row>
    <row r="227" s="2" customFormat="1" ht="14.4" customHeight="1">
      <c r="A227" s="37"/>
      <c r="B227" s="38"/>
      <c r="C227" s="242" t="s">
        <v>225</v>
      </c>
      <c r="D227" s="242" t="s">
        <v>183</v>
      </c>
      <c r="E227" s="243" t="s">
        <v>1285</v>
      </c>
      <c r="F227" s="244" t="s">
        <v>1286</v>
      </c>
      <c r="G227" s="245" t="s">
        <v>213</v>
      </c>
      <c r="H227" s="246">
        <v>1</v>
      </c>
      <c r="I227" s="247"/>
      <c r="J227" s="248">
        <f>ROUND(I227*H227,2)</f>
        <v>0</v>
      </c>
      <c r="K227" s="249"/>
      <c r="L227" s="250"/>
      <c r="M227" s="251" t="s">
        <v>1</v>
      </c>
      <c r="N227" s="252" t="s">
        <v>49</v>
      </c>
      <c r="O227" s="90"/>
      <c r="P227" s="253">
        <f>O227*H227</f>
        <v>0</v>
      </c>
      <c r="Q227" s="253">
        <v>0</v>
      </c>
      <c r="R227" s="253">
        <f>Q227*H227</f>
        <v>0</v>
      </c>
      <c r="S227" s="253">
        <v>0</v>
      </c>
      <c r="T227" s="254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55" t="s">
        <v>237</v>
      </c>
      <c r="AT227" s="255" t="s">
        <v>183</v>
      </c>
      <c r="AU227" s="255" t="s">
        <v>94</v>
      </c>
      <c r="AY227" s="14" t="s">
        <v>180</v>
      </c>
      <c r="BE227" s="142">
        <f>IF(N227="základní",J227,0)</f>
        <v>0</v>
      </c>
      <c r="BF227" s="142">
        <f>IF(N227="snížená",J227,0)</f>
        <v>0</v>
      </c>
      <c r="BG227" s="142">
        <f>IF(N227="zákl. přenesená",J227,0)</f>
        <v>0</v>
      </c>
      <c r="BH227" s="142">
        <f>IF(N227="sníž. přenesená",J227,0)</f>
        <v>0</v>
      </c>
      <c r="BI227" s="142">
        <f>IF(N227="nulová",J227,0)</f>
        <v>0</v>
      </c>
      <c r="BJ227" s="14" t="s">
        <v>92</v>
      </c>
      <c r="BK227" s="142">
        <f>ROUND(I227*H227,2)</f>
        <v>0</v>
      </c>
      <c r="BL227" s="14" t="s">
        <v>742</v>
      </c>
      <c r="BM227" s="255" t="s">
        <v>1287</v>
      </c>
    </row>
    <row r="228" s="2" customFormat="1" ht="22.2" customHeight="1">
      <c r="A228" s="37"/>
      <c r="B228" s="38"/>
      <c r="C228" s="242" t="s">
        <v>411</v>
      </c>
      <c r="D228" s="242" t="s">
        <v>183</v>
      </c>
      <c r="E228" s="243" t="s">
        <v>1288</v>
      </c>
      <c r="F228" s="244" t="s">
        <v>1289</v>
      </c>
      <c r="G228" s="245" t="s">
        <v>213</v>
      </c>
      <c r="H228" s="246">
        <v>1</v>
      </c>
      <c r="I228" s="247"/>
      <c r="J228" s="248">
        <f>ROUND(I228*H228,2)</f>
        <v>0</v>
      </c>
      <c r="K228" s="249"/>
      <c r="L228" s="250"/>
      <c r="M228" s="251" t="s">
        <v>1</v>
      </c>
      <c r="N228" s="252" t="s">
        <v>49</v>
      </c>
      <c r="O228" s="90"/>
      <c r="P228" s="253">
        <f>O228*H228</f>
        <v>0</v>
      </c>
      <c r="Q228" s="253">
        <v>0</v>
      </c>
      <c r="R228" s="253">
        <f>Q228*H228</f>
        <v>0</v>
      </c>
      <c r="S228" s="253">
        <v>0</v>
      </c>
      <c r="T228" s="254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55" t="s">
        <v>237</v>
      </c>
      <c r="AT228" s="255" t="s">
        <v>183</v>
      </c>
      <c r="AU228" s="255" t="s">
        <v>94</v>
      </c>
      <c r="AY228" s="14" t="s">
        <v>180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4" t="s">
        <v>92</v>
      </c>
      <c r="BK228" s="142">
        <f>ROUND(I228*H228,2)</f>
        <v>0</v>
      </c>
      <c r="BL228" s="14" t="s">
        <v>742</v>
      </c>
      <c r="BM228" s="255" t="s">
        <v>1290</v>
      </c>
    </row>
    <row r="229" s="2" customFormat="1" ht="14.4" customHeight="1">
      <c r="A229" s="37"/>
      <c r="B229" s="38"/>
      <c r="C229" s="242" t="s">
        <v>415</v>
      </c>
      <c r="D229" s="242" t="s">
        <v>183</v>
      </c>
      <c r="E229" s="243" t="s">
        <v>1291</v>
      </c>
      <c r="F229" s="244" t="s">
        <v>1292</v>
      </c>
      <c r="G229" s="245" t="s">
        <v>213</v>
      </c>
      <c r="H229" s="246">
        <v>3</v>
      </c>
      <c r="I229" s="247"/>
      <c r="J229" s="248">
        <f>ROUND(I229*H229,2)</f>
        <v>0</v>
      </c>
      <c r="K229" s="249"/>
      <c r="L229" s="250"/>
      <c r="M229" s="251" t="s">
        <v>1</v>
      </c>
      <c r="N229" s="252" t="s">
        <v>49</v>
      </c>
      <c r="O229" s="90"/>
      <c r="P229" s="253">
        <f>O229*H229</f>
        <v>0</v>
      </c>
      <c r="Q229" s="253">
        <v>0</v>
      </c>
      <c r="R229" s="253">
        <f>Q229*H229</f>
        <v>0</v>
      </c>
      <c r="S229" s="253">
        <v>0</v>
      </c>
      <c r="T229" s="254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55" t="s">
        <v>237</v>
      </c>
      <c r="AT229" s="255" t="s">
        <v>183</v>
      </c>
      <c r="AU229" s="255" t="s">
        <v>94</v>
      </c>
      <c r="AY229" s="14" t="s">
        <v>180</v>
      </c>
      <c r="BE229" s="142">
        <f>IF(N229="základní",J229,0)</f>
        <v>0</v>
      </c>
      <c r="BF229" s="142">
        <f>IF(N229="snížená",J229,0)</f>
        <v>0</v>
      </c>
      <c r="BG229" s="142">
        <f>IF(N229="zákl. přenesená",J229,0)</f>
        <v>0</v>
      </c>
      <c r="BH229" s="142">
        <f>IF(N229="sníž. přenesená",J229,0)</f>
        <v>0</v>
      </c>
      <c r="BI229" s="142">
        <f>IF(N229="nulová",J229,0)</f>
        <v>0</v>
      </c>
      <c r="BJ229" s="14" t="s">
        <v>92</v>
      </c>
      <c r="BK229" s="142">
        <f>ROUND(I229*H229,2)</f>
        <v>0</v>
      </c>
      <c r="BL229" s="14" t="s">
        <v>742</v>
      </c>
      <c r="BM229" s="255" t="s">
        <v>1293</v>
      </c>
    </row>
    <row r="230" s="2" customFormat="1" ht="22.2" customHeight="1">
      <c r="A230" s="37"/>
      <c r="B230" s="38"/>
      <c r="C230" s="242" t="s">
        <v>451</v>
      </c>
      <c r="D230" s="242" t="s">
        <v>183</v>
      </c>
      <c r="E230" s="243" t="s">
        <v>1294</v>
      </c>
      <c r="F230" s="244" t="s">
        <v>1295</v>
      </c>
      <c r="G230" s="245" t="s">
        <v>213</v>
      </c>
      <c r="H230" s="246">
        <v>1</v>
      </c>
      <c r="I230" s="247"/>
      <c r="J230" s="248">
        <f>ROUND(I230*H230,2)</f>
        <v>0</v>
      </c>
      <c r="K230" s="249"/>
      <c r="L230" s="250"/>
      <c r="M230" s="251" t="s">
        <v>1</v>
      </c>
      <c r="N230" s="252" t="s">
        <v>49</v>
      </c>
      <c r="O230" s="90"/>
      <c r="P230" s="253">
        <f>O230*H230</f>
        <v>0</v>
      </c>
      <c r="Q230" s="253">
        <v>0</v>
      </c>
      <c r="R230" s="253">
        <f>Q230*H230</f>
        <v>0</v>
      </c>
      <c r="S230" s="253">
        <v>0</v>
      </c>
      <c r="T230" s="254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55" t="s">
        <v>237</v>
      </c>
      <c r="AT230" s="255" t="s">
        <v>183</v>
      </c>
      <c r="AU230" s="255" t="s">
        <v>94</v>
      </c>
      <c r="AY230" s="14" t="s">
        <v>180</v>
      </c>
      <c r="BE230" s="142">
        <f>IF(N230="základní",J230,0)</f>
        <v>0</v>
      </c>
      <c r="BF230" s="142">
        <f>IF(N230="snížená",J230,0)</f>
        <v>0</v>
      </c>
      <c r="BG230" s="142">
        <f>IF(N230="zákl. přenesená",J230,0)</f>
        <v>0</v>
      </c>
      <c r="BH230" s="142">
        <f>IF(N230="sníž. přenesená",J230,0)</f>
        <v>0</v>
      </c>
      <c r="BI230" s="142">
        <f>IF(N230="nulová",J230,0)</f>
        <v>0</v>
      </c>
      <c r="BJ230" s="14" t="s">
        <v>92</v>
      </c>
      <c r="BK230" s="142">
        <f>ROUND(I230*H230,2)</f>
        <v>0</v>
      </c>
      <c r="BL230" s="14" t="s">
        <v>742</v>
      </c>
      <c r="BM230" s="255" t="s">
        <v>1296</v>
      </c>
    </row>
    <row r="231" s="2" customFormat="1" ht="22.2" customHeight="1">
      <c r="A231" s="37"/>
      <c r="B231" s="38"/>
      <c r="C231" s="256" t="s">
        <v>455</v>
      </c>
      <c r="D231" s="256" t="s">
        <v>189</v>
      </c>
      <c r="E231" s="257" t="s">
        <v>1297</v>
      </c>
      <c r="F231" s="258" t="s">
        <v>1298</v>
      </c>
      <c r="G231" s="259" t="s">
        <v>213</v>
      </c>
      <c r="H231" s="266">
        <v>1</v>
      </c>
      <c r="I231" s="261"/>
      <c r="J231" s="262">
        <f>ROUND(I231*H231,2)</f>
        <v>0</v>
      </c>
      <c r="K231" s="263"/>
      <c r="L231" s="40"/>
      <c r="M231" s="264" t="s">
        <v>1</v>
      </c>
      <c r="N231" s="265" t="s">
        <v>49</v>
      </c>
      <c r="O231" s="90"/>
      <c r="P231" s="253">
        <f>O231*H231</f>
        <v>0</v>
      </c>
      <c r="Q231" s="253">
        <v>0</v>
      </c>
      <c r="R231" s="253">
        <f>Q231*H231</f>
        <v>0</v>
      </c>
      <c r="S231" s="253">
        <v>0</v>
      </c>
      <c r="T231" s="254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55" t="s">
        <v>742</v>
      </c>
      <c r="AT231" s="255" t="s">
        <v>189</v>
      </c>
      <c r="AU231" s="255" t="s">
        <v>94</v>
      </c>
      <c r="AY231" s="14" t="s">
        <v>180</v>
      </c>
      <c r="BE231" s="142">
        <f>IF(N231="základní",J231,0)</f>
        <v>0</v>
      </c>
      <c r="BF231" s="142">
        <f>IF(N231="snížená",J231,0)</f>
        <v>0</v>
      </c>
      <c r="BG231" s="142">
        <f>IF(N231="zákl. přenesená",J231,0)</f>
        <v>0</v>
      </c>
      <c r="BH231" s="142">
        <f>IF(N231="sníž. přenesená",J231,0)</f>
        <v>0</v>
      </c>
      <c r="BI231" s="142">
        <f>IF(N231="nulová",J231,0)</f>
        <v>0</v>
      </c>
      <c r="BJ231" s="14" t="s">
        <v>92</v>
      </c>
      <c r="BK231" s="142">
        <f>ROUND(I231*H231,2)</f>
        <v>0</v>
      </c>
      <c r="BL231" s="14" t="s">
        <v>742</v>
      </c>
      <c r="BM231" s="255" t="s">
        <v>1299</v>
      </c>
    </row>
    <row r="232" s="2" customFormat="1" ht="19.8" customHeight="1">
      <c r="A232" s="37"/>
      <c r="B232" s="38"/>
      <c r="C232" s="242" t="s">
        <v>459</v>
      </c>
      <c r="D232" s="242" t="s">
        <v>183</v>
      </c>
      <c r="E232" s="243" t="s">
        <v>1300</v>
      </c>
      <c r="F232" s="244" t="s">
        <v>1301</v>
      </c>
      <c r="G232" s="245" t="s">
        <v>213</v>
      </c>
      <c r="H232" s="246">
        <v>1</v>
      </c>
      <c r="I232" s="247"/>
      <c r="J232" s="248">
        <f>ROUND(I232*H232,2)</f>
        <v>0</v>
      </c>
      <c r="K232" s="249"/>
      <c r="L232" s="250"/>
      <c r="M232" s="251" t="s">
        <v>1</v>
      </c>
      <c r="N232" s="252" t="s">
        <v>49</v>
      </c>
      <c r="O232" s="90"/>
      <c r="P232" s="253">
        <f>O232*H232</f>
        <v>0</v>
      </c>
      <c r="Q232" s="253">
        <v>0</v>
      </c>
      <c r="R232" s="253">
        <f>Q232*H232</f>
        <v>0</v>
      </c>
      <c r="S232" s="253">
        <v>0</v>
      </c>
      <c r="T232" s="254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55" t="s">
        <v>237</v>
      </c>
      <c r="AT232" s="255" t="s">
        <v>183</v>
      </c>
      <c r="AU232" s="255" t="s">
        <v>94</v>
      </c>
      <c r="AY232" s="14" t="s">
        <v>180</v>
      </c>
      <c r="BE232" s="142">
        <f>IF(N232="základní",J232,0)</f>
        <v>0</v>
      </c>
      <c r="BF232" s="142">
        <f>IF(N232="snížená",J232,0)</f>
        <v>0</v>
      </c>
      <c r="BG232" s="142">
        <f>IF(N232="zákl. přenesená",J232,0)</f>
        <v>0</v>
      </c>
      <c r="BH232" s="142">
        <f>IF(N232="sníž. přenesená",J232,0)</f>
        <v>0</v>
      </c>
      <c r="BI232" s="142">
        <f>IF(N232="nulová",J232,0)</f>
        <v>0</v>
      </c>
      <c r="BJ232" s="14" t="s">
        <v>92</v>
      </c>
      <c r="BK232" s="142">
        <f>ROUND(I232*H232,2)</f>
        <v>0</v>
      </c>
      <c r="BL232" s="14" t="s">
        <v>742</v>
      </c>
      <c r="BM232" s="255" t="s">
        <v>1302</v>
      </c>
    </row>
    <row r="233" s="2" customFormat="1" ht="22.2" customHeight="1">
      <c r="A233" s="37"/>
      <c r="B233" s="38"/>
      <c r="C233" s="256" t="s">
        <v>321</v>
      </c>
      <c r="D233" s="256" t="s">
        <v>189</v>
      </c>
      <c r="E233" s="257" t="s">
        <v>1303</v>
      </c>
      <c r="F233" s="258" t="s">
        <v>1304</v>
      </c>
      <c r="G233" s="259" t="s">
        <v>213</v>
      </c>
      <c r="H233" s="266">
        <v>4</v>
      </c>
      <c r="I233" s="261"/>
      <c r="J233" s="262">
        <f>ROUND(I233*H233,2)</f>
        <v>0</v>
      </c>
      <c r="K233" s="263"/>
      <c r="L233" s="40"/>
      <c r="M233" s="264" t="s">
        <v>1</v>
      </c>
      <c r="N233" s="265" t="s">
        <v>49</v>
      </c>
      <c r="O233" s="90"/>
      <c r="P233" s="253">
        <f>O233*H233</f>
        <v>0</v>
      </c>
      <c r="Q233" s="253">
        <v>0</v>
      </c>
      <c r="R233" s="253">
        <f>Q233*H233</f>
        <v>0</v>
      </c>
      <c r="S233" s="253">
        <v>0</v>
      </c>
      <c r="T233" s="254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55" t="s">
        <v>742</v>
      </c>
      <c r="AT233" s="255" t="s">
        <v>189</v>
      </c>
      <c r="AU233" s="255" t="s">
        <v>94</v>
      </c>
      <c r="AY233" s="14" t="s">
        <v>180</v>
      </c>
      <c r="BE233" s="142">
        <f>IF(N233="základní",J233,0)</f>
        <v>0</v>
      </c>
      <c r="BF233" s="142">
        <f>IF(N233="snížená",J233,0)</f>
        <v>0</v>
      </c>
      <c r="BG233" s="142">
        <f>IF(N233="zákl. přenesená",J233,0)</f>
        <v>0</v>
      </c>
      <c r="BH233" s="142">
        <f>IF(N233="sníž. přenesená",J233,0)</f>
        <v>0</v>
      </c>
      <c r="BI233" s="142">
        <f>IF(N233="nulová",J233,0)</f>
        <v>0</v>
      </c>
      <c r="BJ233" s="14" t="s">
        <v>92</v>
      </c>
      <c r="BK233" s="142">
        <f>ROUND(I233*H233,2)</f>
        <v>0</v>
      </c>
      <c r="BL233" s="14" t="s">
        <v>742</v>
      </c>
      <c r="BM233" s="255" t="s">
        <v>1305</v>
      </c>
    </row>
    <row r="234" s="2" customFormat="1" ht="19.8" customHeight="1">
      <c r="A234" s="37"/>
      <c r="B234" s="38"/>
      <c r="C234" s="242" t="s">
        <v>357</v>
      </c>
      <c r="D234" s="242" t="s">
        <v>183</v>
      </c>
      <c r="E234" s="243" t="s">
        <v>1300</v>
      </c>
      <c r="F234" s="244" t="s">
        <v>1301</v>
      </c>
      <c r="G234" s="245" t="s">
        <v>213</v>
      </c>
      <c r="H234" s="246">
        <v>4</v>
      </c>
      <c r="I234" s="247"/>
      <c r="J234" s="248">
        <f>ROUND(I234*H234,2)</f>
        <v>0</v>
      </c>
      <c r="K234" s="249"/>
      <c r="L234" s="250"/>
      <c r="M234" s="251" t="s">
        <v>1</v>
      </c>
      <c r="N234" s="252" t="s">
        <v>49</v>
      </c>
      <c r="O234" s="90"/>
      <c r="P234" s="253">
        <f>O234*H234</f>
        <v>0</v>
      </c>
      <c r="Q234" s="253">
        <v>0</v>
      </c>
      <c r="R234" s="253">
        <f>Q234*H234</f>
        <v>0</v>
      </c>
      <c r="S234" s="253">
        <v>0</v>
      </c>
      <c r="T234" s="254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55" t="s">
        <v>237</v>
      </c>
      <c r="AT234" s="255" t="s">
        <v>183</v>
      </c>
      <c r="AU234" s="255" t="s">
        <v>94</v>
      </c>
      <c r="AY234" s="14" t="s">
        <v>180</v>
      </c>
      <c r="BE234" s="142">
        <f>IF(N234="základní",J234,0)</f>
        <v>0</v>
      </c>
      <c r="BF234" s="142">
        <f>IF(N234="snížená",J234,0)</f>
        <v>0</v>
      </c>
      <c r="BG234" s="142">
        <f>IF(N234="zákl. přenesená",J234,0)</f>
        <v>0</v>
      </c>
      <c r="BH234" s="142">
        <f>IF(N234="sníž. přenesená",J234,0)</f>
        <v>0</v>
      </c>
      <c r="BI234" s="142">
        <f>IF(N234="nulová",J234,0)</f>
        <v>0</v>
      </c>
      <c r="BJ234" s="14" t="s">
        <v>92</v>
      </c>
      <c r="BK234" s="142">
        <f>ROUND(I234*H234,2)</f>
        <v>0</v>
      </c>
      <c r="BL234" s="14" t="s">
        <v>742</v>
      </c>
      <c r="BM234" s="255" t="s">
        <v>1306</v>
      </c>
    </row>
    <row r="235" s="2" customFormat="1" ht="22.2" customHeight="1">
      <c r="A235" s="37"/>
      <c r="B235" s="38"/>
      <c r="C235" s="256" t="s">
        <v>261</v>
      </c>
      <c r="D235" s="256" t="s">
        <v>189</v>
      </c>
      <c r="E235" s="257" t="s">
        <v>1307</v>
      </c>
      <c r="F235" s="258" t="s">
        <v>1308</v>
      </c>
      <c r="G235" s="259" t="s">
        <v>199</v>
      </c>
      <c r="H235" s="266">
        <v>95.25</v>
      </c>
      <c r="I235" s="261"/>
      <c r="J235" s="262">
        <f>ROUND(I235*H235,2)</f>
        <v>0</v>
      </c>
      <c r="K235" s="263"/>
      <c r="L235" s="40"/>
      <c r="M235" s="264" t="s">
        <v>1</v>
      </c>
      <c r="N235" s="265" t="s">
        <v>49</v>
      </c>
      <c r="O235" s="90"/>
      <c r="P235" s="253">
        <f>O235*H235</f>
        <v>0</v>
      </c>
      <c r="Q235" s="253">
        <v>0</v>
      </c>
      <c r="R235" s="253">
        <f>Q235*H235</f>
        <v>0</v>
      </c>
      <c r="S235" s="253">
        <v>0</v>
      </c>
      <c r="T235" s="254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55" t="s">
        <v>742</v>
      </c>
      <c r="AT235" s="255" t="s">
        <v>189</v>
      </c>
      <c r="AU235" s="255" t="s">
        <v>94</v>
      </c>
      <c r="AY235" s="14" t="s">
        <v>180</v>
      </c>
      <c r="BE235" s="142">
        <f>IF(N235="základní",J235,0)</f>
        <v>0</v>
      </c>
      <c r="BF235" s="142">
        <f>IF(N235="snížená",J235,0)</f>
        <v>0</v>
      </c>
      <c r="BG235" s="142">
        <f>IF(N235="zákl. přenesená",J235,0)</f>
        <v>0</v>
      </c>
      <c r="BH235" s="142">
        <f>IF(N235="sníž. přenesená",J235,0)</f>
        <v>0</v>
      </c>
      <c r="BI235" s="142">
        <f>IF(N235="nulová",J235,0)</f>
        <v>0</v>
      </c>
      <c r="BJ235" s="14" t="s">
        <v>92</v>
      </c>
      <c r="BK235" s="142">
        <f>ROUND(I235*H235,2)</f>
        <v>0</v>
      </c>
      <c r="BL235" s="14" t="s">
        <v>742</v>
      </c>
      <c r="BM235" s="255" t="s">
        <v>1309</v>
      </c>
    </row>
    <row r="236" s="2" customFormat="1" ht="22.2" customHeight="1">
      <c r="A236" s="37"/>
      <c r="B236" s="38"/>
      <c r="C236" s="256" t="s">
        <v>467</v>
      </c>
      <c r="D236" s="256" t="s">
        <v>189</v>
      </c>
      <c r="E236" s="257" t="s">
        <v>1310</v>
      </c>
      <c r="F236" s="258" t="s">
        <v>1311</v>
      </c>
      <c r="G236" s="259" t="s">
        <v>213</v>
      </c>
      <c r="H236" s="266">
        <v>24</v>
      </c>
      <c r="I236" s="261"/>
      <c r="J236" s="262">
        <f>ROUND(I236*H236,2)</f>
        <v>0</v>
      </c>
      <c r="K236" s="263"/>
      <c r="L236" s="40"/>
      <c r="M236" s="264" t="s">
        <v>1</v>
      </c>
      <c r="N236" s="265" t="s">
        <v>49</v>
      </c>
      <c r="O236" s="90"/>
      <c r="P236" s="253">
        <f>O236*H236</f>
        <v>0</v>
      </c>
      <c r="Q236" s="253">
        <v>0</v>
      </c>
      <c r="R236" s="253">
        <f>Q236*H236</f>
        <v>0</v>
      </c>
      <c r="S236" s="253">
        <v>0</v>
      </c>
      <c r="T236" s="254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55" t="s">
        <v>742</v>
      </c>
      <c r="AT236" s="255" t="s">
        <v>189</v>
      </c>
      <c r="AU236" s="255" t="s">
        <v>94</v>
      </c>
      <c r="AY236" s="14" t="s">
        <v>180</v>
      </c>
      <c r="BE236" s="142">
        <f>IF(N236="základní",J236,0)</f>
        <v>0</v>
      </c>
      <c r="BF236" s="142">
        <f>IF(N236="snížená",J236,0)</f>
        <v>0</v>
      </c>
      <c r="BG236" s="142">
        <f>IF(N236="zákl. přenesená",J236,0)</f>
        <v>0</v>
      </c>
      <c r="BH236" s="142">
        <f>IF(N236="sníž. přenesená",J236,0)</f>
        <v>0</v>
      </c>
      <c r="BI236" s="142">
        <f>IF(N236="nulová",J236,0)</f>
        <v>0</v>
      </c>
      <c r="BJ236" s="14" t="s">
        <v>92</v>
      </c>
      <c r="BK236" s="142">
        <f>ROUND(I236*H236,2)</f>
        <v>0</v>
      </c>
      <c r="BL236" s="14" t="s">
        <v>742</v>
      </c>
      <c r="BM236" s="255" t="s">
        <v>1312</v>
      </c>
    </row>
    <row r="237" s="2" customFormat="1" ht="22.2" customHeight="1">
      <c r="A237" s="37"/>
      <c r="B237" s="38"/>
      <c r="C237" s="256" t="s">
        <v>473</v>
      </c>
      <c r="D237" s="256" t="s">
        <v>189</v>
      </c>
      <c r="E237" s="257" t="s">
        <v>1313</v>
      </c>
      <c r="F237" s="258" t="s">
        <v>1314</v>
      </c>
      <c r="G237" s="259" t="s">
        <v>199</v>
      </c>
      <c r="H237" s="266">
        <v>6</v>
      </c>
      <c r="I237" s="261"/>
      <c r="J237" s="262">
        <f>ROUND(I237*H237,2)</f>
        <v>0</v>
      </c>
      <c r="K237" s="263"/>
      <c r="L237" s="40"/>
      <c r="M237" s="264" t="s">
        <v>1</v>
      </c>
      <c r="N237" s="265" t="s">
        <v>49</v>
      </c>
      <c r="O237" s="90"/>
      <c r="P237" s="253">
        <f>O237*H237</f>
        <v>0</v>
      </c>
      <c r="Q237" s="253">
        <v>0</v>
      </c>
      <c r="R237" s="253">
        <f>Q237*H237</f>
        <v>0</v>
      </c>
      <c r="S237" s="253">
        <v>0</v>
      </c>
      <c r="T237" s="254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55" t="s">
        <v>742</v>
      </c>
      <c r="AT237" s="255" t="s">
        <v>189</v>
      </c>
      <c r="AU237" s="255" t="s">
        <v>94</v>
      </c>
      <c r="AY237" s="14" t="s">
        <v>180</v>
      </c>
      <c r="BE237" s="142">
        <f>IF(N237="základní",J237,0)</f>
        <v>0</v>
      </c>
      <c r="BF237" s="142">
        <f>IF(N237="snížená",J237,0)</f>
        <v>0</v>
      </c>
      <c r="BG237" s="142">
        <f>IF(N237="zákl. přenesená",J237,0)</f>
        <v>0</v>
      </c>
      <c r="BH237" s="142">
        <f>IF(N237="sníž. přenesená",J237,0)</f>
        <v>0</v>
      </c>
      <c r="BI237" s="142">
        <f>IF(N237="nulová",J237,0)</f>
        <v>0</v>
      </c>
      <c r="BJ237" s="14" t="s">
        <v>92</v>
      </c>
      <c r="BK237" s="142">
        <f>ROUND(I237*H237,2)</f>
        <v>0</v>
      </c>
      <c r="BL237" s="14" t="s">
        <v>742</v>
      </c>
      <c r="BM237" s="255" t="s">
        <v>1315</v>
      </c>
    </row>
    <row r="238" s="2" customFormat="1" ht="22.2" customHeight="1">
      <c r="A238" s="37"/>
      <c r="B238" s="38"/>
      <c r="C238" s="242" t="s">
        <v>477</v>
      </c>
      <c r="D238" s="242" t="s">
        <v>183</v>
      </c>
      <c r="E238" s="243" t="s">
        <v>1316</v>
      </c>
      <c r="F238" s="244" t="s">
        <v>1317</v>
      </c>
      <c r="G238" s="245" t="s">
        <v>199</v>
      </c>
      <c r="H238" s="246">
        <v>2</v>
      </c>
      <c r="I238" s="247"/>
      <c r="J238" s="248">
        <f>ROUND(I238*H238,2)</f>
        <v>0</v>
      </c>
      <c r="K238" s="249"/>
      <c r="L238" s="250"/>
      <c r="M238" s="251" t="s">
        <v>1</v>
      </c>
      <c r="N238" s="252" t="s">
        <v>49</v>
      </c>
      <c r="O238" s="90"/>
      <c r="P238" s="253">
        <f>O238*H238</f>
        <v>0</v>
      </c>
      <c r="Q238" s="253">
        <v>0</v>
      </c>
      <c r="R238" s="253">
        <f>Q238*H238</f>
        <v>0</v>
      </c>
      <c r="S238" s="253">
        <v>0</v>
      </c>
      <c r="T238" s="254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55" t="s">
        <v>237</v>
      </c>
      <c r="AT238" s="255" t="s">
        <v>183</v>
      </c>
      <c r="AU238" s="255" t="s">
        <v>94</v>
      </c>
      <c r="AY238" s="14" t="s">
        <v>180</v>
      </c>
      <c r="BE238" s="142">
        <f>IF(N238="základní",J238,0)</f>
        <v>0</v>
      </c>
      <c r="BF238" s="142">
        <f>IF(N238="snížená",J238,0)</f>
        <v>0</v>
      </c>
      <c r="BG238" s="142">
        <f>IF(N238="zákl. přenesená",J238,0)</f>
        <v>0</v>
      </c>
      <c r="BH238" s="142">
        <f>IF(N238="sníž. přenesená",J238,0)</f>
        <v>0</v>
      </c>
      <c r="BI238" s="142">
        <f>IF(N238="nulová",J238,0)</f>
        <v>0</v>
      </c>
      <c r="BJ238" s="14" t="s">
        <v>92</v>
      </c>
      <c r="BK238" s="142">
        <f>ROUND(I238*H238,2)</f>
        <v>0</v>
      </c>
      <c r="BL238" s="14" t="s">
        <v>742</v>
      </c>
      <c r="BM238" s="255" t="s">
        <v>1318</v>
      </c>
    </row>
    <row r="239" s="2" customFormat="1" ht="19.8" customHeight="1">
      <c r="A239" s="37"/>
      <c r="B239" s="38"/>
      <c r="C239" s="242" t="s">
        <v>481</v>
      </c>
      <c r="D239" s="242" t="s">
        <v>183</v>
      </c>
      <c r="E239" s="243" t="s">
        <v>1319</v>
      </c>
      <c r="F239" s="244" t="s">
        <v>1320</v>
      </c>
      <c r="G239" s="245" t="s">
        <v>199</v>
      </c>
      <c r="H239" s="246">
        <v>4</v>
      </c>
      <c r="I239" s="247"/>
      <c r="J239" s="248">
        <f>ROUND(I239*H239,2)</f>
        <v>0</v>
      </c>
      <c r="K239" s="249"/>
      <c r="L239" s="250"/>
      <c r="M239" s="251" t="s">
        <v>1</v>
      </c>
      <c r="N239" s="252" t="s">
        <v>49</v>
      </c>
      <c r="O239" s="90"/>
      <c r="P239" s="253">
        <f>O239*H239</f>
        <v>0</v>
      </c>
      <c r="Q239" s="253">
        <v>0</v>
      </c>
      <c r="R239" s="253">
        <f>Q239*H239</f>
        <v>0</v>
      </c>
      <c r="S239" s="253">
        <v>0</v>
      </c>
      <c r="T239" s="254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55" t="s">
        <v>237</v>
      </c>
      <c r="AT239" s="255" t="s">
        <v>183</v>
      </c>
      <c r="AU239" s="255" t="s">
        <v>94</v>
      </c>
      <c r="AY239" s="14" t="s">
        <v>180</v>
      </c>
      <c r="BE239" s="142">
        <f>IF(N239="základní",J239,0)</f>
        <v>0</v>
      </c>
      <c r="BF239" s="142">
        <f>IF(N239="snížená",J239,0)</f>
        <v>0</v>
      </c>
      <c r="BG239" s="142">
        <f>IF(N239="zákl. přenesená",J239,0)</f>
        <v>0</v>
      </c>
      <c r="BH239" s="142">
        <f>IF(N239="sníž. přenesená",J239,0)</f>
        <v>0</v>
      </c>
      <c r="BI239" s="142">
        <f>IF(N239="nulová",J239,0)</f>
        <v>0</v>
      </c>
      <c r="BJ239" s="14" t="s">
        <v>92</v>
      </c>
      <c r="BK239" s="142">
        <f>ROUND(I239*H239,2)</f>
        <v>0</v>
      </c>
      <c r="BL239" s="14" t="s">
        <v>742</v>
      </c>
      <c r="BM239" s="255" t="s">
        <v>1321</v>
      </c>
    </row>
    <row r="240" s="2" customFormat="1" ht="22.2" customHeight="1">
      <c r="A240" s="37"/>
      <c r="B240" s="38"/>
      <c r="C240" s="256" t="s">
        <v>493</v>
      </c>
      <c r="D240" s="256" t="s">
        <v>189</v>
      </c>
      <c r="E240" s="257" t="s">
        <v>1322</v>
      </c>
      <c r="F240" s="258" t="s">
        <v>1323</v>
      </c>
      <c r="G240" s="259" t="s">
        <v>199</v>
      </c>
      <c r="H240" s="266">
        <v>9</v>
      </c>
      <c r="I240" s="261"/>
      <c r="J240" s="262">
        <f>ROUND(I240*H240,2)</f>
        <v>0</v>
      </c>
      <c r="K240" s="263"/>
      <c r="L240" s="40"/>
      <c r="M240" s="264" t="s">
        <v>1</v>
      </c>
      <c r="N240" s="265" t="s">
        <v>49</v>
      </c>
      <c r="O240" s="90"/>
      <c r="P240" s="253">
        <f>O240*H240</f>
        <v>0</v>
      </c>
      <c r="Q240" s="253">
        <v>0</v>
      </c>
      <c r="R240" s="253">
        <f>Q240*H240</f>
        <v>0</v>
      </c>
      <c r="S240" s="253">
        <v>0</v>
      </c>
      <c r="T240" s="254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55" t="s">
        <v>742</v>
      </c>
      <c r="AT240" s="255" t="s">
        <v>189</v>
      </c>
      <c r="AU240" s="255" t="s">
        <v>94</v>
      </c>
      <c r="AY240" s="14" t="s">
        <v>180</v>
      </c>
      <c r="BE240" s="142">
        <f>IF(N240="základní",J240,0)</f>
        <v>0</v>
      </c>
      <c r="BF240" s="142">
        <f>IF(N240="snížená",J240,0)</f>
        <v>0</v>
      </c>
      <c r="BG240" s="142">
        <f>IF(N240="zákl. přenesená",J240,0)</f>
        <v>0</v>
      </c>
      <c r="BH240" s="142">
        <f>IF(N240="sníž. přenesená",J240,0)</f>
        <v>0</v>
      </c>
      <c r="BI240" s="142">
        <f>IF(N240="nulová",J240,0)</f>
        <v>0</v>
      </c>
      <c r="BJ240" s="14" t="s">
        <v>92</v>
      </c>
      <c r="BK240" s="142">
        <f>ROUND(I240*H240,2)</f>
        <v>0</v>
      </c>
      <c r="BL240" s="14" t="s">
        <v>742</v>
      </c>
      <c r="BM240" s="255" t="s">
        <v>1324</v>
      </c>
    </row>
    <row r="241" s="2" customFormat="1" ht="14.4" customHeight="1">
      <c r="A241" s="37"/>
      <c r="B241" s="38"/>
      <c r="C241" s="242" t="s">
        <v>485</v>
      </c>
      <c r="D241" s="242" t="s">
        <v>183</v>
      </c>
      <c r="E241" s="243" t="s">
        <v>1325</v>
      </c>
      <c r="F241" s="244" t="s">
        <v>1326</v>
      </c>
      <c r="G241" s="245" t="s">
        <v>199</v>
      </c>
      <c r="H241" s="246">
        <v>9</v>
      </c>
      <c r="I241" s="247"/>
      <c r="J241" s="248">
        <f>ROUND(I241*H241,2)</f>
        <v>0</v>
      </c>
      <c r="K241" s="249"/>
      <c r="L241" s="250"/>
      <c r="M241" s="251" t="s">
        <v>1</v>
      </c>
      <c r="N241" s="252" t="s">
        <v>49</v>
      </c>
      <c r="O241" s="90"/>
      <c r="P241" s="253">
        <f>O241*H241</f>
        <v>0</v>
      </c>
      <c r="Q241" s="253">
        <v>0</v>
      </c>
      <c r="R241" s="253">
        <f>Q241*H241</f>
        <v>0</v>
      </c>
      <c r="S241" s="253">
        <v>0</v>
      </c>
      <c r="T241" s="254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55" t="s">
        <v>237</v>
      </c>
      <c r="AT241" s="255" t="s">
        <v>183</v>
      </c>
      <c r="AU241" s="255" t="s">
        <v>94</v>
      </c>
      <c r="AY241" s="14" t="s">
        <v>180</v>
      </c>
      <c r="BE241" s="142">
        <f>IF(N241="základní",J241,0)</f>
        <v>0</v>
      </c>
      <c r="BF241" s="142">
        <f>IF(N241="snížená",J241,0)</f>
        <v>0</v>
      </c>
      <c r="BG241" s="142">
        <f>IF(N241="zákl. přenesená",J241,0)</f>
        <v>0</v>
      </c>
      <c r="BH241" s="142">
        <f>IF(N241="sníž. přenesená",J241,0)</f>
        <v>0</v>
      </c>
      <c r="BI241" s="142">
        <f>IF(N241="nulová",J241,0)</f>
        <v>0</v>
      </c>
      <c r="BJ241" s="14" t="s">
        <v>92</v>
      </c>
      <c r="BK241" s="142">
        <f>ROUND(I241*H241,2)</f>
        <v>0</v>
      </c>
      <c r="BL241" s="14" t="s">
        <v>742</v>
      </c>
      <c r="BM241" s="255" t="s">
        <v>1327</v>
      </c>
    </row>
    <row r="242" s="2" customFormat="1" ht="30" customHeight="1">
      <c r="A242" s="37"/>
      <c r="B242" s="38"/>
      <c r="C242" s="256" t="s">
        <v>489</v>
      </c>
      <c r="D242" s="256" t="s">
        <v>189</v>
      </c>
      <c r="E242" s="257" t="s">
        <v>1328</v>
      </c>
      <c r="F242" s="258" t="s">
        <v>1329</v>
      </c>
      <c r="G242" s="259" t="s">
        <v>199</v>
      </c>
      <c r="H242" s="266">
        <v>48.700000000000003</v>
      </c>
      <c r="I242" s="261"/>
      <c r="J242" s="262">
        <f>ROUND(I242*H242,2)</f>
        <v>0</v>
      </c>
      <c r="K242" s="263"/>
      <c r="L242" s="40"/>
      <c r="M242" s="264" t="s">
        <v>1</v>
      </c>
      <c r="N242" s="265" t="s">
        <v>49</v>
      </c>
      <c r="O242" s="90"/>
      <c r="P242" s="253">
        <f>O242*H242</f>
        <v>0</v>
      </c>
      <c r="Q242" s="253">
        <v>0</v>
      </c>
      <c r="R242" s="253">
        <f>Q242*H242</f>
        <v>0</v>
      </c>
      <c r="S242" s="253">
        <v>0</v>
      </c>
      <c r="T242" s="254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55" t="s">
        <v>742</v>
      </c>
      <c r="AT242" s="255" t="s">
        <v>189</v>
      </c>
      <c r="AU242" s="255" t="s">
        <v>94</v>
      </c>
      <c r="AY242" s="14" t="s">
        <v>180</v>
      </c>
      <c r="BE242" s="142">
        <f>IF(N242="základní",J242,0)</f>
        <v>0</v>
      </c>
      <c r="BF242" s="142">
        <f>IF(N242="snížená",J242,0)</f>
        <v>0</v>
      </c>
      <c r="BG242" s="142">
        <f>IF(N242="zákl. přenesená",J242,0)</f>
        <v>0</v>
      </c>
      <c r="BH242" s="142">
        <f>IF(N242="sníž. přenesená",J242,0)</f>
        <v>0</v>
      </c>
      <c r="BI242" s="142">
        <f>IF(N242="nulová",J242,0)</f>
        <v>0</v>
      </c>
      <c r="BJ242" s="14" t="s">
        <v>92</v>
      </c>
      <c r="BK242" s="142">
        <f>ROUND(I242*H242,2)</f>
        <v>0</v>
      </c>
      <c r="BL242" s="14" t="s">
        <v>742</v>
      </c>
      <c r="BM242" s="255" t="s">
        <v>1330</v>
      </c>
    </row>
    <row r="243" s="2" customFormat="1" ht="14.4" customHeight="1">
      <c r="A243" s="37"/>
      <c r="B243" s="38"/>
      <c r="C243" s="242" t="s">
        <v>188</v>
      </c>
      <c r="D243" s="242" t="s">
        <v>183</v>
      </c>
      <c r="E243" s="243" t="s">
        <v>1331</v>
      </c>
      <c r="F243" s="244" t="s">
        <v>1332</v>
      </c>
      <c r="G243" s="245" t="s">
        <v>199</v>
      </c>
      <c r="H243" s="246">
        <v>49.673999999999999</v>
      </c>
      <c r="I243" s="247"/>
      <c r="J243" s="248">
        <f>ROUND(I243*H243,2)</f>
        <v>0</v>
      </c>
      <c r="K243" s="249"/>
      <c r="L243" s="250"/>
      <c r="M243" s="251" t="s">
        <v>1</v>
      </c>
      <c r="N243" s="252" t="s">
        <v>49</v>
      </c>
      <c r="O243" s="90"/>
      <c r="P243" s="253">
        <f>O243*H243</f>
        <v>0</v>
      </c>
      <c r="Q243" s="253">
        <v>0</v>
      </c>
      <c r="R243" s="253">
        <f>Q243*H243</f>
        <v>0</v>
      </c>
      <c r="S243" s="253">
        <v>0</v>
      </c>
      <c r="T243" s="254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55" t="s">
        <v>237</v>
      </c>
      <c r="AT243" s="255" t="s">
        <v>183</v>
      </c>
      <c r="AU243" s="255" t="s">
        <v>94</v>
      </c>
      <c r="AY243" s="14" t="s">
        <v>180</v>
      </c>
      <c r="BE243" s="142">
        <f>IF(N243="základní",J243,0)</f>
        <v>0</v>
      </c>
      <c r="BF243" s="142">
        <f>IF(N243="snížená",J243,0)</f>
        <v>0</v>
      </c>
      <c r="BG243" s="142">
        <f>IF(N243="zákl. přenesená",J243,0)</f>
        <v>0</v>
      </c>
      <c r="BH243" s="142">
        <f>IF(N243="sníž. přenesená",J243,0)</f>
        <v>0</v>
      </c>
      <c r="BI243" s="142">
        <f>IF(N243="nulová",J243,0)</f>
        <v>0</v>
      </c>
      <c r="BJ243" s="14" t="s">
        <v>92</v>
      </c>
      <c r="BK243" s="142">
        <f>ROUND(I243*H243,2)</f>
        <v>0</v>
      </c>
      <c r="BL243" s="14" t="s">
        <v>742</v>
      </c>
      <c r="BM243" s="255" t="s">
        <v>1333</v>
      </c>
    </row>
    <row r="244" s="2" customFormat="1" ht="22.2" customHeight="1">
      <c r="A244" s="37"/>
      <c r="B244" s="38"/>
      <c r="C244" s="256" t="s">
        <v>307</v>
      </c>
      <c r="D244" s="256" t="s">
        <v>189</v>
      </c>
      <c r="E244" s="257" t="s">
        <v>1334</v>
      </c>
      <c r="F244" s="258" t="s">
        <v>1335</v>
      </c>
      <c r="G244" s="259" t="s">
        <v>199</v>
      </c>
      <c r="H244" s="266">
        <v>10.720000000000001</v>
      </c>
      <c r="I244" s="261"/>
      <c r="J244" s="262">
        <f>ROUND(I244*H244,2)</f>
        <v>0</v>
      </c>
      <c r="K244" s="263"/>
      <c r="L244" s="40"/>
      <c r="M244" s="264" t="s">
        <v>1</v>
      </c>
      <c r="N244" s="265" t="s">
        <v>49</v>
      </c>
      <c r="O244" s="90"/>
      <c r="P244" s="253">
        <f>O244*H244</f>
        <v>0</v>
      </c>
      <c r="Q244" s="253">
        <v>0</v>
      </c>
      <c r="R244" s="253">
        <f>Q244*H244</f>
        <v>0</v>
      </c>
      <c r="S244" s="253">
        <v>0</v>
      </c>
      <c r="T244" s="254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55" t="s">
        <v>742</v>
      </c>
      <c r="AT244" s="255" t="s">
        <v>189</v>
      </c>
      <c r="AU244" s="255" t="s">
        <v>94</v>
      </c>
      <c r="AY244" s="14" t="s">
        <v>180</v>
      </c>
      <c r="BE244" s="142">
        <f>IF(N244="základní",J244,0)</f>
        <v>0</v>
      </c>
      <c r="BF244" s="142">
        <f>IF(N244="snížená",J244,0)</f>
        <v>0</v>
      </c>
      <c r="BG244" s="142">
        <f>IF(N244="zákl. přenesená",J244,0)</f>
        <v>0</v>
      </c>
      <c r="BH244" s="142">
        <f>IF(N244="sníž. přenesená",J244,0)</f>
        <v>0</v>
      </c>
      <c r="BI244" s="142">
        <f>IF(N244="nulová",J244,0)</f>
        <v>0</v>
      </c>
      <c r="BJ244" s="14" t="s">
        <v>92</v>
      </c>
      <c r="BK244" s="142">
        <f>ROUND(I244*H244,2)</f>
        <v>0</v>
      </c>
      <c r="BL244" s="14" t="s">
        <v>742</v>
      </c>
      <c r="BM244" s="255" t="s">
        <v>1336</v>
      </c>
    </row>
    <row r="245" s="2" customFormat="1" ht="22.2" customHeight="1">
      <c r="A245" s="37"/>
      <c r="B245" s="38"/>
      <c r="C245" s="256" t="s">
        <v>463</v>
      </c>
      <c r="D245" s="256" t="s">
        <v>189</v>
      </c>
      <c r="E245" s="257" t="s">
        <v>1337</v>
      </c>
      <c r="F245" s="258" t="s">
        <v>1338</v>
      </c>
      <c r="G245" s="259" t="s">
        <v>292</v>
      </c>
      <c r="H245" s="266">
        <v>68.213999999999999</v>
      </c>
      <c r="I245" s="261"/>
      <c r="J245" s="262">
        <f>ROUND(I245*H245,2)</f>
        <v>0</v>
      </c>
      <c r="K245" s="263"/>
      <c r="L245" s="40"/>
      <c r="M245" s="264" t="s">
        <v>1</v>
      </c>
      <c r="N245" s="265" t="s">
        <v>49</v>
      </c>
      <c r="O245" s="90"/>
      <c r="P245" s="253">
        <f>O245*H245</f>
        <v>0</v>
      </c>
      <c r="Q245" s="253">
        <v>0</v>
      </c>
      <c r="R245" s="253">
        <f>Q245*H245</f>
        <v>0</v>
      </c>
      <c r="S245" s="253">
        <v>0</v>
      </c>
      <c r="T245" s="254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55" t="s">
        <v>742</v>
      </c>
      <c r="AT245" s="255" t="s">
        <v>189</v>
      </c>
      <c r="AU245" s="255" t="s">
        <v>94</v>
      </c>
      <c r="AY245" s="14" t="s">
        <v>180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4" t="s">
        <v>92</v>
      </c>
      <c r="BK245" s="142">
        <f>ROUND(I245*H245,2)</f>
        <v>0</v>
      </c>
      <c r="BL245" s="14" t="s">
        <v>742</v>
      </c>
      <c r="BM245" s="255" t="s">
        <v>1339</v>
      </c>
    </row>
    <row r="246" s="2" customFormat="1" ht="19.8" customHeight="1">
      <c r="A246" s="37"/>
      <c r="B246" s="38"/>
      <c r="C246" s="256" t="s">
        <v>405</v>
      </c>
      <c r="D246" s="256" t="s">
        <v>189</v>
      </c>
      <c r="E246" s="257" t="s">
        <v>1340</v>
      </c>
      <c r="F246" s="258" t="s">
        <v>1341</v>
      </c>
      <c r="G246" s="259" t="s">
        <v>199</v>
      </c>
      <c r="H246" s="266">
        <v>10.720000000000001</v>
      </c>
      <c r="I246" s="261"/>
      <c r="J246" s="262">
        <f>ROUND(I246*H246,2)</f>
        <v>0</v>
      </c>
      <c r="K246" s="263"/>
      <c r="L246" s="40"/>
      <c r="M246" s="264" t="s">
        <v>1</v>
      </c>
      <c r="N246" s="265" t="s">
        <v>49</v>
      </c>
      <c r="O246" s="90"/>
      <c r="P246" s="253">
        <f>O246*H246</f>
        <v>0</v>
      </c>
      <c r="Q246" s="253">
        <v>0</v>
      </c>
      <c r="R246" s="253">
        <f>Q246*H246</f>
        <v>0</v>
      </c>
      <c r="S246" s="253">
        <v>0</v>
      </c>
      <c r="T246" s="254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55" t="s">
        <v>742</v>
      </c>
      <c r="AT246" s="255" t="s">
        <v>189</v>
      </c>
      <c r="AU246" s="255" t="s">
        <v>94</v>
      </c>
      <c r="AY246" s="14" t="s">
        <v>180</v>
      </c>
      <c r="BE246" s="142">
        <f>IF(N246="základní",J246,0)</f>
        <v>0</v>
      </c>
      <c r="BF246" s="142">
        <f>IF(N246="snížená",J246,0)</f>
        <v>0</v>
      </c>
      <c r="BG246" s="142">
        <f>IF(N246="zákl. přenesená",J246,0)</f>
        <v>0</v>
      </c>
      <c r="BH246" s="142">
        <f>IF(N246="sníž. přenesená",J246,0)</f>
        <v>0</v>
      </c>
      <c r="BI246" s="142">
        <f>IF(N246="nulová",J246,0)</f>
        <v>0</v>
      </c>
      <c r="BJ246" s="14" t="s">
        <v>92</v>
      </c>
      <c r="BK246" s="142">
        <f>ROUND(I246*H246,2)</f>
        <v>0</v>
      </c>
      <c r="BL246" s="14" t="s">
        <v>742</v>
      </c>
      <c r="BM246" s="255" t="s">
        <v>1342</v>
      </c>
    </row>
    <row r="247" s="2" customFormat="1" ht="22.2" customHeight="1">
      <c r="A247" s="37"/>
      <c r="B247" s="38"/>
      <c r="C247" s="256" t="s">
        <v>533</v>
      </c>
      <c r="D247" s="256" t="s">
        <v>189</v>
      </c>
      <c r="E247" s="257" t="s">
        <v>1343</v>
      </c>
      <c r="F247" s="258" t="s">
        <v>1344</v>
      </c>
      <c r="G247" s="259" t="s">
        <v>199</v>
      </c>
      <c r="H247" s="266">
        <v>10.720000000000001</v>
      </c>
      <c r="I247" s="261"/>
      <c r="J247" s="262">
        <f>ROUND(I247*H247,2)</f>
        <v>0</v>
      </c>
      <c r="K247" s="263"/>
      <c r="L247" s="40"/>
      <c r="M247" s="264" t="s">
        <v>1</v>
      </c>
      <c r="N247" s="265" t="s">
        <v>49</v>
      </c>
      <c r="O247" s="90"/>
      <c r="P247" s="253">
        <f>O247*H247</f>
        <v>0</v>
      </c>
      <c r="Q247" s="253">
        <v>0</v>
      </c>
      <c r="R247" s="253">
        <f>Q247*H247</f>
        <v>0</v>
      </c>
      <c r="S247" s="253">
        <v>0</v>
      </c>
      <c r="T247" s="254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55" t="s">
        <v>742</v>
      </c>
      <c r="AT247" s="255" t="s">
        <v>189</v>
      </c>
      <c r="AU247" s="255" t="s">
        <v>94</v>
      </c>
      <c r="AY247" s="14" t="s">
        <v>180</v>
      </c>
      <c r="BE247" s="142">
        <f>IF(N247="základní",J247,0)</f>
        <v>0</v>
      </c>
      <c r="BF247" s="142">
        <f>IF(N247="snížená",J247,0)</f>
        <v>0</v>
      </c>
      <c r="BG247" s="142">
        <f>IF(N247="zákl. přenesená",J247,0)</f>
        <v>0</v>
      </c>
      <c r="BH247" s="142">
        <f>IF(N247="sníž. přenesená",J247,0)</f>
        <v>0</v>
      </c>
      <c r="BI247" s="142">
        <f>IF(N247="nulová",J247,0)</f>
        <v>0</v>
      </c>
      <c r="BJ247" s="14" t="s">
        <v>92</v>
      </c>
      <c r="BK247" s="142">
        <f>ROUND(I247*H247,2)</f>
        <v>0</v>
      </c>
      <c r="BL247" s="14" t="s">
        <v>742</v>
      </c>
      <c r="BM247" s="255" t="s">
        <v>1345</v>
      </c>
    </row>
    <row r="248" s="2" customFormat="1" ht="22.2" customHeight="1">
      <c r="A248" s="37"/>
      <c r="B248" s="38"/>
      <c r="C248" s="256" t="s">
        <v>537</v>
      </c>
      <c r="D248" s="256" t="s">
        <v>189</v>
      </c>
      <c r="E248" s="257" t="s">
        <v>1346</v>
      </c>
      <c r="F248" s="258" t="s">
        <v>1347</v>
      </c>
      <c r="G248" s="259" t="s">
        <v>292</v>
      </c>
      <c r="H248" s="266">
        <v>3</v>
      </c>
      <c r="I248" s="261"/>
      <c r="J248" s="262">
        <f>ROUND(I248*H248,2)</f>
        <v>0</v>
      </c>
      <c r="K248" s="263"/>
      <c r="L248" s="40"/>
      <c r="M248" s="264" t="s">
        <v>1</v>
      </c>
      <c r="N248" s="265" t="s">
        <v>49</v>
      </c>
      <c r="O248" s="90"/>
      <c r="P248" s="253">
        <f>O248*H248</f>
        <v>0</v>
      </c>
      <c r="Q248" s="253">
        <v>0</v>
      </c>
      <c r="R248" s="253">
        <f>Q248*H248</f>
        <v>0</v>
      </c>
      <c r="S248" s="253">
        <v>0</v>
      </c>
      <c r="T248" s="254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55" t="s">
        <v>742</v>
      </c>
      <c r="AT248" s="255" t="s">
        <v>189</v>
      </c>
      <c r="AU248" s="255" t="s">
        <v>94</v>
      </c>
      <c r="AY248" s="14" t="s">
        <v>180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4" t="s">
        <v>92</v>
      </c>
      <c r="BK248" s="142">
        <f>ROUND(I248*H248,2)</f>
        <v>0</v>
      </c>
      <c r="BL248" s="14" t="s">
        <v>742</v>
      </c>
      <c r="BM248" s="255" t="s">
        <v>1348</v>
      </c>
    </row>
    <row r="249" s="12" customFormat="1" ht="22.8" customHeight="1">
      <c r="A249" s="12"/>
      <c r="B249" s="226"/>
      <c r="C249" s="227"/>
      <c r="D249" s="228" t="s">
        <v>83</v>
      </c>
      <c r="E249" s="240" t="s">
        <v>1349</v>
      </c>
      <c r="F249" s="240" t="s">
        <v>1350</v>
      </c>
      <c r="G249" s="227"/>
      <c r="H249" s="227"/>
      <c r="I249" s="230"/>
      <c r="J249" s="241">
        <f>BK249</f>
        <v>0</v>
      </c>
      <c r="K249" s="227"/>
      <c r="L249" s="232"/>
      <c r="M249" s="233"/>
      <c r="N249" s="234"/>
      <c r="O249" s="234"/>
      <c r="P249" s="235">
        <f>SUM(P250:P258)</f>
        <v>0</v>
      </c>
      <c r="Q249" s="234"/>
      <c r="R249" s="235">
        <f>SUM(R250:R258)</f>
        <v>0</v>
      </c>
      <c r="S249" s="234"/>
      <c r="T249" s="236">
        <f>SUM(T250:T258)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37" t="s">
        <v>92</v>
      </c>
      <c r="AT249" s="238" t="s">
        <v>83</v>
      </c>
      <c r="AU249" s="238" t="s">
        <v>92</v>
      </c>
      <c r="AY249" s="237" t="s">
        <v>180</v>
      </c>
      <c r="BK249" s="239">
        <f>SUM(BK250:BK258)</f>
        <v>0</v>
      </c>
    </row>
    <row r="250" s="2" customFormat="1" ht="22.2" customHeight="1">
      <c r="A250" s="37"/>
      <c r="B250" s="38"/>
      <c r="C250" s="256" t="s">
        <v>541</v>
      </c>
      <c r="D250" s="256" t="s">
        <v>189</v>
      </c>
      <c r="E250" s="257" t="s">
        <v>1351</v>
      </c>
      <c r="F250" s="258" t="s">
        <v>1352</v>
      </c>
      <c r="G250" s="259" t="s">
        <v>1191</v>
      </c>
      <c r="H250" s="266">
        <v>33.636000000000003</v>
      </c>
      <c r="I250" s="261"/>
      <c r="J250" s="262">
        <f>ROUND(I250*H250,2)</f>
        <v>0</v>
      </c>
      <c r="K250" s="263"/>
      <c r="L250" s="40"/>
      <c r="M250" s="264" t="s">
        <v>1</v>
      </c>
      <c r="N250" s="265" t="s">
        <v>49</v>
      </c>
      <c r="O250" s="90"/>
      <c r="P250" s="253">
        <f>O250*H250</f>
        <v>0</v>
      </c>
      <c r="Q250" s="253">
        <v>0</v>
      </c>
      <c r="R250" s="253">
        <f>Q250*H250</f>
        <v>0</v>
      </c>
      <c r="S250" s="253">
        <v>0</v>
      </c>
      <c r="T250" s="254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55" t="s">
        <v>742</v>
      </c>
      <c r="AT250" s="255" t="s">
        <v>189</v>
      </c>
      <c r="AU250" s="255" t="s">
        <v>94</v>
      </c>
      <c r="AY250" s="14" t="s">
        <v>180</v>
      </c>
      <c r="BE250" s="142">
        <f>IF(N250="základní",J250,0)</f>
        <v>0</v>
      </c>
      <c r="BF250" s="142">
        <f>IF(N250="snížená",J250,0)</f>
        <v>0</v>
      </c>
      <c r="BG250" s="142">
        <f>IF(N250="zákl. přenesená",J250,0)</f>
        <v>0</v>
      </c>
      <c r="BH250" s="142">
        <f>IF(N250="sníž. přenesená",J250,0)</f>
        <v>0</v>
      </c>
      <c r="BI250" s="142">
        <f>IF(N250="nulová",J250,0)</f>
        <v>0</v>
      </c>
      <c r="BJ250" s="14" t="s">
        <v>92</v>
      </c>
      <c r="BK250" s="142">
        <f>ROUND(I250*H250,2)</f>
        <v>0</v>
      </c>
      <c r="BL250" s="14" t="s">
        <v>742</v>
      </c>
      <c r="BM250" s="255" t="s">
        <v>1353</v>
      </c>
    </row>
    <row r="251" s="2" customFormat="1" ht="22.2" customHeight="1">
      <c r="A251" s="37"/>
      <c r="B251" s="38"/>
      <c r="C251" s="256" t="s">
        <v>601</v>
      </c>
      <c r="D251" s="256" t="s">
        <v>189</v>
      </c>
      <c r="E251" s="257" t="s">
        <v>1354</v>
      </c>
      <c r="F251" s="258" t="s">
        <v>1355</v>
      </c>
      <c r="G251" s="259" t="s">
        <v>1191</v>
      </c>
      <c r="H251" s="266">
        <v>807.26400000000001</v>
      </c>
      <c r="I251" s="261"/>
      <c r="J251" s="262">
        <f>ROUND(I251*H251,2)</f>
        <v>0</v>
      </c>
      <c r="K251" s="263"/>
      <c r="L251" s="40"/>
      <c r="M251" s="264" t="s">
        <v>1</v>
      </c>
      <c r="N251" s="265" t="s">
        <v>49</v>
      </c>
      <c r="O251" s="90"/>
      <c r="P251" s="253">
        <f>O251*H251</f>
        <v>0</v>
      </c>
      <c r="Q251" s="253">
        <v>0</v>
      </c>
      <c r="R251" s="253">
        <f>Q251*H251</f>
        <v>0</v>
      </c>
      <c r="S251" s="253">
        <v>0</v>
      </c>
      <c r="T251" s="254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55" t="s">
        <v>742</v>
      </c>
      <c r="AT251" s="255" t="s">
        <v>189</v>
      </c>
      <c r="AU251" s="255" t="s">
        <v>94</v>
      </c>
      <c r="AY251" s="14" t="s">
        <v>180</v>
      </c>
      <c r="BE251" s="142">
        <f>IF(N251="základní",J251,0)</f>
        <v>0</v>
      </c>
      <c r="BF251" s="142">
        <f>IF(N251="snížená",J251,0)</f>
        <v>0</v>
      </c>
      <c r="BG251" s="142">
        <f>IF(N251="zákl. přenesená",J251,0)</f>
        <v>0</v>
      </c>
      <c r="BH251" s="142">
        <f>IF(N251="sníž. přenesená",J251,0)</f>
        <v>0</v>
      </c>
      <c r="BI251" s="142">
        <f>IF(N251="nulová",J251,0)</f>
        <v>0</v>
      </c>
      <c r="BJ251" s="14" t="s">
        <v>92</v>
      </c>
      <c r="BK251" s="142">
        <f>ROUND(I251*H251,2)</f>
        <v>0</v>
      </c>
      <c r="BL251" s="14" t="s">
        <v>742</v>
      </c>
      <c r="BM251" s="255" t="s">
        <v>1356</v>
      </c>
    </row>
    <row r="252" s="2" customFormat="1" ht="30" customHeight="1">
      <c r="A252" s="37"/>
      <c r="B252" s="38"/>
      <c r="C252" s="256" t="s">
        <v>597</v>
      </c>
      <c r="D252" s="256" t="s">
        <v>189</v>
      </c>
      <c r="E252" s="257" t="s">
        <v>1357</v>
      </c>
      <c r="F252" s="258" t="s">
        <v>1358</v>
      </c>
      <c r="G252" s="259" t="s">
        <v>1191</v>
      </c>
      <c r="H252" s="266">
        <v>15.148</v>
      </c>
      <c r="I252" s="261"/>
      <c r="J252" s="262">
        <f>ROUND(I252*H252,2)</f>
        <v>0</v>
      </c>
      <c r="K252" s="263"/>
      <c r="L252" s="40"/>
      <c r="M252" s="264" t="s">
        <v>1</v>
      </c>
      <c r="N252" s="265" t="s">
        <v>49</v>
      </c>
      <c r="O252" s="90"/>
      <c r="P252" s="253">
        <f>O252*H252</f>
        <v>0</v>
      </c>
      <c r="Q252" s="253">
        <v>0</v>
      </c>
      <c r="R252" s="253">
        <f>Q252*H252</f>
        <v>0</v>
      </c>
      <c r="S252" s="253">
        <v>0</v>
      </c>
      <c r="T252" s="254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55" t="s">
        <v>742</v>
      </c>
      <c r="AT252" s="255" t="s">
        <v>189</v>
      </c>
      <c r="AU252" s="255" t="s">
        <v>94</v>
      </c>
      <c r="AY252" s="14" t="s">
        <v>180</v>
      </c>
      <c r="BE252" s="142">
        <f>IF(N252="základní",J252,0)</f>
        <v>0</v>
      </c>
      <c r="BF252" s="142">
        <f>IF(N252="snížená",J252,0)</f>
        <v>0</v>
      </c>
      <c r="BG252" s="142">
        <f>IF(N252="zákl. přenesená",J252,0)</f>
        <v>0</v>
      </c>
      <c r="BH252" s="142">
        <f>IF(N252="sníž. přenesená",J252,0)</f>
        <v>0</v>
      </c>
      <c r="BI252" s="142">
        <f>IF(N252="nulová",J252,0)</f>
        <v>0</v>
      </c>
      <c r="BJ252" s="14" t="s">
        <v>92</v>
      </c>
      <c r="BK252" s="142">
        <f>ROUND(I252*H252,2)</f>
        <v>0</v>
      </c>
      <c r="BL252" s="14" t="s">
        <v>742</v>
      </c>
      <c r="BM252" s="255" t="s">
        <v>1359</v>
      </c>
    </row>
    <row r="253" s="2" customFormat="1" ht="22.2" customHeight="1">
      <c r="A253" s="37"/>
      <c r="B253" s="38"/>
      <c r="C253" s="256" t="s">
        <v>625</v>
      </c>
      <c r="D253" s="256" t="s">
        <v>189</v>
      </c>
      <c r="E253" s="257" t="s">
        <v>1360</v>
      </c>
      <c r="F253" s="258" t="s">
        <v>1361</v>
      </c>
      <c r="G253" s="259" t="s">
        <v>1191</v>
      </c>
      <c r="H253" s="266">
        <v>-42.395000000000003</v>
      </c>
      <c r="I253" s="261"/>
      <c r="J253" s="262">
        <f>ROUND(I253*H253,2)</f>
        <v>0</v>
      </c>
      <c r="K253" s="263"/>
      <c r="L253" s="40"/>
      <c r="M253" s="264" t="s">
        <v>1</v>
      </c>
      <c r="N253" s="265" t="s">
        <v>49</v>
      </c>
      <c r="O253" s="90"/>
      <c r="P253" s="253">
        <f>O253*H253</f>
        <v>0</v>
      </c>
      <c r="Q253" s="253">
        <v>0</v>
      </c>
      <c r="R253" s="253">
        <f>Q253*H253</f>
        <v>0</v>
      </c>
      <c r="S253" s="253">
        <v>0</v>
      </c>
      <c r="T253" s="254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55" t="s">
        <v>742</v>
      </c>
      <c r="AT253" s="255" t="s">
        <v>189</v>
      </c>
      <c r="AU253" s="255" t="s">
        <v>94</v>
      </c>
      <c r="AY253" s="14" t="s">
        <v>180</v>
      </c>
      <c r="BE253" s="142">
        <f>IF(N253="základní",J253,0)</f>
        <v>0</v>
      </c>
      <c r="BF253" s="142">
        <f>IF(N253="snížená",J253,0)</f>
        <v>0</v>
      </c>
      <c r="BG253" s="142">
        <f>IF(N253="zákl. přenesená",J253,0)</f>
        <v>0</v>
      </c>
      <c r="BH253" s="142">
        <f>IF(N253="sníž. přenesená",J253,0)</f>
        <v>0</v>
      </c>
      <c r="BI253" s="142">
        <f>IF(N253="nulová",J253,0)</f>
        <v>0</v>
      </c>
      <c r="BJ253" s="14" t="s">
        <v>92</v>
      </c>
      <c r="BK253" s="142">
        <f>ROUND(I253*H253,2)</f>
        <v>0</v>
      </c>
      <c r="BL253" s="14" t="s">
        <v>742</v>
      </c>
      <c r="BM253" s="255" t="s">
        <v>1362</v>
      </c>
    </row>
    <row r="254" s="2" customFormat="1" ht="30" customHeight="1">
      <c r="A254" s="37"/>
      <c r="B254" s="38"/>
      <c r="C254" s="256" t="s">
        <v>629</v>
      </c>
      <c r="D254" s="256" t="s">
        <v>189</v>
      </c>
      <c r="E254" s="257" t="s">
        <v>1363</v>
      </c>
      <c r="F254" s="258" t="s">
        <v>1364</v>
      </c>
      <c r="G254" s="259" t="s">
        <v>1191</v>
      </c>
      <c r="H254" s="266">
        <v>18.488</v>
      </c>
      <c r="I254" s="261"/>
      <c r="J254" s="262">
        <f>ROUND(I254*H254,2)</f>
        <v>0</v>
      </c>
      <c r="K254" s="263"/>
      <c r="L254" s="40"/>
      <c r="M254" s="264" t="s">
        <v>1</v>
      </c>
      <c r="N254" s="265" t="s">
        <v>49</v>
      </c>
      <c r="O254" s="90"/>
      <c r="P254" s="253">
        <f>O254*H254</f>
        <v>0</v>
      </c>
      <c r="Q254" s="253">
        <v>0</v>
      </c>
      <c r="R254" s="253">
        <f>Q254*H254</f>
        <v>0</v>
      </c>
      <c r="S254" s="253">
        <v>0</v>
      </c>
      <c r="T254" s="254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55" t="s">
        <v>742</v>
      </c>
      <c r="AT254" s="255" t="s">
        <v>189</v>
      </c>
      <c r="AU254" s="255" t="s">
        <v>94</v>
      </c>
      <c r="AY254" s="14" t="s">
        <v>180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4" t="s">
        <v>92</v>
      </c>
      <c r="BK254" s="142">
        <f>ROUND(I254*H254,2)</f>
        <v>0</v>
      </c>
      <c r="BL254" s="14" t="s">
        <v>742</v>
      </c>
      <c r="BM254" s="255" t="s">
        <v>1365</v>
      </c>
    </row>
    <row r="255" s="2" customFormat="1" ht="22.2" customHeight="1">
      <c r="A255" s="37"/>
      <c r="B255" s="38"/>
      <c r="C255" s="256" t="s">
        <v>658</v>
      </c>
      <c r="D255" s="256" t="s">
        <v>189</v>
      </c>
      <c r="E255" s="257" t="s">
        <v>1366</v>
      </c>
      <c r="F255" s="258" t="s">
        <v>1367</v>
      </c>
      <c r="G255" s="259" t="s">
        <v>1191</v>
      </c>
      <c r="H255" s="266">
        <v>5</v>
      </c>
      <c r="I255" s="261"/>
      <c r="J255" s="262">
        <f>ROUND(I255*H255,2)</f>
        <v>0</v>
      </c>
      <c r="K255" s="263"/>
      <c r="L255" s="40"/>
      <c r="M255" s="264" t="s">
        <v>1</v>
      </c>
      <c r="N255" s="265" t="s">
        <v>49</v>
      </c>
      <c r="O255" s="90"/>
      <c r="P255" s="253">
        <f>O255*H255</f>
        <v>0</v>
      </c>
      <c r="Q255" s="253">
        <v>0</v>
      </c>
      <c r="R255" s="253">
        <f>Q255*H255</f>
        <v>0</v>
      </c>
      <c r="S255" s="253">
        <v>0</v>
      </c>
      <c r="T255" s="254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55" t="s">
        <v>742</v>
      </c>
      <c r="AT255" s="255" t="s">
        <v>189</v>
      </c>
      <c r="AU255" s="255" t="s">
        <v>94</v>
      </c>
      <c r="AY255" s="14" t="s">
        <v>180</v>
      </c>
      <c r="BE255" s="142">
        <f>IF(N255="základní",J255,0)</f>
        <v>0</v>
      </c>
      <c r="BF255" s="142">
        <f>IF(N255="snížená",J255,0)</f>
        <v>0</v>
      </c>
      <c r="BG255" s="142">
        <f>IF(N255="zákl. přenesená",J255,0)</f>
        <v>0</v>
      </c>
      <c r="BH255" s="142">
        <f>IF(N255="sníž. přenesená",J255,0)</f>
        <v>0</v>
      </c>
      <c r="BI255" s="142">
        <f>IF(N255="nulová",J255,0)</f>
        <v>0</v>
      </c>
      <c r="BJ255" s="14" t="s">
        <v>92</v>
      </c>
      <c r="BK255" s="142">
        <f>ROUND(I255*H255,2)</f>
        <v>0</v>
      </c>
      <c r="BL255" s="14" t="s">
        <v>742</v>
      </c>
      <c r="BM255" s="255" t="s">
        <v>1368</v>
      </c>
    </row>
    <row r="256" s="2" customFormat="1" ht="22.2" customHeight="1">
      <c r="A256" s="37"/>
      <c r="B256" s="38"/>
      <c r="C256" s="256" t="s">
        <v>654</v>
      </c>
      <c r="D256" s="256" t="s">
        <v>189</v>
      </c>
      <c r="E256" s="257" t="s">
        <v>1369</v>
      </c>
      <c r="F256" s="258" t="s">
        <v>1370</v>
      </c>
      <c r="G256" s="259" t="s">
        <v>1191</v>
      </c>
      <c r="H256" s="266">
        <v>75</v>
      </c>
      <c r="I256" s="261"/>
      <c r="J256" s="262">
        <f>ROUND(I256*H256,2)</f>
        <v>0</v>
      </c>
      <c r="K256" s="263"/>
      <c r="L256" s="40"/>
      <c r="M256" s="264" t="s">
        <v>1</v>
      </c>
      <c r="N256" s="265" t="s">
        <v>49</v>
      </c>
      <c r="O256" s="90"/>
      <c r="P256" s="253">
        <f>O256*H256</f>
        <v>0</v>
      </c>
      <c r="Q256" s="253">
        <v>0</v>
      </c>
      <c r="R256" s="253">
        <f>Q256*H256</f>
        <v>0</v>
      </c>
      <c r="S256" s="253">
        <v>0</v>
      </c>
      <c r="T256" s="254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55" t="s">
        <v>742</v>
      </c>
      <c r="AT256" s="255" t="s">
        <v>189</v>
      </c>
      <c r="AU256" s="255" t="s">
        <v>94</v>
      </c>
      <c r="AY256" s="14" t="s">
        <v>180</v>
      </c>
      <c r="BE256" s="142">
        <f>IF(N256="základní",J256,0)</f>
        <v>0</v>
      </c>
      <c r="BF256" s="142">
        <f>IF(N256="snížená",J256,0)</f>
        <v>0</v>
      </c>
      <c r="BG256" s="142">
        <f>IF(N256="zákl. přenesená",J256,0)</f>
        <v>0</v>
      </c>
      <c r="BH256" s="142">
        <f>IF(N256="sníž. přenesená",J256,0)</f>
        <v>0</v>
      </c>
      <c r="BI256" s="142">
        <f>IF(N256="nulová",J256,0)</f>
        <v>0</v>
      </c>
      <c r="BJ256" s="14" t="s">
        <v>92</v>
      </c>
      <c r="BK256" s="142">
        <f>ROUND(I256*H256,2)</f>
        <v>0</v>
      </c>
      <c r="BL256" s="14" t="s">
        <v>742</v>
      </c>
      <c r="BM256" s="255" t="s">
        <v>1371</v>
      </c>
    </row>
    <row r="257" s="2" customFormat="1" ht="22.2" customHeight="1">
      <c r="A257" s="37"/>
      <c r="B257" s="38"/>
      <c r="C257" s="256" t="s">
        <v>614</v>
      </c>
      <c r="D257" s="256" t="s">
        <v>189</v>
      </c>
      <c r="E257" s="257" t="s">
        <v>1372</v>
      </c>
      <c r="F257" s="258" t="s">
        <v>1373</v>
      </c>
      <c r="G257" s="259" t="s">
        <v>1191</v>
      </c>
      <c r="H257" s="266">
        <v>10</v>
      </c>
      <c r="I257" s="261"/>
      <c r="J257" s="262">
        <f>ROUND(I257*H257,2)</f>
        <v>0</v>
      </c>
      <c r="K257" s="263"/>
      <c r="L257" s="40"/>
      <c r="M257" s="264" t="s">
        <v>1</v>
      </c>
      <c r="N257" s="265" t="s">
        <v>49</v>
      </c>
      <c r="O257" s="90"/>
      <c r="P257" s="253">
        <f>O257*H257</f>
        <v>0</v>
      </c>
      <c r="Q257" s="253">
        <v>0</v>
      </c>
      <c r="R257" s="253">
        <f>Q257*H257</f>
        <v>0</v>
      </c>
      <c r="S257" s="253">
        <v>0</v>
      </c>
      <c r="T257" s="254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55" t="s">
        <v>742</v>
      </c>
      <c r="AT257" s="255" t="s">
        <v>189</v>
      </c>
      <c r="AU257" s="255" t="s">
        <v>94</v>
      </c>
      <c r="AY257" s="14" t="s">
        <v>180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4" t="s">
        <v>92</v>
      </c>
      <c r="BK257" s="142">
        <f>ROUND(I257*H257,2)</f>
        <v>0</v>
      </c>
      <c r="BL257" s="14" t="s">
        <v>742</v>
      </c>
      <c r="BM257" s="255" t="s">
        <v>1374</v>
      </c>
    </row>
    <row r="258" s="2" customFormat="1" ht="22.2" customHeight="1">
      <c r="A258" s="37"/>
      <c r="B258" s="38"/>
      <c r="C258" s="256" t="s">
        <v>563</v>
      </c>
      <c r="D258" s="256" t="s">
        <v>189</v>
      </c>
      <c r="E258" s="257" t="s">
        <v>1375</v>
      </c>
      <c r="F258" s="258" t="s">
        <v>1376</v>
      </c>
      <c r="G258" s="259" t="s">
        <v>1191</v>
      </c>
      <c r="H258" s="266">
        <v>33.636000000000003</v>
      </c>
      <c r="I258" s="261"/>
      <c r="J258" s="262">
        <f>ROUND(I258*H258,2)</f>
        <v>0</v>
      </c>
      <c r="K258" s="263"/>
      <c r="L258" s="40"/>
      <c r="M258" s="264" t="s">
        <v>1</v>
      </c>
      <c r="N258" s="265" t="s">
        <v>49</v>
      </c>
      <c r="O258" s="90"/>
      <c r="P258" s="253">
        <f>O258*H258</f>
        <v>0</v>
      </c>
      <c r="Q258" s="253">
        <v>0</v>
      </c>
      <c r="R258" s="253">
        <f>Q258*H258</f>
        <v>0</v>
      </c>
      <c r="S258" s="253">
        <v>0</v>
      </c>
      <c r="T258" s="254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55" t="s">
        <v>742</v>
      </c>
      <c r="AT258" s="255" t="s">
        <v>189</v>
      </c>
      <c r="AU258" s="255" t="s">
        <v>94</v>
      </c>
      <c r="AY258" s="14" t="s">
        <v>180</v>
      </c>
      <c r="BE258" s="142">
        <f>IF(N258="základní",J258,0)</f>
        <v>0</v>
      </c>
      <c r="BF258" s="142">
        <f>IF(N258="snížená",J258,0)</f>
        <v>0</v>
      </c>
      <c r="BG258" s="142">
        <f>IF(N258="zákl. přenesená",J258,0)</f>
        <v>0</v>
      </c>
      <c r="BH258" s="142">
        <f>IF(N258="sníž. přenesená",J258,0)</f>
        <v>0</v>
      </c>
      <c r="BI258" s="142">
        <f>IF(N258="nulová",J258,0)</f>
        <v>0</v>
      </c>
      <c r="BJ258" s="14" t="s">
        <v>92</v>
      </c>
      <c r="BK258" s="142">
        <f>ROUND(I258*H258,2)</f>
        <v>0</v>
      </c>
      <c r="BL258" s="14" t="s">
        <v>742</v>
      </c>
      <c r="BM258" s="255" t="s">
        <v>1377</v>
      </c>
    </row>
    <row r="259" s="12" customFormat="1" ht="25.92" customHeight="1">
      <c r="A259" s="12"/>
      <c r="B259" s="226"/>
      <c r="C259" s="227"/>
      <c r="D259" s="228" t="s">
        <v>83</v>
      </c>
      <c r="E259" s="229" t="s">
        <v>177</v>
      </c>
      <c r="F259" s="229" t="s">
        <v>1034</v>
      </c>
      <c r="G259" s="227"/>
      <c r="H259" s="227"/>
      <c r="I259" s="230"/>
      <c r="J259" s="231">
        <f>BK259</f>
        <v>0</v>
      </c>
      <c r="K259" s="227"/>
      <c r="L259" s="232"/>
      <c r="M259" s="233"/>
      <c r="N259" s="234"/>
      <c r="O259" s="234"/>
      <c r="P259" s="235">
        <f>P260</f>
        <v>0</v>
      </c>
      <c r="Q259" s="234"/>
      <c r="R259" s="235">
        <f>R260</f>
        <v>0</v>
      </c>
      <c r="S259" s="234"/>
      <c r="T259" s="236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37" t="s">
        <v>94</v>
      </c>
      <c r="AT259" s="238" t="s">
        <v>83</v>
      </c>
      <c r="AU259" s="238" t="s">
        <v>84</v>
      </c>
      <c r="AY259" s="237" t="s">
        <v>180</v>
      </c>
      <c r="BK259" s="239">
        <f>BK260</f>
        <v>0</v>
      </c>
    </row>
    <row r="260" s="12" customFormat="1" ht="22.8" customHeight="1">
      <c r="A260" s="12"/>
      <c r="B260" s="226"/>
      <c r="C260" s="227"/>
      <c r="D260" s="228" t="s">
        <v>83</v>
      </c>
      <c r="E260" s="240" t="s">
        <v>1378</v>
      </c>
      <c r="F260" s="240" t="s">
        <v>1379</v>
      </c>
      <c r="G260" s="227"/>
      <c r="H260" s="227"/>
      <c r="I260" s="230"/>
      <c r="J260" s="241">
        <f>BK260</f>
        <v>0</v>
      </c>
      <c r="K260" s="227"/>
      <c r="L260" s="232"/>
      <c r="M260" s="233"/>
      <c r="N260" s="234"/>
      <c r="O260" s="234"/>
      <c r="P260" s="235">
        <f>SUM(P261:P267)</f>
        <v>0</v>
      </c>
      <c r="Q260" s="234"/>
      <c r="R260" s="235">
        <f>SUM(R261:R267)</f>
        <v>0</v>
      </c>
      <c r="S260" s="234"/>
      <c r="T260" s="236">
        <f>SUM(T261:T267)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37" t="s">
        <v>94</v>
      </c>
      <c r="AT260" s="238" t="s">
        <v>83</v>
      </c>
      <c r="AU260" s="238" t="s">
        <v>92</v>
      </c>
      <c r="AY260" s="237" t="s">
        <v>180</v>
      </c>
      <c r="BK260" s="239">
        <f>SUM(BK261:BK267)</f>
        <v>0</v>
      </c>
    </row>
    <row r="261" s="2" customFormat="1" ht="22.2" customHeight="1">
      <c r="A261" s="37"/>
      <c r="B261" s="38"/>
      <c r="C261" s="256" t="s">
        <v>567</v>
      </c>
      <c r="D261" s="256" t="s">
        <v>189</v>
      </c>
      <c r="E261" s="257" t="s">
        <v>1380</v>
      </c>
      <c r="F261" s="258" t="s">
        <v>1381</v>
      </c>
      <c r="G261" s="259" t="s">
        <v>279</v>
      </c>
      <c r="H261" s="266">
        <v>29.949999999999999</v>
      </c>
      <c r="I261" s="261"/>
      <c r="J261" s="262">
        <f>ROUND(I261*H261,2)</f>
        <v>0</v>
      </c>
      <c r="K261" s="263"/>
      <c r="L261" s="40"/>
      <c r="M261" s="264" t="s">
        <v>1</v>
      </c>
      <c r="N261" s="265" t="s">
        <v>49</v>
      </c>
      <c r="O261" s="90"/>
      <c r="P261" s="253">
        <f>O261*H261</f>
        <v>0</v>
      </c>
      <c r="Q261" s="253">
        <v>0</v>
      </c>
      <c r="R261" s="253">
        <f>Q261*H261</f>
        <v>0</v>
      </c>
      <c r="S261" s="253">
        <v>0</v>
      </c>
      <c r="T261" s="254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55" t="s">
        <v>272</v>
      </c>
      <c r="AT261" s="255" t="s">
        <v>189</v>
      </c>
      <c r="AU261" s="255" t="s">
        <v>94</v>
      </c>
      <c r="AY261" s="14" t="s">
        <v>180</v>
      </c>
      <c r="BE261" s="142">
        <f>IF(N261="základní",J261,0)</f>
        <v>0</v>
      </c>
      <c r="BF261" s="142">
        <f>IF(N261="snížená",J261,0)</f>
        <v>0</v>
      </c>
      <c r="BG261" s="142">
        <f>IF(N261="zákl. přenesená",J261,0)</f>
        <v>0</v>
      </c>
      <c r="BH261" s="142">
        <f>IF(N261="sníž. přenesená",J261,0)</f>
        <v>0</v>
      </c>
      <c r="BI261" s="142">
        <f>IF(N261="nulová",J261,0)</f>
        <v>0</v>
      </c>
      <c r="BJ261" s="14" t="s">
        <v>92</v>
      </c>
      <c r="BK261" s="142">
        <f>ROUND(I261*H261,2)</f>
        <v>0</v>
      </c>
      <c r="BL261" s="14" t="s">
        <v>272</v>
      </c>
      <c r="BM261" s="255" t="s">
        <v>1382</v>
      </c>
    </row>
    <row r="262" s="2" customFormat="1" ht="34.8" customHeight="1">
      <c r="A262" s="37"/>
      <c r="B262" s="38"/>
      <c r="C262" s="256" t="s">
        <v>571</v>
      </c>
      <c r="D262" s="256" t="s">
        <v>189</v>
      </c>
      <c r="E262" s="257" t="s">
        <v>1383</v>
      </c>
      <c r="F262" s="258" t="s">
        <v>1384</v>
      </c>
      <c r="G262" s="259" t="s">
        <v>279</v>
      </c>
      <c r="H262" s="266">
        <v>29.949999999999999</v>
      </c>
      <c r="I262" s="261"/>
      <c r="J262" s="262">
        <f>ROUND(I262*H262,2)</f>
        <v>0</v>
      </c>
      <c r="K262" s="263"/>
      <c r="L262" s="40"/>
      <c r="M262" s="264" t="s">
        <v>1</v>
      </c>
      <c r="N262" s="265" t="s">
        <v>49</v>
      </c>
      <c r="O262" s="90"/>
      <c r="P262" s="253">
        <f>O262*H262</f>
        <v>0</v>
      </c>
      <c r="Q262" s="253">
        <v>0</v>
      </c>
      <c r="R262" s="253">
        <f>Q262*H262</f>
        <v>0</v>
      </c>
      <c r="S262" s="253">
        <v>0</v>
      </c>
      <c r="T262" s="254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55" t="s">
        <v>272</v>
      </c>
      <c r="AT262" s="255" t="s">
        <v>189</v>
      </c>
      <c r="AU262" s="255" t="s">
        <v>94</v>
      </c>
      <c r="AY262" s="14" t="s">
        <v>180</v>
      </c>
      <c r="BE262" s="142">
        <f>IF(N262="základní",J262,0)</f>
        <v>0</v>
      </c>
      <c r="BF262" s="142">
        <f>IF(N262="snížená",J262,0)</f>
        <v>0</v>
      </c>
      <c r="BG262" s="142">
        <f>IF(N262="zákl. přenesená",J262,0)</f>
        <v>0</v>
      </c>
      <c r="BH262" s="142">
        <f>IF(N262="sníž. přenesená",J262,0)</f>
        <v>0</v>
      </c>
      <c r="BI262" s="142">
        <f>IF(N262="nulová",J262,0)</f>
        <v>0</v>
      </c>
      <c r="BJ262" s="14" t="s">
        <v>92</v>
      </c>
      <c r="BK262" s="142">
        <f>ROUND(I262*H262,2)</f>
        <v>0</v>
      </c>
      <c r="BL262" s="14" t="s">
        <v>272</v>
      </c>
      <c r="BM262" s="255" t="s">
        <v>1385</v>
      </c>
    </row>
    <row r="263" s="2" customFormat="1" ht="22.2" customHeight="1">
      <c r="A263" s="37"/>
      <c r="B263" s="38"/>
      <c r="C263" s="242" t="s">
        <v>633</v>
      </c>
      <c r="D263" s="242" t="s">
        <v>183</v>
      </c>
      <c r="E263" s="243" t="s">
        <v>1386</v>
      </c>
      <c r="F263" s="244" t="s">
        <v>1387</v>
      </c>
      <c r="G263" s="245" t="s">
        <v>279</v>
      </c>
      <c r="H263" s="246">
        <v>12.1</v>
      </c>
      <c r="I263" s="247"/>
      <c r="J263" s="248">
        <f>ROUND(I263*H263,2)</f>
        <v>0</v>
      </c>
      <c r="K263" s="249"/>
      <c r="L263" s="250"/>
      <c r="M263" s="251" t="s">
        <v>1</v>
      </c>
      <c r="N263" s="252" t="s">
        <v>49</v>
      </c>
      <c r="O263" s="90"/>
      <c r="P263" s="253">
        <f>O263*H263</f>
        <v>0</v>
      </c>
      <c r="Q263" s="253">
        <v>0</v>
      </c>
      <c r="R263" s="253">
        <f>Q263*H263</f>
        <v>0</v>
      </c>
      <c r="S263" s="253">
        <v>0</v>
      </c>
      <c r="T263" s="254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55" t="s">
        <v>997</v>
      </c>
      <c r="AT263" s="255" t="s">
        <v>183</v>
      </c>
      <c r="AU263" s="255" t="s">
        <v>94</v>
      </c>
      <c r="AY263" s="14" t="s">
        <v>180</v>
      </c>
      <c r="BE263" s="142">
        <f>IF(N263="základní",J263,0)</f>
        <v>0</v>
      </c>
      <c r="BF263" s="142">
        <f>IF(N263="snížená",J263,0)</f>
        <v>0</v>
      </c>
      <c r="BG263" s="142">
        <f>IF(N263="zákl. přenesená",J263,0)</f>
        <v>0</v>
      </c>
      <c r="BH263" s="142">
        <f>IF(N263="sníž. přenesená",J263,0)</f>
        <v>0</v>
      </c>
      <c r="BI263" s="142">
        <f>IF(N263="nulová",J263,0)</f>
        <v>0</v>
      </c>
      <c r="BJ263" s="14" t="s">
        <v>92</v>
      </c>
      <c r="BK263" s="142">
        <f>ROUND(I263*H263,2)</f>
        <v>0</v>
      </c>
      <c r="BL263" s="14" t="s">
        <v>272</v>
      </c>
      <c r="BM263" s="255" t="s">
        <v>1388</v>
      </c>
    </row>
    <row r="264" s="2" customFormat="1" ht="19.8" customHeight="1">
      <c r="A264" s="37"/>
      <c r="B264" s="38"/>
      <c r="C264" s="242" t="s">
        <v>637</v>
      </c>
      <c r="D264" s="242" t="s">
        <v>183</v>
      </c>
      <c r="E264" s="243" t="s">
        <v>1389</v>
      </c>
      <c r="F264" s="244" t="s">
        <v>1390</v>
      </c>
      <c r="G264" s="245" t="s">
        <v>1191</v>
      </c>
      <c r="H264" s="246">
        <v>0.40799999999999997</v>
      </c>
      <c r="I264" s="247"/>
      <c r="J264" s="248">
        <f>ROUND(I264*H264,2)</f>
        <v>0</v>
      </c>
      <c r="K264" s="249"/>
      <c r="L264" s="250"/>
      <c r="M264" s="251" t="s">
        <v>1</v>
      </c>
      <c r="N264" s="252" t="s">
        <v>49</v>
      </c>
      <c r="O264" s="90"/>
      <c r="P264" s="253">
        <f>O264*H264</f>
        <v>0</v>
      </c>
      <c r="Q264" s="253">
        <v>0</v>
      </c>
      <c r="R264" s="253">
        <f>Q264*H264</f>
        <v>0</v>
      </c>
      <c r="S264" s="253">
        <v>0</v>
      </c>
      <c r="T264" s="254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55" t="s">
        <v>997</v>
      </c>
      <c r="AT264" s="255" t="s">
        <v>183</v>
      </c>
      <c r="AU264" s="255" t="s">
        <v>94</v>
      </c>
      <c r="AY264" s="14" t="s">
        <v>180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4" t="s">
        <v>92</v>
      </c>
      <c r="BK264" s="142">
        <f>ROUND(I264*H264,2)</f>
        <v>0</v>
      </c>
      <c r="BL264" s="14" t="s">
        <v>272</v>
      </c>
      <c r="BM264" s="255" t="s">
        <v>1391</v>
      </c>
    </row>
    <row r="265" s="2" customFormat="1" ht="22.2" customHeight="1">
      <c r="A265" s="37"/>
      <c r="B265" s="38"/>
      <c r="C265" s="256" t="s">
        <v>641</v>
      </c>
      <c r="D265" s="256" t="s">
        <v>189</v>
      </c>
      <c r="E265" s="257" t="s">
        <v>1392</v>
      </c>
      <c r="F265" s="258" t="s">
        <v>1393</v>
      </c>
      <c r="G265" s="259" t="s">
        <v>192</v>
      </c>
      <c r="H265" s="260"/>
      <c r="I265" s="261"/>
      <c r="J265" s="262">
        <f>ROUND(I265*H265,2)</f>
        <v>0</v>
      </c>
      <c r="K265" s="263"/>
      <c r="L265" s="40"/>
      <c r="M265" s="264" t="s">
        <v>1</v>
      </c>
      <c r="N265" s="265" t="s">
        <v>49</v>
      </c>
      <c r="O265" s="90"/>
      <c r="P265" s="253">
        <f>O265*H265</f>
        <v>0</v>
      </c>
      <c r="Q265" s="253">
        <v>0</v>
      </c>
      <c r="R265" s="253">
        <f>Q265*H265</f>
        <v>0</v>
      </c>
      <c r="S265" s="253">
        <v>0</v>
      </c>
      <c r="T265" s="254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55" t="s">
        <v>272</v>
      </c>
      <c r="AT265" s="255" t="s">
        <v>189</v>
      </c>
      <c r="AU265" s="255" t="s">
        <v>94</v>
      </c>
      <c r="AY265" s="14" t="s">
        <v>180</v>
      </c>
      <c r="BE265" s="142">
        <f>IF(N265="základní",J265,0)</f>
        <v>0</v>
      </c>
      <c r="BF265" s="142">
        <f>IF(N265="snížená",J265,0)</f>
        <v>0</v>
      </c>
      <c r="BG265" s="142">
        <f>IF(N265="zákl. přenesená",J265,0)</f>
        <v>0</v>
      </c>
      <c r="BH265" s="142">
        <f>IF(N265="sníž. přenesená",J265,0)</f>
        <v>0</v>
      </c>
      <c r="BI265" s="142">
        <f>IF(N265="nulová",J265,0)</f>
        <v>0</v>
      </c>
      <c r="BJ265" s="14" t="s">
        <v>92</v>
      </c>
      <c r="BK265" s="142">
        <f>ROUND(I265*H265,2)</f>
        <v>0</v>
      </c>
      <c r="BL265" s="14" t="s">
        <v>272</v>
      </c>
      <c r="BM265" s="255" t="s">
        <v>1394</v>
      </c>
    </row>
    <row r="266" s="2" customFormat="1" ht="22.2" customHeight="1">
      <c r="A266" s="37"/>
      <c r="B266" s="38"/>
      <c r="C266" s="256" t="s">
        <v>645</v>
      </c>
      <c r="D266" s="256" t="s">
        <v>189</v>
      </c>
      <c r="E266" s="257" t="s">
        <v>1395</v>
      </c>
      <c r="F266" s="258" t="s">
        <v>1396</v>
      </c>
      <c r="G266" s="259" t="s">
        <v>192</v>
      </c>
      <c r="H266" s="260"/>
      <c r="I266" s="261"/>
      <c r="J266" s="262">
        <f>ROUND(I266*H266,2)</f>
        <v>0</v>
      </c>
      <c r="K266" s="263"/>
      <c r="L266" s="40"/>
      <c r="M266" s="264" t="s">
        <v>1</v>
      </c>
      <c r="N266" s="265" t="s">
        <v>49</v>
      </c>
      <c r="O266" s="90"/>
      <c r="P266" s="253">
        <f>O266*H266</f>
        <v>0</v>
      </c>
      <c r="Q266" s="253">
        <v>0</v>
      </c>
      <c r="R266" s="253">
        <f>Q266*H266</f>
        <v>0</v>
      </c>
      <c r="S266" s="253">
        <v>0</v>
      </c>
      <c r="T266" s="254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55" t="s">
        <v>272</v>
      </c>
      <c r="AT266" s="255" t="s">
        <v>189</v>
      </c>
      <c r="AU266" s="255" t="s">
        <v>94</v>
      </c>
      <c r="AY266" s="14" t="s">
        <v>180</v>
      </c>
      <c r="BE266" s="142">
        <f>IF(N266="základní",J266,0)</f>
        <v>0</v>
      </c>
      <c r="BF266" s="142">
        <f>IF(N266="snížená",J266,0)</f>
        <v>0</v>
      </c>
      <c r="BG266" s="142">
        <f>IF(N266="zákl. přenesená",J266,0)</f>
        <v>0</v>
      </c>
      <c r="BH266" s="142">
        <f>IF(N266="sníž. přenesená",J266,0)</f>
        <v>0</v>
      </c>
      <c r="BI266" s="142">
        <f>IF(N266="nulová",J266,0)</f>
        <v>0</v>
      </c>
      <c r="BJ266" s="14" t="s">
        <v>92</v>
      </c>
      <c r="BK266" s="142">
        <f>ROUND(I266*H266,2)</f>
        <v>0</v>
      </c>
      <c r="BL266" s="14" t="s">
        <v>272</v>
      </c>
      <c r="BM266" s="255" t="s">
        <v>1397</v>
      </c>
    </row>
    <row r="267" s="2" customFormat="1" ht="22.2" customHeight="1">
      <c r="A267" s="37"/>
      <c r="B267" s="38"/>
      <c r="C267" s="256" t="s">
        <v>838</v>
      </c>
      <c r="D267" s="256" t="s">
        <v>189</v>
      </c>
      <c r="E267" s="257" t="s">
        <v>1398</v>
      </c>
      <c r="F267" s="258" t="s">
        <v>1399</v>
      </c>
      <c r="G267" s="259" t="s">
        <v>192</v>
      </c>
      <c r="H267" s="260"/>
      <c r="I267" s="261"/>
      <c r="J267" s="262">
        <f>ROUND(I267*H267,2)</f>
        <v>0</v>
      </c>
      <c r="K267" s="263"/>
      <c r="L267" s="40"/>
      <c r="M267" s="264" t="s">
        <v>1</v>
      </c>
      <c r="N267" s="265" t="s">
        <v>49</v>
      </c>
      <c r="O267" s="90"/>
      <c r="P267" s="253">
        <f>O267*H267</f>
        <v>0</v>
      </c>
      <c r="Q267" s="253">
        <v>0</v>
      </c>
      <c r="R267" s="253">
        <f>Q267*H267</f>
        <v>0</v>
      </c>
      <c r="S267" s="253">
        <v>0</v>
      </c>
      <c r="T267" s="254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55" t="s">
        <v>272</v>
      </c>
      <c r="AT267" s="255" t="s">
        <v>189</v>
      </c>
      <c r="AU267" s="255" t="s">
        <v>94</v>
      </c>
      <c r="AY267" s="14" t="s">
        <v>180</v>
      </c>
      <c r="BE267" s="142">
        <f>IF(N267="základní",J267,0)</f>
        <v>0</v>
      </c>
      <c r="BF267" s="142">
        <f>IF(N267="snížená",J267,0)</f>
        <v>0</v>
      </c>
      <c r="BG267" s="142">
        <f>IF(N267="zákl. přenesená",J267,0)</f>
        <v>0</v>
      </c>
      <c r="BH267" s="142">
        <f>IF(N267="sníž. přenesená",J267,0)</f>
        <v>0</v>
      </c>
      <c r="BI267" s="142">
        <f>IF(N267="nulová",J267,0)</f>
        <v>0</v>
      </c>
      <c r="BJ267" s="14" t="s">
        <v>92</v>
      </c>
      <c r="BK267" s="142">
        <f>ROUND(I267*H267,2)</f>
        <v>0</v>
      </c>
      <c r="BL267" s="14" t="s">
        <v>272</v>
      </c>
      <c r="BM267" s="255" t="s">
        <v>1400</v>
      </c>
    </row>
    <row r="268" s="12" customFormat="1" ht="25.92" customHeight="1">
      <c r="A268" s="12"/>
      <c r="B268" s="226"/>
      <c r="C268" s="227"/>
      <c r="D268" s="228" t="s">
        <v>83</v>
      </c>
      <c r="E268" s="229" t="s">
        <v>183</v>
      </c>
      <c r="F268" s="229" t="s">
        <v>1054</v>
      </c>
      <c r="G268" s="227"/>
      <c r="H268" s="227"/>
      <c r="I268" s="230"/>
      <c r="J268" s="231">
        <f>BK268</f>
        <v>0</v>
      </c>
      <c r="K268" s="227"/>
      <c r="L268" s="232"/>
      <c r="M268" s="233"/>
      <c r="N268" s="234"/>
      <c r="O268" s="234"/>
      <c r="P268" s="235">
        <f>P269+P272</f>
        <v>0</v>
      </c>
      <c r="Q268" s="234"/>
      <c r="R268" s="235">
        <f>R269+R272</f>
        <v>0</v>
      </c>
      <c r="S268" s="234"/>
      <c r="T268" s="236">
        <f>T269+T272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37" t="s">
        <v>179</v>
      </c>
      <c r="AT268" s="238" t="s">
        <v>83</v>
      </c>
      <c r="AU268" s="238" t="s">
        <v>84</v>
      </c>
      <c r="AY268" s="237" t="s">
        <v>180</v>
      </c>
      <c r="BK268" s="239">
        <f>BK269+BK272</f>
        <v>0</v>
      </c>
    </row>
    <row r="269" s="12" customFormat="1" ht="22.8" customHeight="1">
      <c r="A269" s="12"/>
      <c r="B269" s="226"/>
      <c r="C269" s="227"/>
      <c r="D269" s="228" t="s">
        <v>83</v>
      </c>
      <c r="E269" s="240" t="s">
        <v>1075</v>
      </c>
      <c r="F269" s="240" t="s">
        <v>1076</v>
      </c>
      <c r="G269" s="227"/>
      <c r="H269" s="227"/>
      <c r="I269" s="230"/>
      <c r="J269" s="241">
        <f>BK269</f>
        <v>0</v>
      </c>
      <c r="K269" s="227"/>
      <c r="L269" s="232"/>
      <c r="M269" s="233"/>
      <c r="N269" s="234"/>
      <c r="O269" s="234"/>
      <c r="P269" s="235">
        <f>SUM(P270:P271)</f>
        <v>0</v>
      </c>
      <c r="Q269" s="234"/>
      <c r="R269" s="235">
        <f>SUM(R270:R271)</f>
        <v>0</v>
      </c>
      <c r="S269" s="234"/>
      <c r="T269" s="236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37" t="s">
        <v>179</v>
      </c>
      <c r="AT269" s="238" t="s">
        <v>83</v>
      </c>
      <c r="AU269" s="238" t="s">
        <v>92</v>
      </c>
      <c r="AY269" s="237" t="s">
        <v>180</v>
      </c>
      <c r="BK269" s="239">
        <f>SUM(BK270:BK271)</f>
        <v>0</v>
      </c>
    </row>
    <row r="270" s="2" customFormat="1" ht="22.2" customHeight="1">
      <c r="A270" s="37"/>
      <c r="B270" s="38"/>
      <c r="C270" s="256" t="s">
        <v>1401</v>
      </c>
      <c r="D270" s="256" t="s">
        <v>189</v>
      </c>
      <c r="E270" s="257" t="s">
        <v>1402</v>
      </c>
      <c r="F270" s="258" t="s">
        <v>1403</v>
      </c>
      <c r="G270" s="259" t="s">
        <v>199</v>
      </c>
      <c r="H270" s="266">
        <v>24</v>
      </c>
      <c r="I270" s="261"/>
      <c r="J270" s="262">
        <f>ROUND(I270*H270,2)</f>
        <v>0</v>
      </c>
      <c r="K270" s="263"/>
      <c r="L270" s="40"/>
      <c r="M270" s="264" t="s">
        <v>1</v>
      </c>
      <c r="N270" s="265" t="s">
        <v>49</v>
      </c>
      <c r="O270" s="90"/>
      <c r="P270" s="253">
        <f>O270*H270</f>
        <v>0</v>
      </c>
      <c r="Q270" s="253">
        <v>0</v>
      </c>
      <c r="R270" s="253">
        <f>Q270*H270</f>
        <v>0</v>
      </c>
      <c r="S270" s="253">
        <v>0</v>
      </c>
      <c r="T270" s="254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55" t="s">
        <v>193</v>
      </c>
      <c r="AT270" s="255" t="s">
        <v>189</v>
      </c>
      <c r="AU270" s="255" t="s">
        <v>94</v>
      </c>
      <c r="AY270" s="14" t="s">
        <v>180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4" t="s">
        <v>92</v>
      </c>
      <c r="BK270" s="142">
        <f>ROUND(I270*H270,2)</f>
        <v>0</v>
      </c>
      <c r="BL270" s="14" t="s">
        <v>193</v>
      </c>
      <c r="BM270" s="255" t="s">
        <v>1404</v>
      </c>
    </row>
    <row r="271" s="2" customFormat="1" ht="22.2" customHeight="1">
      <c r="A271" s="37"/>
      <c r="B271" s="38"/>
      <c r="C271" s="242" t="s">
        <v>1237</v>
      </c>
      <c r="D271" s="242" t="s">
        <v>183</v>
      </c>
      <c r="E271" s="243" t="s">
        <v>1405</v>
      </c>
      <c r="F271" s="244" t="s">
        <v>1406</v>
      </c>
      <c r="G271" s="245" t="s">
        <v>213</v>
      </c>
      <c r="H271" s="246">
        <v>30</v>
      </c>
      <c r="I271" s="247"/>
      <c r="J271" s="248">
        <f>ROUND(I271*H271,2)</f>
        <v>0</v>
      </c>
      <c r="K271" s="249"/>
      <c r="L271" s="250"/>
      <c r="M271" s="251" t="s">
        <v>1</v>
      </c>
      <c r="N271" s="252" t="s">
        <v>49</v>
      </c>
      <c r="O271" s="90"/>
      <c r="P271" s="253">
        <f>O271*H271</f>
        <v>0</v>
      </c>
      <c r="Q271" s="253">
        <v>0</v>
      </c>
      <c r="R271" s="253">
        <f>Q271*H271</f>
        <v>0</v>
      </c>
      <c r="S271" s="253">
        <v>0</v>
      </c>
      <c r="T271" s="254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55" t="s">
        <v>856</v>
      </c>
      <c r="AT271" s="255" t="s">
        <v>183</v>
      </c>
      <c r="AU271" s="255" t="s">
        <v>94</v>
      </c>
      <c r="AY271" s="14" t="s">
        <v>180</v>
      </c>
      <c r="BE271" s="142">
        <f>IF(N271="základní",J271,0)</f>
        <v>0</v>
      </c>
      <c r="BF271" s="142">
        <f>IF(N271="snížená",J271,0)</f>
        <v>0</v>
      </c>
      <c r="BG271" s="142">
        <f>IF(N271="zákl. přenesená",J271,0)</f>
        <v>0</v>
      </c>
      <c r="BH271" s="142">
        <f>IF(N271="sníž. přenesená",J271,0)</f>
        <v>0</v>
      </c>
      <c r="BI271" s="142">
        <f>IF(N271="nulová",J271,0)</f>
        <v>0</v>
      </c>
      <c r="BJ271" s="14" t="s">
        <v>92</v>
      </c>
      <c r="BK271" s="142">
        <f>ROUND(I271*H271,2)</f>
        <v>0</v>
      </c>
      <c r="BL271" s="14" t="s">
        <v>193</v>
      </c>
      <c r="BM271" s="255" t="s">
        <v>1407</v>
      </c>
    </row>
    <row r="272" s="12" customFormat="1" ht="22.8" customHeight="1">
      <c r="A272" s="12"/>
      <c r="B272" s="226"/>
      <c r="C272" s="227"/>
      <c r="D272" s="228" t="s">
        <v>83</v>
      </c>
      <c r="E272" s="240" t="s">
        <v>678</v>
      </c>
      <c r="F272" s="240" t="s">
        <v>679</v>
      </c>
      <c r="G272" s="227"/>
      <c r="H272" s="227"/>
      <c r="I272" s="230"/>
      <c r="J272" s="241">
        <f>BK272</f>
        <v>0</v>
      </c>
      <c r="K272" s="227"/>
      <c r="L272" s="232"/>
      <c r="M272" s="233"/>
      <c r="N272" s="234"/>
      <c r="O272" s="234"/>
      <c r="P272" s="235">
        <f>P273</f>
        <v>0</v>
      </c>
      <c r="Q272" s="234"/>
      <c r="R272" s="235">
        <f>R273</f>
        <v>0</v>
      </c>
      <c r="S272" s="234"/>
      <c r="T272" s="236">
        <f>T273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37" t="s">
        <v>179</v>
      </c>
      <c r="AT272" s="238" t="s">
        <v>83</v>
      </c>
      <c r="AU272" s="238" t="s">
        <v>92</v>
      </c>
      <c r="AY272" s="237" t="s">
        <v>180</v>
      </c>
      <c r="BK272" s="239">
        <f>BK273</f>
        <v>0</v>
      </c>
    </row>
    <row r="273" s="2" customFormat="1" ht="14.4" customHeight="1">
      <c r="A273" s="37"/>
      <c r="B273" s="38"/>
      <c r="C273" s="256" t="s">
        <v>1408</v>
      </c>
      <c r="D273" s="256" t="s">
        <v>189</v>
      </c>
      <c r="E273" s="257" t="s">
        <v>1409</v>
      </c>
      <c r="F273" s="258" t="s">
        <v>1410</v>
      </c>
      <c r="G273" s="259" t="s">
        <v>199</v>
      </c>
      <c r="H273" s="266">
        <v>24</v>
      </c>
      <c r="I273" s="261"/>
      <c r="J273" s="262">
        <f>ROUND(I273*H273,2)</f>
        <v>0</v>
      </c>
      <c r="K273" s="263"/>
      <c r="L273" s="40"/>
      <c r="M273" s="264" t="s">
        <v>1</v>
      </c>
      <c r="N273" s="265" t="s">
        <v>49</v>
      </c>
      <c r="O273" s="90"/>
      <c r="P273" s="253">
        <f>O273*H273</f>
        <v>0</v>
      </c>
      <c r="Q273" s="253">
        <v>0</v>
      </c>
      <c r="R273" s="253">
        <f>Q273*H273</f>
        <v>0</v>
      </c>
      <c r="S273" s="253">
        <v>0</v>
      </c>
      <c r="T273" s="254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55" t="s">
        <v>193</v>
      </c>
      <c r="AT273" s="255" t="s">
        <v>189</v>
      </c>
      <c r="AU273" s="255" t="s">
        <v>94</v>
      </c>
      <c r="AY273" s="14" t="s">
        <v>180</v>
      </c>
      <c r="BE273" s="142">
        <f>IF(N273="základní",J273,0)</f>
        <v>0</v>
      </c>
      <c r="BF273" s="142">
        <f>IF(N273="snížená",J273,0)</f>
        <v>0</v>
      </c>
      <c r="BG273" s="142">
        <f>IF(N273="zákl. přenesená",J273,0)</f>
        <v>0</v>
      </c>
      <c r="BH273" s="142">
        <f>IF(N273="sníž. přenesená",J273,0)</f>
        <v>0</v>
      </c>
      <c r="BI273" s="142">
        <f>IF(N273="nulová",J273,0)</f>
        <v>0</v>
      </c>
      <c r="BJ273" s="14" t="s">
        <v>92</v>
      </c>
      <c r="BK273" s="142">
        <f>ROUND(I273*H273,2)</f>
        <v>0</v>
      </c>
      <c r="BL273" s="14" t="s">
        <v>193</v>
      </c>
      <c r="BM273" s="255" t="s">
        <v>1411</v>
      </c>
    </row>
    <row r="274" s="12" customFormat="1" ht="25.92" customHeight="1">
      <c r="A274" s="12"/>
      <c r="B274" s="226"/>
      <c r="C274" s="227"/>
      <c r="D274" s="228" t="s">
        <v>83</v>
      </c>
      <c r="E274" s="229" t="s">
        <v>157</v>
      </c>
      <c r="F274" s="229" t="s">
        <v>1087</v>
      </c>
      <c r="G274" s="227"/>
      <c r="H274" s="227"/>
      <c r="I274" s="230"/>
      <c r="J274" s="231">
        <f>BK274</f>
        <v>0</v>
      </c>
      <c r="K274" s="227"/>
      <c r="L274" s="232"/>
      <c r="M274" s="233"/>
      <c r="N274" s="234"/>
      <c r="O274" s="234"/>
      <c r="P274" s="235">
        <f>P275</f>
        <v>0</v>
      </c>
      <c r="Q274" s="234"/>
      <c r="R274" s="235">
        <f>R275</f>
        <v>0</v>
      </c>
      <c r="S274" s="234"/>
      <c r="T274" s="236">
        <f>T275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37" t="s">
        <v>221</v>
      </c>
      <c r="AT274" s="238" t="s">
        <v>83</v>
      </c>
      <c r="AU274" s="238" t="s">
        <v>84</v>
      </c>
      <c r="AY274" s="237" t="s">
        <v>180</v>
      </c>
      <c r="BK274" s="239">
        <f>BK275</f>
        <v>0</v>
      </c>
    </row>
    <row r="275" s="12" customFormat="1" ht="22.8" customHeight="1">
      <c r="A275" s="12"/>
      <c r="B275" s="226"/>
      <c r="C275" s="227"/>
      <c r="D275" s="228" t="s">
        <v>83</v>
      </c>
      <c r="E275" s="240" t="s">
        <v>1088</v>
      </c>
      <c r="F275" s="240" t="s">
        <v>1089</v>
      </c>
      <c r="G275" s="227"/>
      <c r="H275" s="227"/>
      <c r="I275" s="230"/>
      <c r="J275" s="241">
        <f>BK275</f>
        <v>0</v>
      </c>
      <c r="K275" s="227"/>
      <c r="L275" s="232"/>
      <c r="M275" s="233"/>
      <c r="N275" s="234"/>
      <c r="O275" s="234"/>
      <c r="P275" s="235">
        <f>SUM(P276:P277)</f>
        <v>0</v>
      </c>
      <c r="Q275" s="234"/>
      <c r="R275" s="235">
        <f>SUM(R276:R277)</f>
        <v>0</v>
      </c>
      <c r="S275" s="234"/>
      <c r="T275" s="236">
        <f>SUM(T276:T277)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37" t="s">
        <v>221</v>
      </c>
      <c r="AT275" s="238" t="s">
        <v>83</v>
      </c>
      <c r="AU275" s="238" t="s">
        <v>92</v>
      </c>
      <c r="AY275" s="237" t="s">
        <v>180</v>
      </c>
      <c r="BK275" s="239">
        <f>SUM(BK276:BK277)</f>
        <v>0</v>
      </c>
    </row>
    <row r="276" s="2" customFormat="1" ht="14.4" customHeight="1">
      <c r="A276" s="37"/>
      <c r="B276" s="38"/>
      <c r="C276" s="256" t="s">
        <v>650</v>
      </c>
      <c r="D276" s="256" t="s">
        <v>189</v>
      </c>
      <c r="E276" s="257" t="s">
        <v>1412</v>
      </c>
      <c r="F276" s="258" t="s">
        <v>1413</v>
      </c>
      <c r="G276" s="259" t="s">
        <v>1414</v>
      </c>
      <c r="H276" s="266">
        <v>1</v>
      </c>
      <c r="I276" s="261"/>
      <c r="J276" s="262">
        <f>ROUND(I276*H276,2)</f>
        <v>0</v>
      </c>
      <c r="K276" s="263"/>
      <c r="L276" s="40"/>
      <c r="M276" s="264" t="s">
        <v>1</v>
      </c>
      <c r="N276" s="265" t="s">
        <v>49</v>
      </c>
      <c r="O276" s="90"/>
      <c r="P276" s="253">
        <f>O276*H276</f>
        <v>0</v>
      </c>
      <c r="Q276" s="253">
        <v>0</v>
      </c>
      <c r="R276" s="253">
        <f>Q276*H276</f>
        <v>0</v>
      </c>
      <c r="S276" s="253">
        <v>0</v>
      </c>
      <c r="T276" s="254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55" t="s">
        <v>742</v>
      </c>
      <c r="AT276" s="255" t="s">
        <v>189</v>
      </c>
      <c r="AU276" s="255" t="s">
        <v>94</v>
      </c>
      <c r="AY276" s="14" t="s">
        <v>180</v>
      </c>
      <c r="BE276" s="142">
        <f>IF(N276="základní",J276,0)</f>
        <v>0</v>
      </c>
      <c r="BF276" s="142">
        <f>IF(N276="snížená",J276,0)</f>
        <v>0</v>
      </c>
      <c r="BG276" s="142">
        <f>IF(N276="zákl. přenesená",J276,0)</f>
        <v>0</v>
      </c>
      <c r="BH276" s="142">
        <f>IF(N276="sníž. přenesená",J276,0)</f>
        <v>0</v>
      </c>
      <c r="BI276" s="142">
        <f>IF(N276="nulová",J276,0)</f>
        <v>0</v>
      </c>
      <c r="BJ276" s="14" t="s">
        <v>92</v>
      </c>
      <c r="BK276" s="142">
        <f>ROUND(I276*H276,2)</f>
        <v>0</v>
      </c>
      <c r="BL276" s="14" t="s">
        <v>742</v>
      </c>
      <c r="BM276" s="255" t="s">
        <v>1415</v>
      </c>
    </row>
    <row r="277" s="2" customFormat="1" ht="14.4" customHeight="1">
      <c r="A277" s="37"/>
      <c r="B277" s="38"/>
      <c r="C277" s="256" t="s">
        <v>690</v>
      </c>
      <c r="D277" s="256" t="s">
        <v>189</v>
      </c>
      <c r="E277" s="257" t="s">
        <v>1416</v>
      </c>
      <c r="F277" s="258" t="s">
        <v>1417</v>
      </c>
      <c r="G277" s="259" t="s">
        <v>1414</v>
      </c>
      <c r="H277" s="266">
        <v>1</v>
      </c>
      <c r="I277" s="261"/>
      <c r="J277" s="262">
        <f>ROUND(I277*H277,2)</f>
        <v>0</v>
      </c>
      <c r="K277" s="263"/>
      <c r="L277" s="40"/>
      <c r="M277" s="267" t="s">
        <v>1</v>
      </c>
      <c r="N277" s="268" t="s">
        <v>49</v>
      </c>
      <c r="O277" s="269"/>
      <c r="P277" s="270">
        <f>O277*H277</f>
        <v>0</v>
      </c>
      <c r="Q277" s="270">
        <v>0</v>
      </c>
      <c r="R277" s="270">
        <f>Q277*H277</f>
        <v>0</v>
      </c>
      <c r="S277" s="270">
        <v>0</v>
      </c>
      <c r="T277" s="27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55" t="s">
        <v>742</v>
      </c>
      <c r="AT277" s="255" t="s">
        <v>189</v>
      </c>
      <c r="AU277" s="255" t="s">
        <v>94</v>
      </c>
      <c r="AY277" s="14" t="s">
        <v>180</v>
      </c>
      <c r="BE277" s="142">
        <f>IF(N277="základní",J277,0)</f>
        <v>0</v>
      </c>
      <c r="BF277" s="142">
        <f>IF(N277="snížená",J277,0)</f>
        <v>0</v>
      </c>
      <c r="BG277" s="142">
        <f>IF(N277="zákl. přenesená",J277,0)</f>
        <v>0</v>
      </c>
      <c r="BH277" s="142">
        <f>IF(N277="sníž. přenesená",J277,0)</f>
        <v>0</v>
      </c>
      <c r="BI277" s="142">
        <f>IF(N277="nulová",J277,0)</f>
        <v>0</v>
      </c>
      <c r="BJ277" s="14" t="s">
        <v>92</v>
      </c>
      <c r="BK277" s="142">
        <f>ROUND(I277*H277,2)</f>
        <v>0</v>
      </c>
      <c r="BL277" s="14" t="s">
        <v>742</v>
      </c>
      <c r="BM277" s="255" t="s">
        <v>1418</v>
      </c>
    </row>
    <row r="278" s="2" customFormat="1" ht="6.96" customHeight="1">
      <c r="A278" s="37"/>
      <c r="B278" s="65"/>
      <c r="C278" s="66"/>
      <c r="D278" s="66"/>
      <c r="E278" s="66"/>
      <c r="F278" s="66"/>
      <c r="G278" s="66"/>
      <c r="H278" s="66"/>
      <c r="I278" s="66"/>
      <c r="J278" s="66"/>
      <c r="K278" s="66"/>
      <c r="L278" s="40"/>
      <c r="M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</row>
  </sheetData>
  <sheetProtection sheet="1" autoFilter="0" formatColumns="0" formatRows="0" objects="1" scenarios="1" spinCount="100000" saltValue="eesQBYWJA8iVUZO1u/NZiVIKTvE/CvKe0P6uhhboq81DnQzG9N0qDTS+LX1UbrFsatfbGfrCCsRQpJvRZ/b0Eg==" hashValue="kwog8X/a88umywuzkhVIW3MkDgTjfbIrE7f/KAKMkbjrvmOcC99Ary6oZd5Orh8dsCiTOv5/hD5qA6uyGx4ZnQ==" algorithmName="SHA-512" password="CC35"/>
  <autoFilter ref="C140:K277"/>
  <mergeCells count="14">
    <mergeCell ref="E7:H7"/>
    <mergeCell ref="E9:H9"/>
    <mergeCell ref="E18:H18"/>
    <mergeCell ref="E27:H27"/>
    <mergeCell ref="E85:H85"/>
    <mergeCell ref="E87:H87"/>
    <mergeCell ref="D115:F115"/>
    <mergeCell ref="D116:F116"/>
    <mergeCell ref="D117:F117"/>
    <mergeCell ref="D118:F118"/>
    <mergeCell ref="D119:F119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851563" style="1" customWidth="1"/>
    <col min="2" max="2" width="1.148438" style="1" customWidth="1"/>
    <col min="3" max="3" width="4.421875" style="1" customWidth="1"/>
    <col min="4" max="4" width="4.574219" style="1" customWidth="1"/>
    <col min="5" max="5" width="18.28125" style="1" customWidth="1"/>
    <col min="6" max="6" width="54.42188" style="1" customWidth="1"/>
    <col min="7" max="7" width="8.003906" style="1" customWidth="1"/>
    <col min="8" max="8" width="15.00391" style="1" customWidth="1"/>
    <col min="9" max="9" width="16.85156" style="1" customWidth="1"/>
    <col min="10" max="10" width="23.85156" style="1" customWidth="1"/>
    <col min="11" max="11" width="23.85156" style="1" hidden="1" customWidth="1"/>
    <col min="12" max="12" width="10.00391" style="1" customWidth="1"/>
    <col min="13" max="13" width="11.57422" style="1" hidden="1" customWidth="1"/>
    <col min="14" max="14" width="9.140625" style="1" hidden="1"/>
    <col min="15" max="15" width="15.14063" style="1" hidden="1" customWidth="1"/>
    <col min="16" max="16" width="15.14063" style="1" hidden="1" customWidth="1"/>
    <col min="17" max="17" width="15.14063" style="1" hidden="1" customWidth="1"/>
    <col min="18" max="18" width="15.14063" style="1" hidden="1" customWidth="1"/>
    <col min="19" max="19" width="15.14063" style="1" hidden="1" customWidth="1"/>
    <col min="20" max="20" width="15.14063" style="1" hidden="1" customWidth="1"/>
    <col min="21" max="21" width="17.42188" style="1" hidden="1" customWidth="1"/>
    <col min="22" max="22" width="13.14063" style="1" customWidth="1"/>
    <col min="23" max="23" width="17.42188" style="1" customWidth="1"/>
    <col min="24" max="24" width="13.14063" style="1" customWidth="1"/>
    <col min="25" max="25" width="16.00391" style="1" customWidth="1"/>
    <col min="26" max="26" width="11.71094" style="1" customWidth="1"/>
    <col min="27" max="27" width="16.00391" style="1" customWidth="1"/>
    <col min="28" max="28" width="17.42188" style="1" customWidth="1"/>
    <col min="29" max="29" width="11.71094" style="1" customWidth="1"/>
    <col min="30" max="30" width="16.00391" style="1" customWidth="1"/>
    <col min="31" max="31" width="17.42188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116</v>
      </c>
    </row>
    <row r="3" s="1" customFormat="1" ht="6.96" customHeight="1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7"/>
      <c r="AT3" s="14" t="s">
        <v>94</v>
      </c>
    </row>
    <row r="4" s="1" customFormat="1" ht="24.96" customHeight="1">
      <c r="B4" s="17"/>
      <c r="D4" s="152" t="s">
        <v>140</v>
      </c>
      <c r="L4" s="17"/>
      <c r="M4" s="153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4" t="s">
        <v>16</v>
      </c>
      <c r="L6" s="17"/>
    </row>
    <row r="7" s="1" customFormat="1" ht="14.4" customHeight="1">
      <c r="B7" s="17"/>
      <c r="E7" s="155" t="str">
        <f>'Rekapitulace stavby'!K6</f>
        <v>Infrastruktura pro elektromobilitu III - lokalita Valchařská</v>
      </c>
      <c r="F7" s="154"/>
      <c r="G7" s="154"/>
      <c r="H7" s="154"/>
      <c r="L7" s="17"/>
    </row>
    <row r="8" s="2" customFormat="1" ht="12" customHeight="1">
      <c r="A8" s="37"/>
      <c r="B8" s="40"/>
      <c r="C8" s="37"/>
      <c r="D8" s="154" t="s">
        <v>141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5.6" customHeight="1">
      <c r="A9" s="37"/>
      <c r="B9" s="40"/>
      <c r="C9" s="37"/>
      <c r="D9" s="37"/>
      <c r="E9" s="156" t="s">
        <v>1419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0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0"/>
      <c r="C11" s="37"/>
      <c r="D11" s="154" t="s">
        <v>18</v>
      </c>
      <c r="E11" s="37"/>
      <c r="F11" s="157" t="s">
        <v>1</v>
      </c>
      <c r="G11" s="37"/>
      <c r="H11" s="37"/>
      <c r="I11" s="154" t="s">
        <v>19</v>
      </c>
      <c r="J11" s="157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0"/>
      <c r="C12" s="37"/>
      <c r="D12" s="154" t="s">
        <v>20</v>
      </c>
      <c r="E12" s="37"/>
      <c r="F12" s="157" t="s">
        <v>21</v>
      </c>
      <c r="G12" s="37"/>
      <c r="H12" s="37"/>
      <c r="I12" s="154" t="s">
        <v>22</v>
      </c>
      <c r="J12" s="158" t="str">
        <f>'Rekapitulace stavby'!AN8</f>
        <v>18.1.2022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0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0"/>
      <c r="C14" s="37"/>
      <c r="D14" s="154" t="s">
        <v>24</v>
      </c>
      <c r="E14" s="37"/>
      <c r="F14" s="37"/>
      <c r="G14" s="37"/>
      <c r="H14" s="37"/>
      <c r="I14" s="154" t="s">
        <v>25</v>
      </c>
      <c r="J14" s="157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0"/>
      <c r="C15" s="37"/>
      <c r="D15" s="37"/>
      <c r="E15" s="157" t="s">
        <v>27</v>
      </c>
      <c r="F15" s="37"/>
      <c r="G15" s="37"/>
      <c r="H15" s="37"/>
      <c r="I15" s="154" t="s">
        <v>28</v>
      </c>
      <c r="J15" s="157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0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0"/>
      <c r="C17" s="37"/>
      <c r="D17" s="154" t="s">
        <v>30</v>
      </c>
      <c r="E17" s="37"/>
      <c r="F17" s="37"/>
      <c r="G17" s="37"/>
      <c r="H17" s="37"/>
      <c r="I17" s="154" t="s">
        <v>25</v>
      </c>
      <c r="J17" s="30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0"/>
      <c r="C18" s="37"/>
      <c r="D18" s="37"/>
      <c r="E18" s="30" t="str">
        <f>'Rekapitulace stavby'!E14</f>
        <v>Vyplň údaj</v>
      </c>
      <c r="F18" s="157"/>
      <c r="G18" s="157"/>
      <c r="H18" s="157"/>
      <c r="I18" s="154" t="s">
        <v>28</v>
      </c>
      <c r="J18" s="30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0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0"/>
      <c r="C20" s="37"/>
      <c r="D20" s="154" t="s">
        <v>32</v>
      </c>
      <c r="E20" s="37"/>
      <c r="F20" s="37"/>
      <c r="G20" s="37"/>
      <c r="H20" s="37"/>
      <c r="I20" s="154" t="s">
        <v>25</v>
      </c>
      <c r="J20" s="157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0"/>
      <c r="C21" s="37"/>
      <c r="D21" s="37"/>
      <c r="E21" s="157" t="s">
        <v>34</v>
      </c>
      <c r="F21" s="37"/>
      <c r="G21" s="37"/>
      <c r="H21" s="37"/>
      <c r="I21" s="154" t="s">
        <v>28</v>
      </c>
      <c r="J21" s="157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0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0"/>
      <c r="C23" s="37"/>
      <c r="D23" s="154" t="s">
        <v>36</v>
      </c>
      <c r="E23" s="37"/>
      <c r="F23" s="37"/>
      <c r="G23" s="37"/>
      <c r="H23" s="37"/>
      <c r="I23" s="154" t="s">
        <v>25</v>
      </c>
      <c r="J23" s="157" t="s">
        <v>37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0"/>
      <c r="C24" s="37"/>
      <c r="D24" s="37"/>
      <c r="E24" s="157" t="s">
        <v>38</v>
      </c>
      <c r="F24" s="37"/>
      <c r="G24" s="37"/>
      <c r="H24" s="37"/>
      <c r="I24" s="154" t="s">
        <v>28</v>
      </c>
      <c r="J24" s="157" t="s">
        <v>39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0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0"/>
      <c r="C26" s="37"/>
      <c r="D26" s="154" t="s">
        <v>41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4.4" customHeight="1">
      <c r="A27" s="159"/>
      <c r="B27" s="160"/>
      <c r="C27" s="159"/>
      <c r="D27" s="159"/>
      <c r="E27" s="161" t="s">
        <v>1</v>
      </c>
      <c r="F27" s="161"/>
      <c r="G27" s="161"/>
      <c r="H27" s="161"/>
      <c r="I27" s="159"/>
      <c r="J27" s="159"/>
      <c r="K27" s="159"/>
      <c r="L27" s="162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="2" customFormat="1" ht="6.96" customHeight="1">
      <c r="A28" s="37"/>
      <c r="B28" s="40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0"/>
      <c r="C29" s="37"/>
      <c r="D29" s="163"/>
      <c r="E29" s="163"/>
      <c r="F29" s="163"/>
      <c r="G29" s="163"/>
      <c r="H29" s="163"/>
      <c r="I29" s="163"/>
      <c r="J29" s="163"/>
      <c r="K29" s="16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0"/>
      <c r="C30" s="37"/>
      <c r="D30" s="157" t="s">
        <v>143</v>
      </c>
      <c r="E30" s="37"/>
      <c r="F30" s="37"/>
      <c r="G30" s="37"/>
      <c r="H30" s="37"/>
      <c r="I30" s="37"/>
      <c r="J30" s="164">
        <f>J96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0"/>
      <c r="C31" s="37"/>
      <c r="D31" s="165" t="s">
        <v>134</v>
      </c>
      <c r="E31" s="37"/>
      <c r="F31" s="37"/>
      <c r="G31" s="37"/>
      <c r="H31" s="37"/>
      <c r="I31" s="37"/>
      <c r="J31" s="164">
        <f>J112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0"/>
      <c r="C32" s="37"/>
      <c r="D32" s="166" t="s">
        <v>44</v>
      </c>
      <c r="E32" s="37"/>
      <c r="F32" s="37"/>
      <c r="G32" s="37"/>
      <c r="H32" s="37"/>
      <c r="I32" s="37"/>
      <c r="J32" s="167">
        <f>ROUND(J30 + J31,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0"/>
      <c r="C33" s="37"/>
      <c r="D33" s="163"/>
      <c r="E33" s="163"/>
      <c r="F33" s="163"/>
      <c r="G33" s="163"/>
      <c r="H33" s="163"/>
      <c r="I33" s="163"/>
      <c r="J33" s="163"/>
      <c r="K33" s="163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0"/>
      <c r="C34" s="37"/>
      <c r="D34" s="37"/>
      <c r="E34" s="37"/>
      <c r="F34" s="168" t="s">
        <v>46</v>
      </c>
      <c r="G34" s="37"/>
      <c r="H34" s="37"/>
      <c r="I34" s="168" t="s">
        <v>45</v>
      </c>
      <c r="J34" s="168" t="s">
        <v>47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0"/>
      <c r="C35" s="37"/>
      <c r="D35" s="169" t="s">
        <v>48</v>
      </c>
      <c r="E35" s="154" t="s">
        <v>49</v>
      </c>
      <c r="F35" s="170">
        <f>ROUND((SUM(BE112:BE119) + SUM(BE139:BE188)),  2)</f>
        <v>0</v>
      </c>
      <c r="G35" s="37"/>
      <c r="H35" s="37"/>
      <c r="I35" s="171">
        <v>0.20999999999999999</v>
      </c>
      <c r="J35" s="170">
        <f>ROUND(((SUM(BE112:BE119) + SUM(BE139:BE188))*I35),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0"/>
      <c r="C36" s="37"/>
      <c r="D36" s="37"/>
      <c r="E36" s="154" t="s">
        <v>50</v>
      </c>
      <c r="F36" s="170">
        <f>ROUND((SUM(BF112:BF119) + SUM(BF139:BF188)),  2)</f>
        <v>0</v>
      </c>
      <c r="G36" s="37"/>
      <c r="H36" s="37"/>
      <c r="I36" s="171">
        <v>0.14999999999999999</v>
      </c>
      <c r="J36" s="170">
        <f>ROUND(((SUM(BF112:BF119) + SUM(BF139:BF188))*I36),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0"/>
      <c r="C37" s="37"/>
      <c r="D37" s="37"/>
      <c r="E37" s="154" t="s">
        <v>51</v>
      </c>
      <c r="F37" s="170">
        <f>ROUND((SUM(BG112:BG119) + SUM(BG139:BG188)),  2)</f>
        <v>0</v>
      </c>
      <c r="G37" s="37"/>
      <c r="H37" s="37"/>
      <c r="I37" s="171">
        <v>0.20999999999999999</v>
      </c>
      <c r="J37" s="17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0"/>
      <c r="C38" s="37"/>
      <c r="D38" s="37"/>
      <c r="E38" s="154" t="s">
        <v>52</v>
      </c>
      <c r="F38" s="170">
        <f>ROUND((SUM(BH112:BH119) + SUM(BH139:BH188)),  2)</f>
        <v>0</v>
      </c>
      <c r="G38" s="37"/>
      <c r="H38" s="37"/>
      <c r="I38" s="171">
        <v>0.14999999999999999</v>
      </c>
      <c r="J38" s="170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0"/>
      <c r="C39" s="37"/>
      <c r="D39" s="37"/>
      <c r="E39" s="154" t="s">
        <v>53</v>
      </c>
      <c r="F39" s="170">
        <f>ROUND((SUM(BI112:BI119) + SUM(BI139:BI188)),  2)</f>
        <v>0</v>
      </c>
      <c r="G39" s="37"/>
      <c r="H39" s="37"/>
      <c r="I39" s="171">
        <v>0</v>
      </c>
      <c r="J39" s="170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0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0"/>
      <c r="C41" s="172"/>
      <c r="D41" s="173" t="s">
        <v>54</v>
      </c>
      <c r="E41" s="174"/>
      <c r="F41" s="174"/>
      <c r="G41" s="175" t="s">
        <v>55</v>
      </c>
      <c r="H41" s="176" t="s">
        <v>56</v>
      </c>
      <c r="I41" s="174"/>
      <c r="J41" s="177">
        <f>SUM(J32:J39)</f>
        <v>0</v>
      </c>
      <c r="K41" s="178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0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2"/>
      <c r="D50" s="179" t="s">
        <v>57</v>
      </c>
      <c r="E50" s="180"/>
      <c r="F50" s="180"/>
      <c r="G50" s="179" t="s">
        <v>58</v>
      </c>
      <c r="H50" s="180"/>
      <c r="I50" s="180"/>
      <c r="J50" s="180"/>
      <c r="K50" s="180"/>
      <c r="L50" s="62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7"/>
      <c r="B61" s="40"/>
      <c r="C61" s="37"/>
      <c r="D61" s="181" t="s">
        <v>59</v>
      </c>
      <c r="E61" s="182"/>
      <c r="F61" s="183" t="s">
        <v>60</v>
      </c>
      <c r="G61" s="181" t="s">
        <v>59</v>
      </c>
      <c r="H61" s="182"/>
      <c r="I61" s="182"/>
      <c r="J61" s="184" t="s">
        <v>60</v>
      </c>
      <c r="K61" s="182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7"/>
      <c r="B65" s="40"/>
      <c r="C65" s="37"/>
      <c r="D65" s="179" t="s">
        <v>61</v>
      </c>
      <c r="E65" s="185"/>
      <c r="F65" s="185"/>
      <c r="G65" s="179" t="s">
        <v>62</v>
      </c>
      <c r="H65" s="185"/>
      <c r="I65" s="185"/>
      <c r="J65" s="185"/>
      <c r="K65" s="185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7"/>
      <c r="B76" s="40"/>
      <c r="C76" s="37"/>
      <c r="D76" s="181" t="s">
        <v>59</v>
      </c>
      <c r="E76" s="182"/>
      <c r="F76" s="183" t="s">
        <v>60</v>
      </c>
      <c r="G76" s="181" t="s">
        <v>59</v>
      </c>
      <c r="H76" s="182"/>
      <c r="I76" s="182"/>
      <c r="J76" s="184" t="s">
        <v>60</v>
      </c>
      <c r="K76" s="18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0" t="s">
        <v>144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29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4.4" customHeight="1">
      <c r="A85" s="37"/>
      <c r="B85" s="38"/>
      <c r="C85" s="39"/>
      <c r="D85" s="39"/>
      <c r="E85" s="190" t="str">
        <f>E7</f>
        <v>Infrastruktura pro elektromobilitu III - lokalita Valchařská</v>
      </c>
      <c r="F85" s="29"/>
      <c r="G85" s="29"/>
      <c r="H85" s="2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29" t="s">
        <v>141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5.6" customHeight="1">
      <c r="A87" s="37"/>
      <c r="B87" s="38"/>
      <c r="C87" s="39"/>
      <c r="D87" s="39"/>
      <c r="E87" s="75" t="str">
        <f>E9</f>
        <v>SO03 - Trafostanice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29" t="s">
        <v>20</v>
      </c>
      <c r="D89" s="39"/>
      <c r="E89" s="39"/>
      <c r="F89" s="24" t="str">
        <f>F12</f>
        <v>Ostrava</v>
      </c>
      <c r="G89" s="39"/>
      <c r="H89" s="39"/>
      <c r="I89" s="29" t="s">
        <v>22</v>
      </c>
      <c r="J89" s="78" t="str">
        <f>IF(J12="","",J12)</f>
        <v>18.1.2022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6.4" customHeight="1">
      <c r="A91" s="37"/>
      <c r="B91" s="38"/>
      <c r="C91" s="29" t="s">
        <v>24</v>
      </c>
      <c r="D91" s="39"/>
      <c r="E91" s="39"/>
      <c r="F91" s="24" t="str">
        <f>E15</f>
        <v>Dopravní podnik Ostrava, a.s.</v>
      </c>
      <c r="G91" s="39"/>
      <c r="H91" s="39"/>
      <c r="I91" s="29" t="s">
        <v>32</v>
      </c>
      <c r="J91" s="33" t="str">
        <f>E21</f>
        <v>ENPRO Energo,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40.8" customHeight="1">
      <c r="A92" s="37"/>
      <c r="B92" s="38"/>
      <c r="C92" s="29" t="s">
        <v>30</v>
      </c>
      <c r="D92" s="39"/>
      <c r="E92" s="39"/>
      <c r="F92" s="24" t="str">
        <f>IF(E18="","",E18)</f>
        <v>Vyplň údaj</v>
      </c>
      <c r="G92" s="39"/>
      <c r="H92" s="39"/>
      <c r="I92" s="29" t="s">
        <v>36</v>
      </c>
      <c r="J92" s="33" t="str">
        <f>E24</f>
        <v>PEZ - Projekce energetických zařízení,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91" t="s">
        <v>145</v>
      </c>
      <c r="D94" s="148"/>
      <c r="E94" s="148"/>
      <c r="F94" s="148"/>
      <c r="G94" s="148"/>
      <c r="H94" s="148"/>
      <c r="I94" s="148"/>
      <c r="J94" s="192" t="s">
        <v>146</v>
      </c>
      <c r="K94" s="14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3" t="s">
        <v>147</v>
      </c>
      <c r="D96" s="39"/>
      <c r="E96" s="39"/>
      <c r="F96" s="39"/>
      <c r="G96" s="39"/>
      <c r="H96" s="39"/>
      <c r="I96" s="39"/>
      <c r="J96" s="109">
        <f>J139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4" t="s">
        <v>148</v>
      </c>
    </row>
    <row r="97" s="9" customFormat="1" ht="24.96" customHeight="1">
      <c r="A97" s="9"/>
      <c r="B97" s="194"/>
      <c r="C97" s="195"/>
      <c r="D97" s="196" t="s">
        <v>1019</v>
      </c>
      <c r="E97" s="197"/>
      <c r="F97" s="197"/>
      <c r="G97" s="197"/>
      <c r="H97" s="197"/>
      <c r="I97" s="197"/>
      <c r="J97" s="198">
        <f>J140</f>
        <v>0</v>
      </c>
      <c r="K97" s="195"/>
      <c r="L97" s="19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0"/>
      <c r="C98" s="201"/>
      <c r="D98" s="202" t="s">
        <v>1103</v>
      </c>
      <c r="E98" s="203"/>
      <c r="F98" s="203"/>
      <c r="G98" s="203"/>
      <c r="H98" s="203"/>
      <c r="I98" s="203"/>
      <c r="J98" s="204">
        <f>J141</f>
        <v>0</v>
      </c>
      <c r="K98" s="201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0"/>
      <c r="C99" s="201"/>
      <c r="D99" s="202" t="s">
        <v>1104</v>
      </c>
      <c r="E99" s="203"/>
      <c r="F99" s="203"/>
      <c r="G99" s="203"/>
      <c r="H99" s="203"/>
      <c r="I99" s="203"/>
      <c r="J99" s="204">
        <f>J153</f>
        <v>0</v>
      </c>
      <c r="K99" s="201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0"/>
      <c r="C100" s="201"/>
      <c r="D100" s="202" t="s">
        <v>1420</v>
      </c>
      <c r="E100" s="203"/>
      <c r="F100" s="203"/>
      <c r="G100" s="203"/>
      <c r="H100" s="203"/>
      <c r="I100" s="203"/>
      <c r="J100" s="204">
        <f>J160</f>
        <v>0</v>
      </c>
      <c r="K100" s="201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0"/>
      <c r="C101" s="201"/>
      <c r="D101" s="202" t="s">
        <v>1421</v>
      </c>
      <c r="E101" s="203"/>
      <c r="F101" s="203"/>
      <c r="G101" s="203"/>
      <c r="H101" s="203"/>
      <c r="I101" s="203"/>
      <c r="J101" s="204">
        <f>J162</f>
        <v>0</v>
      </c>
      <c r="K101" s="201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0"/>
      <c r="C102" s="201"/>
      <c r="D102" s="202" t="s">
        <v>1108</v>
      </c>
      <c r="E102" s="203"/>
      <c r="F102" s="203"/>
      <c r="G102" s="203"/>
      <c r="H102" s="203"/>
      <c r="I102" s="203"/>
      <c r="J102" s="204">
        <f>J165</f>
        <v>0</v>
      </c>
      <c r="K102" s="201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0"/>
      <c r="C103" s="201"/>
      <c r="D103" s="202" t="s">
        <v>1422</v>
      </c>
      <c r="E103" s="203"/>
      <c r="F103" s="203"/>
      <c r="G103" s="203"/>
      <c r="H103" s="203"/>
      <c r="I103" s="203"/>
      <c r="J103" s="204">
        <f>J167</f>
        <v>0</v>
      </c>
      <c r="K103" s="201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94"/>
      <c r="C104" s="195"/>
      <c r="D104" s="196" t="s">
        <v>1021</v>
      </c>
      <c r="E104" s="197"/>
      <c r="F104" s="197"/>
      <c r="G104" s="197"/>
      <c r="H104" s="197"/>
      <c r="I104" s="197"/>
      <c r="J104" s="198">
        <f>J174</f>
        <v>0</v>
      </c>
      <c r="K104" s="195"/>
      <c r="L104" s="19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0"/>
      <c r="C105" s="201"/>
      <c r="D105" s="202" t="s">
        <v>1423</v>
      </c>
      <c r="E105" s="203"/>
      <c r="F105" s="203"/>
      <c r="G105" s="203"/>
      <c r="H105" s="203"/>
      <c r="I105" s="203"/>
      <c r="J105" s="204">
        <f>J175</f>
        <v>0</v>
      </c>
      <c r="K105" s="201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0"/>
      <c r="C106" s="201"/>
      <c r="D106" s="202" t="s">
        <v>1424</v>
      </c>
      <c r="E106" s="203"/>
      <c r="F106" s="203"/>
      <c r="G106" s="203"/>
      <c r="H106" s="203"/>
      <c r="I106" s="203"/>
      <c r="J106" s="204">
        <f>J181</f>
        <v>0</v>
      </c>
      <c r="K106" s="201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4"/>
      <c r="C107" s="195"/>
      <c r="D107" s="196" t="s">
        <v>1022</v>
      </c>
      <c r="E107" s="197"/>
      <c r="F107" s="197"/>
      <c r="G107" s="197"/>
      <c r="H107" s="197"/>
      <c r="I107" s="197"/>
      <c r="J107" s="198">
        <f>J183</f>
        <v>0</v>
      </c>
      <c r="K107" s="195"/>
      <c r="L107" s="19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200"/>
      <c r="C108" s="201"/>
      <c r="D108" s="202" t="s">
        <v>153</v>
      </c>
      <c r="E108" s="203"/>
      <c r="F108" s="203"/>
      <c r="G108" s="203"/>
      <c r="H108" s="203"/>
      <c r="I108" s="203"/>
      <c r="J108" s="204">
        <f>J184</f>
        <v>0</v>
      </c>
      <c r="K108" s="201"/>
      <c r="L108" s="20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94"/>
      <c r="C109" s="195"/>
      <c r="D109" s="196" t="s">
        <v>1425</v>
      </c>
      <c r="E109" s="197"/>
      <c r="F109" s="197"/>
      <c r="G109" s="197"/>
      <c r="H109" s="197"/>
      <c r="I109" s="197"/>
      <c r="J109" s="198">
        <f>J187</f>
        <v>0</v>
      </c>
      <c r="K109" s="195"/>
      <c r="L109" s="19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9.28" customHeight="1">
      <c r="A112" s="37"/>
      <c r="B112" s="38"/>
      <c r="C112" s="193" t="s">
        <v>155</v>
      </c>
      <c r="D112" s="39"/>
      <c r="E112" s="39"/>
      <c r="F112" s="39"/>
      <c r="G112" s="39"/>
      <c r="H112" s="39"/>
      <c r="I112" s="39"/>
      <c r="J112" s="206">
        <f>ROUND(J113 + J114 + J115 + J116 + J117 + J118,2)</f>
        <v>0</v>
      </c>
      <c r="K112" s="39"/>
      <c r="L112" s="62"/>
      <c r="N112" s="207" t="s">
        <v>48</v>
      </c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8" customHeight="1">
      <c r="A113" s="37"/>
      <c r="B113" s="38"/>
      <c r="C113" s="39"/>
      <c r="D113" s="143" t="s">
        <v>156</v>
      </c>
      <c r="E113" s="136"/>
      <c r="F113" s="136"/>
      <c r="G113" s="39"/>
      <c r="H113" s="39"/>
      <c r="I113" s="39"/>
      <c r="J113" s="137">
        <v>0</v>
      </c>
      <c r="K113" s="39"/>
      <c r="L113" s="208"/>
      <c r="M113" s="209"/>
      <c r="N113" s="210" t="s">
        <v>49</v>
      </c>
      <c r="O113" s="209"/>
      <c r="P113" s="209"/>
      <c r="Q113" s="209"/>
      <c r="R113" s="209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09"/>
      <c r="AG113" s="209"/>
      <c r="AH113" s="209"/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12" t="s">
        <v>157</v>
      </c>
      <c r="AZ113" s="209"/>
      <c r="BA113" s="209"/>
      <c r="BB113" s="209"/>
      <c r="BC113" s="209"/>
      <c r="BD113" s="209"/>
      <c r="BE113" s="213">
        <f>IF(N113="základní",J113,0)</f>
        <v>0</v>
      </c>
      <c r="BF113" s="213">
        <f>IF(N113="snížená",J113,0)</f>
        <v>0</v>
      </c>
      <c r="BG113" s="213">
        <f>IF(N113="zákl. přenesená",J113,0)</f>
        <v>0</v>
      </c>
      <c r="BH113" s="213">
        <f>IF(N113="sníž. přenesená",J113,0)</f>
        <v>0</v>
      </c>
      <c r="BI113" s="213">
        <f>IF(N113="nulová",J113,0)</f>
        <v>0</v>
      </c>
      <c r="BJ113" s="212" t="s">
        <v>92</v>
      </c>
      <c r="BK113" s="209"/>
      <c r="BL113" s="209"/>
      <c r="BM113" s="209"/>
    </row>
    <row r="114" s="2" customFormat="1" ht="18" customHeight="1">
      <c r="A114" s="37"/>
      <c r="B114" s="38"/>
      <c r="C114" s="39"/>
      <c r="D114" s="143" t="s">
        <v>158</v>
      </c>
      <c r="E114" s="136"/>
      <c r="F114" s="136"/>
      <c r="G114" s="39"/>
      <c r="H114" s="39"/>
      <c r="I114" s="39"/>
      <c r="J114" s="137">
        <v>0</v>
      </c>
      <c r="K114" s="39"/>
      <c r="L114" s="208"/>
      <c r="M114" s="209"/>
      <c r="N114" s="210" t="s">
        <v>49</v>
      </c>
      <c r="O114" s="209"/>
      <c r="P114" s="209"/>
      <c r="Q114" s="209"/>
      <c r="R114" s="209"/>
      <c r="S114" s="211"/>
      <c r="T114" s="211"/>
      <c r="U114" s="211"/>
      <c r="V114" s="211"/>
      <c r="W114" s="211"/>
      <c r="X114" s="211"/>
      <c r="Y114" s="211"/>
      <c r="Z114" s="211"/>
      <c r="AA114" s="211"/>
      <c r="AB114" s="211"/>
      <c r="AC114" s="211"/>
      <c r="AD114" s="211"/>
      <c r="AE114" s="211"/>
      <c r="AF114" s="209"/>
      <c r="AG114" s="209"/>
      <c r="AH114" s="209"/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12" t="s">
        <v>157</v>
      </c>
      <c r="AZ114" s="209"/>
      <c r="BA114" s="209"/>
      <c r="BB114" s="209"/>
      <c r="BC114" s="209"/>
      <c r="BD114" s="209"/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212" t="s">
        <v>92</v>
      </c>
      <c r="BK114" s="209"/>
      <c r="BL114" s="209"/>
      <c r="BM114" s="209"/>
    </row>
    <row r="115" s="2" customFormat="1" ht="18" customHeight="1">
      <c r="A115" s="37"/>
      <c r="B115" s="38"/>
      <c r="C115" s="39"/>
      <c r="D115" s="143" t="s">
        <v>159</v>
      </c>
      <c r="E115" s="136"/>
      <c r="F115" s="136"/>
      <c r="G115" s="39"/>
      <c r="H115" s="39"/>
      <c r="I115" s="39"/>
      <c r="J115" s="137">
        <v>0</v>
      </c>
      <c r="K115" s="39"/>
      <c r="L115" s="208"/>
      <c r="M115" s="209"/>
      <c r="N115" s="210" t="s">
        <v>49</v>
      </c>
      <c r="O115" s="209"/>
      <c r="P115" s="209"/>
      <c r="Q115" s="209"/>
      <c r="R115" s="209"/>
      <c r="S115" s="211"/>
      <c r="T115" s="211"/>
      <c r="U115" s="211"/>
      <c r="V115" s="211"/>
      <c r="W115" s="211"/>
      <c r="X115" s="211"/>
      <c r="Y115" s="211"/>
      <c r="Z115" s="211"/>
      <c r="AA115" s="211"/>
      <c r="AB115" s="211"/>
      <c r="AC115" s="211"/>
      <c r="AD115" s="211"/>
      <c r="AE115" s="211"/>
      <c r="AF115" s="209"/>
      <c r="AG115" s="209"/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12" t="s">
        <v>157</v>
      </c>
      <c r="AZ115" s="209"/>
      <c r="BA115" s="209"/>
      <c r="BB115" s="209"/>
      <c r="BC115" s="209"/>
      <c r="BD115" s="209"/>
      <c r="BE115" s="213">
        <f>IF(N115="základní",J115,0)</f>
        <v>0</v>
      </c>
      <c r="BF115" s="213">
        <f>IF(N115="snížená",J115,0)</f>
        <v>0</v>
      </c>
      <c r="BG115" s="213">
        <f>IF(N115="zákl. přenesená",J115,0)</f>
        <v>0</v>
      </c>
      <c r="BH115" s="213">
        <f>IF(N115="sníž. přenesená",J115,0)</f>
        <v>0</v>
      </c>
      <c r="BI115" s="213">
        <f>IF(N115="nulová",J115,0)</f>
        <v>0</v>
      </c>
      <c r="BJ115" s="212" t="s">
        <v>92</v>
      </c>
      <c r="BK115" s="209"/>
      <c r="BL115" s="209"/>
      <c r="BM115" s="209"/>
    </row>
    <row r="116" s="2" customFormat="1" ht="18" customHeight="1">
      <c r="A116" s="37"/>
      <c r="B116" s="38"/>
      <c r="C116" s="39"/>
      <c r="D116" s="143" t="s">
        <v>160</v>
      </c>
      <c r="E116" s="136"/>
      <c r="F116" s="136"/>
      <c r="G116" s="39"/>
      <c r="H116" s="39"/>
      <c r="I116" s="39"/>
      <c r="J116" s="137">
        <v>0</v>
      </c>
      <c r="K116" s="39"/>
      <c r="L116" s="208"/>
      <c r="M116" s="209"/>
      <c r="N116" s="210" t="s">
        <v>49</v>
      </c>
      <c r="O116" s="209"/>
      <c r="P116" s="209"/>
      <c r="Q116" s="209"/>
      <c r="R116" s="209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09"/>
      <c r="AG116" s="209"/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12" t="s">
        <v>157</v>
      </c>
      <c r="AZ116" s="209"/>
      <c r="BA116" s="209"/>
      <c r="BB116" s="209"/>
      <c r="BC116" s="209"/>
      <c r="BD116" s="209"/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212" t="s">
        <v>92</v>
      </c>
      <c r="BK116" s="209"/>
      <c r="BL116" s="209"/>
      <c r="BM116" s="209"/>
    </row>
    <row r="117" s="2" customFormat="1" ht="18" customHeight="1">
      <c r="A117" s="37"/>
      <c r="B117" s="38"/>
      <c r="C117" s="39"/>
      <c r="D117" s="143" t="s">
        <v>161</v>
      </c>
      <c r="E117" s="136"/>
      <c r="F117" s="136"/>
      <c r="G117" s="39"/>
      <c r="H117" s="39"/>
      <c r="I117" s="39"/>
      <c r="J117" s="137">
        <v>0</v>
      </c>
      <c r="K117" s="39"/>
      <c r="L117" s="208"/>
      <c r="M117" s="209"/>
      <c r="N117" s="210" t="s">
        <v>49</v>
      </c>
      <c r="O117" s="209"/>
      <c r="P117" s="209"/>
      <c r="Q117" s="209"/>
      <c r="R117" s="209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09"/>
      <c r="AG117" s="209"/>
      <c r="AH117" s="209"/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12" t="s">
        <v>157</v>
      </c>
      <c r="AZ117" s="209"/>
      <c r="BA117" s="209"/>
      <c r="BB117" s="209"/>
      <c r="BC117" s="209"/>
      <c r="BD117" s="209"/>
      <c r="BE117" s="213">
        <f>IF(N117="základní",J117,0)</f>
        <v>0</v>
      </c>
      <c r="BF117" s="213">
        <f>IF(N117="snížená",J117,0)</f>
        <v>0</v>
      </c>
      <c r="BG117" s="213">
        <f>IF(N117="zákl. přenesená",J117,0)</f>
        <v>0</v>
      </c>
      <c r="BH117" s="213">
        <f>IF(N117="sníž. přenesená",J117,0)</f>
        <v>0</v>
      </c>
      <c r="BI117" s="213">
        <f>IF(N117="nulová",J117,0)</f>
        <v>0</v>
      </c>
      <c r="BJ117" s="212" t="s">
        <v>92</v>
      </c>
      <c r="BK117" s="209"/>
      <c r="BL117" s="209"/>
      <c r="BM117" s="209"/>
    </row>
    <row r="118" s="2" customFormat="1" ht="18" customHeight="1">
      <c r="A118" s="37"/>
      <c r="B118" s="38"/>
      <c r="C118" s="39"/>
      <c r="D118" s="136" t="s">
        <v>162</v>
      </c>
      <c r="E118" s="39"/>
      <c r="F118" s="39"/>
      <c r="G118" s="39"/>
      <c r="H118" s="39"/>
      <c r="I118" s="39"/>
      <c r="J118" s="137">
        <f>ROUND(J30*T118,2)</f>
        <v>0</v>
      </c>
      <c r="K118" s="39"/>
      <c r="L118" s="208"/>
      <c r="M118" s="209"/>
      <c r="N118" s="210" t="s">
        <v>49</v>
      </c>
      <c r="O118" s="209"/>
      <c r="P118" s="209"/>
      <c r="Q118" s="209"/>
      <c r="R118" s="209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09"/>
      <c r="AG118" s="209"/>
      <c r="AH118" s="209"/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12" t="s">
        <v>163</v>
      </c>
      <c r="AZ118" s="209"/>
      <c r="BA118" s="209"/>
      <c r="BB118" s="209"/>
      <c r="BC118" s="209"/>
      <c r="BD118" s="209"/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212" t="s">
        <v>92</v>
      </c>
      <c r="BK118" s="209"/>
      <c r="BL118" s="209"/>
      <c r="BM118" s="209"/>
    </row>
    <row r="119" s="2" customForma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9.28" customHeight="1">
      <c r="A120" s="37"/>
      <c r="B120" s="38"/>
      <c r="C120" s="147" t="s">
        <v>139</v>
      </c>
      <c r="D120" s="148"/>
      <c r="E120" s="148"/>
      <c r="F120" s="148"/>
      <c r="G120" s="148"/>
      <c r="H120" s="148"/>
      <c r="I120" s="148"/>
      <c r="J120" s="149">
        <f>ROUND(J96+J112,2)</f>
        <v>0</v>
      </c>
      <c r="K120" s="148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65"/>
      <c r="C121" s="66"/>
      <c r="D121" s="66"/>
      <c r="E121" s="66"/>
      <c r="F121" s="66"/>
      <c r="G121" s="66"/>
      <c r="H121" s="66"/>
      <c r="I121" s="66"/>
      <c r="J121" s="66"/>
      <c r="K121" s="66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5" s="2" customFormat="1" ht="6.96" customHeight="1">
      <c r="A125" s="37"/>
      <c r="B125" s="67"/>
      <c r="C125" s="68"/>
      <c r="D125" s="68"/>
      <c r="E125" s="68"/>
      <c r="F125" s="68"/>
      <c r="G125" s="68"/>
      <c r="H125" s="68"/>
      <c r="I125" s="68"/>
      <c r="J125" s="68"/>
      <c r="K125" s="68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4.96" customHeight="1">
      <c r="A126" s="37"/>
      <c r="B126" s="38"/>
      <c r="C126" s="20" t="s">
        <v>164</v>
      </c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29" t="s">
        <v>16</v>
      </c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4.4" customHeight="1">
      <c r="A129" s="37"/>
      <c r="B129" s="38"/>
      <c r="C129" s="39"/>
      <c r="D129" s="39"/>
      <c r="E129" s="190" t="str">
        <f>E7</f>
        <v>Infrastruktura pro elektromobilitu III - lokalita Valchařská</v>
      </c>
      <c r="F129" s="29"/>
      <c r="G129" s="29"/>
      <c r="H129" s="2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2" customHeight="1">
      <c r="A130" s="37"/>
      <c r="B130" s="38"/>
      <c r="C130" s="29" t="s">
        <v>141</v>
      </c>
      <c r="D130" s="39"/>
      <c r="E130" s="39"/>
      <c r="F130" s="39"/>
      <c r="G130" s="39"/>
      <c r="H130" s="39"/>
      <c r="I130" s="39"/>
      <c r="J130" s="39"/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6" customHeight="1">
      <c r="A131" s="37"/>
      <c r="B131" s="38"/>
      <c r="C131" s="39"/>
      <c r="D131" s="39"/>
      <c r="E131" s="75" t="str">
        <f>E9</f>
        <v>SO03 - Trafostanice</v>
      </c>
      <c r="F131" s="39"/>
      <c r="G131" s="39"/>
      <c r="H131" s="39"/>
      <c r="I131" s="39"/>
      <c r="J131" s="39"/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29" t="s">
        <v>20</v>
      </c>
      <c r="D133" s="39"/>
      <c r="E133" s="39"/>
      <c r="F133" s="24" t="str">
        <f>F12</f>
        <v>Ostrava</v>
      </c>
      <c r="G133" s="39"/>
      <c r="H133" s="39"/>
      <c r="I133" s="29" t="s">
        <v>22</v>
      </c>
      <c r="J133" s="78" t="str">
        <f>IF(J12="","",J12)</f>
        <v>18.1.2022</v>
      </c>
      <c r="K133" s="39"/>
      <c r="L133" s="6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6.96" customHeight="1">
      <c r="A134" s="37"/>
      <c r="B134" s="38"/>
      <c r="C134" s="39"/>
      <c r="D134" s="39"/>
      <c r="E134" s="39"/>
      <c r="F134" s="39"/>
      <c r="G134" s="39"/>
      <c r="H134" s="39"/>
      <c r="I134" s="39"/>
      <c r="J134" s="39"/>
      <c r="K134" s="39"/>
      <c r="L134" s="6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26.4" customHeight="1">
      <c r="A135" s="37"/>
      <c r="B135" s="38"/>
      <c r="C135" s="29" t="s">
        <v>24</v>
      </c>
      <c r="D135" s="39"/>
      <c r="E135" s="39"/>
      <c r="F135" s="24" t="str">
        <f>E15</f>
        <v>Dopravní podnik Ostrava, a.s.</v>
      </c>
      <c r="G135" s="39"/>
      <c r="H135" s="39"/>
      <c r="I135" s="29" t="s">
        <v>32</v>
      </c>
      <c r="J135" s="33" t="str">
        <f>E21</f>
        <v>ENPRO Energo, s.r.o.</v>
      </c>
      <c r="K135" s="39"/>
      <c r="L135" s="6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40.8" customHeight="1">
      <c r="A136" s="37"/>
      <c r="B136" s="38"/>
      <c r="C136" s="29" t="s">
        <v>30</v>
      </c>
      <c r="D136" s="39"/>
      <c r="E136" s="39"/>
      <c r="F136" s="24" t="str">
        <f>IF(E18="","",E18)</f>
        <v>Vyplň údaj</v>
      </c>
      <c r="G136" s="39"/>
      <c r="H136" s="39"/>
      <c r="I136" s="29" t="s">
        <v>36</v>
      </c>
      <c r="J136" s="33" t="str">
        <f>E24</f>
        <v>PEZ - Projekce energetických zařízení, s.r.o.</v>
      </c>
      <c r="K136" s="39"/>
      <c r="L136" s="6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10.32" customHeight="1">
      <c r="A137" s="37"/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6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11" customFormat="1" ht="29.28" customHeight="1">
      <c r="A138" s="214"/>
      <c r="B138" s="215"/>
      <c r="C138" s="216" t="s">
        <v>165</v>
      </c>
      <c r="D138" s="217" t="s">
        <v>69</v>
      </c>
      <c r="E138" s="217" t="s">
        <v>65</v>
      </c>
      <c r="F138" s="217" t="s">
        <v>66</v>
      </c>
      <c r="G138" s="217" t="s">
        <v>166</v>
      </c>
      <c r="H138" s="217" t="s">
        <v>167</v>
      </c>
      <c r="I138" s="217" t="s">
        <v>168</v>
      </c>
      <c r="J138" s="218" t="s">
        <v>146</v>
      </c>
      <c r="K138" s="219" t="s">
        <v>169</v>
      </c>
      <c r="L138" s="220"/>
      <c r="M138" s="99" t="s">
        <v>1</v>
      </c>
      <c r="N138" s="100" t="s">
        <v>48</v>
      </c>
      <c r="O138" s="100" t="s">
        <v>170</v>
      </c>
      <c r="P138" s="100" t="s">
        <v>171</v>
      </c>
      <c r="Q138" s="100" t="s">
        <v>172</v>
      </c>
      <c r="R138" s="100" t="s">
        <v>173</v>
      </c>
      <c r="S138" s="100" t="s">
        <v>174</v>
      </c>
      <c r="T138" s="101" t="s">
        <v>175</v>
      </c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4"/>
    </row>
    <row r="139" s="2" customFormat="1" ht="22.8" customHeight="1">
      <c r="A139" s="37"/>
      <c r="B139" s="38"/>
      <c r="C139" s="106" t="s">
        <v>176</v>
      </c>
      <c r="D139" s="39"/>
      <c r="E139" s="39"/>
      <c r="F139" s="39"/>
      <c r="G139" s="39"/>
      <c r="H139" s="39"/>
      <c r="I139" s="39"/>
      <c r="J139" s="221">
        <f>BK139</f>
        <v>0</v>
      </c>
      <c r="K139" s="39"/>
      <c r="L139" s="40"/>
      <c r="M139" s="102"/>
      <c r="N139" s="222"/>
      <c r="O139" s="103"/>
      <c r="P139" s="223">
        <f>P140+P174+P183+P187</f>
        <v>0</v>
      </c>
      <c r="Q139" s="103"/>
      <c r="R139" s="223">
        <f>R140+R174+R183+R187</f>
        <v>0</v>
      </c>
      <c r="S139" s="103"/>
      <c r="T139" s="224">
        <f>T140+T174+T183+T187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4" t="s">
        <v>83</v>
      </c>
      <c r="AU139" s="14" t="s">
        <v>148</v>
      </c>
      <c r="BK139" s="225">
        <f>BK140+BK174+BK183+BK187</f>
        <v>0</v>
      </c>
    </row>
    <row r="140" s="12" customFormat="1" ht="25.92" customHeight="1">
      <c r="A140" s="12"/>
      <c r="B140" s="226"/>
      <c r="C140" s="227"/>
      <c r="D140" s="228" t="s">
        <v>83</v>
      </c>
      <c r="E140" s="229" t="s">
        <v>1027</v>
      </c>
      <c r="F140" s="229" t="s">
        <v>1028</v>
      </c>
      <c r="G140" s="227"/>
      <c r="H140" s="227"/>
      <c r="I140" s="230"/>
      <c r="J140" s="231">
        <f>BK140</f>
        <v>0</v>
      </c>
      <c r="K140" s="227"/>
      <c r="L140" s="232"/>
      <c r="M140" s="233"/>
      <c r="N140" s="234"/>
      <c r="O140" s="234"/>
      <c r="P140" s="235">
        <f>P141+P153+P160+P162+P165+P167</f>
        <v>0</v>
      </c>
      <c r="Q140" s="234"/>
      <c r="R140" s="235">
        <f>R141+R153+R160+R162+R165+R167</f>
        <v>0</v>
      </c>
      <c r="S140" s="234"/>
      <c r="T140" s="236">
        <f>T141+T153+T160+T162+T165+T167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7" t="s">
        <v>92</v>
      </c>
      <c r="AT140" s="238" t="s">
        <v>83</v>
      </c>
      <c r="AU140" s="238" t="s">
        <v>84</v>
      </c>
      <c r="AY140" s="237" t="s">
        <v>180</v>
      </c>
      <c r="BK140" s="239">
        <f>BK141+BK153+BK160+BK162+BK165+BK167</f>
        <v>0</v>
      </c>
    </row>
    <row r="141" s="12" customFormat="1" ht="22.8" customHeight="1">
      <c r="A141" s="12"/>
      <c r="B141" s="226"/>
      <c r="C141" s="227"/>
      <c r="D141" s="228" t="s">
        <v>83</v>
      </c>
      <c r="E141" s="240" t="s">
        <v>92</v>
      </c>
      <c r="F141" s="240" t="s">
        <v>1110</v>
      </c>
      <c r="G141" s="227"/>
      <c r="H141" s="227"/>
      <c r="I141" s="230"/>
      <c r="J141" s="241">
        <f>BK141</f>
        <v>0</v>
      </c>
      <c r="K141" s="227"/>
      <c r="L141" s="232"/>
      <c r="M141" s="233"/>
      <c r="N141" s="234"/>
      <c r="O141" s="234"/>
      <c r="P141" s="235">
        <f>SUM(P142:P152)</f>
        <v>0</v>
      </c>
      <c r="Q141" s="234"/>
      <c r="R141" s="235">
        <f>SUM(R142:R152)</f>
        <v>0</v>
      </c>
      <c r="S141" s="234"/>
      <c r="T141" s="236">
        <f>SUM(T142:T152)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7" t="s">
        <v>92</v>
      </c>
      <c r="AT141" s="238" t="s">
        <v>83</v>
      </c>
      <c r="AU141" s="238" t="s">
        <v>92</v>
      </c>
      <c r="AY141" s="237" t="s">
        <v>180</v>
      </c>
      <c r="BK141" s="239">
        <f>SUM(BK142:BK152)</f>
        <v>0</v>
      </c>
    </row>
    <row r="142" s="2" customFormat="1" ht="22.2" customHeight="1">
      <c r="A142" s="37"/>
      <c r="B142" s="38"/>
      <c r="C142" s="256" t="s">
        <v>92</v>
      </c>
      <c r="D142" s="256" t="s">
        <v>189</v>
      </c>
      <c r="E142" s="257" t="s">
        <v>1131</v>
      </c>
      <c r="F142" s="258" t="s">
        <v>1132</v>
      </c>
      <c r="G142" s="259" t="s">
        <v>1133</v>
      </c>
      <c r="H142" s="266">
        <v>8.3420000000000005</v>
      </c>
      <c r="I142" s="261"/>
      <c r="J142" s="262">
        <f>ROUND(I142*H142,2)</f>
        <v>0</v>
      </c>
      <c r="K142" s="263"/>
      <c r="L142" s="40"/>
      <c r="M142" s="264" t="s">
        <v>1</v>
      </c>
      <c r="N142" s="265" t="s">
        <v>49</v>
      </c>
      <c r="O142" s="90"/>
      <c r="P142" s="253">
        <f>O142*H142</f>
        <v>0</v>
      </c>
      <c r="Q142" s="253">
        <v>0</v>
      </c>
      <c r="R142" s="253">
        <f>Q142*H142</f>
        <v>0</v>
      </c>
      <c r="S142" s="253">
        <v>0</v>
      </c>
      <c r="T142" s="25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55" t="s">
        <v>742</v>
      </c>
      <c r="AT142" s="255" t="s">
        <v>189</v>
      </c>
      <c r="AU142" s="255" t="s">
        <v>94</v>
      </c>
      <c r="AY142" s="14" t="s">
        <v>180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4" t="s">
        <v>92</v>
      </c>
      <c r="BK142" s="142">
        <f>ROUND(I142*H142,2)</f>
        <v>0</v>
      </c>
      <c r="BL142" s="14" t="s">
        <v>742</v>
      </c>
      <c r="BM142" s="255" t="s">
        <v>94</v>
      </c>
    </row>
    <row r="143" s="2" customFormat="1" ht="22.2" customHeight="1">
      <c r="A143" s="37"/>
      <c r="B143" s="38"/>
      <c r="C143" s="256" t="s">
        <v>94</v>
      </c>
      <c r="D143" s="256" t="s">
        <v>189</v>
      </c>
      <c r="E143" s="257" t="s">
        <v>1426</v>
      </c>
      <c r="F143" s="258" t="s">
        <v>1427</v>
      </c>
      <c r="G143" s="259" t="s">
        <v>1133</v>
      </c>
      <c r="H143" s="266">
        <v>33.369999999999997</v>
      </c>
      <c r="I143" s="261"/>
      <c r="J143" s="262">
        <f>ROUND(I143*H143,2)</f>
        <v>0</v>
      </c>
      <c r="K143" s="263"/>
      <c r="L143" s="40"/>
      <c r="M143" s="264" t="s">
        <v>1</v>
      </c>
      <c r="N143" s="265" t="s">
        <v>49</v>
      </c>
      <c r="O143" s="90"/>
      <c r="P143" s="253">
        <f>O143*H143</f>
        <v>0</v>
      </c>
      <c r="Q143" s="253">
        <v>0</v>
      </c>
      <c r="R143" s="253">
        <f>Q143*H143</f>
        <v>0</v>
      </c>
      <c r="S143" s="253">
        <v>0</v>
      </c>
      <c r="T143" s="254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55" t="s">
        <v>742</v>
      </c>
      <c r="AT143" s="255" t="s">
        <v>189</v>
      </c>
      <c r="AU143" s="255" t="s">
        <v>94</v>
      </c>
      <c r="AY143" s="14" t="s">
        <v>180</v>
      </c>
      <c r="BE143" s="142">
        <f>IF(N143="základní",J143,0)</f>
        <v>0</v>
      </c>
      <c r="BF143" s="142">
        <f>IF(N143="snížená",J143,0)</f>
        <v>0</v>
      </c>
      <c r="BG143" s="142">
        <f>IF(N143="zákl. přenesená",J143,0)</f>
        <v>0</v>
      </c>
      <c r="BH143" s="142">
        <f>IF(N143="sníž. přenesená",J143,0)</f>
        <v>0</v>
      </c>
      <c r="BI143" s="142">
        <f>IF(N143="nulová",J143,0)</f>
        <v>0</v>
      </c>
      <c r="BJ143" s="14" t="s">
        <v>92</v>
      </c>
      <c r="BK143" s="142">
        <f>ROUND(I143*H143,2)</f>
        <v>0</v>
      </c>
      <c r="BL143" s="14" t="s">
        <v>742</v>
      </c>
      <c r="BM143" s="255" t="s">
        <v>742</v>
      </c>
    </row>
    <row r="144" s="2" customFormat="1" ht="22.2" customHeight="1">
      <c r="A144" s="37"/>
      <c r="B144" s="38"/>
      <c r="C144" s="256" t="s">
        <v>179</v>
      </c>
      <c r="D144" s="256" t="s">
        <v>189</v>
      </c>
      <c r="E144" s="257" t="s">
        <v>1136</v>
      </c>
      <c r="F144" s="258" t="s">
        <v>1137</v>
      </c>
      <c r="G144" s="259" t="s">
        <v>1133</v>
      </c>
      <c r="H144" s="266">
        <v>22.030999999999999</v>
      </c>
      <c r="I144" s="261"/>
      <c r="J144" s="262">
        <f>ROUND(I144*H144,2)</f>
        <v>0</v>
      </c>
      <c r="K144" s="263"/>
      <c r="L144" s="40"/>
      <c r="M144" s="264" t="s">
        <v>1</v>
      </c>
      <c r="N144" s="265" t="s">
        <v>49</v>
      </c>
      <c r="O144" s="90"/>
      <c r="P144" s="253">
        <f>O144*H144</f>
        <v>0</v>
      </c>
      <c r="Q144" s="253">
        <v>0</v>
      </c>
      <c r="R144" s="253">
        <f>Q144*H144</f>
        <v>0</v>
      </c>
      <c r="S144" s="253">
        <v>0</v>
      </c>
      <c r="T144" s="25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55" t="s">
        <v>742</v>
      </c>
      <c r="AT144" s="255" t="s">
        <v>189</v>
      </c>
      <c r="AU144" s="255" t="s">
        <v>94</v>
      </c>
      <c r="AY144" s="14" t="s">
        <v>180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4" t="s">
        <v>92</v>
      </c>
      <c r="BK144" s="142">
        <f>ROUND(I144*H144,2)</f>
        <v>0</v>
      </c>
      <c r="BL144" s="14" t="s">
        <v>742</v>
      </c>
      <c r="BM144" s="255" t="s">
        <v>591</v>
      </c>
    </row>
    <row r="145" s="2" customFormat="1" ht="34.8" customHeight="1">
      <c r="A145" s="37"/>
      <c r="B145" s="38"/>
      <c r="C145" s="256" t="s">
        <v>742</v>
      </c>
      <c r="D145" s="256" t="s">
        <v>189</v>
      </c>
      <c r="E145" s="257" t="s">
        <v>1140</v>
      </c>
      <c r="F145" s="258" t="s">
        <v>1141</v>
      </c>
      <c r="G145" s="259" t="s">
        <v>1133</v>
      </c>
      <c r="H145" s="266">
        <v>101.084</v>
      </c>
      <c r="I145" s="261"/>
      <c r="J145" s="262">
        <f>ROUND(I145*H145,2)</f>
        <v>0</v>
      </c>
      <c r="K145" s="263"/>
      <c r="L145" s="40"/>
      <c r="M145" s="264" t="s">
        <v>1</v>
      </c>
      <c r="N145" s="265" t="s">
        <v>49</v>
      </c>
      <c r="O145" s="90"/>
      <c r="P145" s="253">
        <f>O145*H145</f>
        <v>0</v>
      </c>
      <c r="Q145" s="253">
        <v>0</v>
      </c>
      <c r="R145" s="253">
        <f>Q145*H145</f>
        <v>0</v>
      </c>
      <c r="S145" s="253">
        <v>0</v>
      </c>
      <c r="T145" s="254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55" t="s">
        <v>742</v>
      </c>
      <c r="AT145" s="255" t="s">
        <v>189</v>
      </c>
      <c r="AU145" s="255" t="s">
        <v>94</v>
      </c>
      <c r="AY145" s="14" t="s">
        <v>180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4" t="s">
        <v>92</v>
      </c>
      <c r="BK145" s="142">
        <f>ROUND(I145*H145,2)</f>
        <v>0</v>
      </c>
      <c r="BL145" s="14" t="s">
        <v>742</v>
      </c>
      <c r="BM145" s="255" t="s">
        <v>237</v>
      </c>
    </row>
    <row r="146" s="2" customFormat="1" ht="34.8" customHeight="1">
      <c r="A146" s="37"/>
      <c r="B146" s="38"/>
      <c r="C146" s="256" t="s">
        <v>221</v>
      </c>
      <c r="D146" s="256" t="s">
        <v>189</v>
      </c>
      <c r="E146" s="257" t="s">
        <v>1142</v>
      </c>
      <c r="F146" s="258" t="s">
        <v>1143</v>
      </c>
      <c r="G146" s="259" t="s">
        <v>1133</v>
      </c>
      <c r="H146" s="266">
        <v>1519.7550000000001</v>
      </c>
      <c r="I146" s="261"/>
      <c r="J146" s="262">
        <f>ROUND(I146*H146,2)</f>
        <v>0</v>
      </c>
      <c r="K146" s="263"/>
      <c r="L146" s="40"/>
      <c r="M146" s="264" t="s">
        <v>1</v>
      </c>
      <c r="N146" s="265" t="s">
        <v>49</v>
      </c>
      <c r="O146" s="90"/>
      <c r="P146" s="253">
        <f>O146*H146</f>
        <v>0</v>
      </c>
      <c r="Q146" s="253">
        <v>0</v>
      </c>
      <c r="R146" s="253">
        <f>Q146*H146</f>
        <v>0</v>
      </c>
      <c r="S146" s="253">
        <v>0</v>
      </c>
      <c r="T146" s="254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55" t="s">
        <v>742</v>
      </c>
      <c r="AT146" s="255" t="s">
        <v>189</v>
      </c>
      <c r="AU146" s="255" t="s">
        <v>94</v>
      </c>
      <c r="AY146" s="14" t="s">
        <v>180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4" t="s">
        <v>92</v>
      </c>
      <c r="BK146" s="142">
        <f>ROUND(I146*H146,2)</f>
        <v>0</v>
      </c>
      <c r="BL146" s="14" t="s">
        <v>742</v>
      </c>
      <c r="BM146" s="255" t="s">
        <v>245</v>
      </c>
    </row>
    <row r="147" s="2" customFormat="1" ht="22.2" customHeight="1">
      <c r="A147" s="37"/>
      <c r="B147" s="38"/>
      <c r="C147" s="256" t="s">
        <v>591</v>
      </c>
      <c r="D147" s="256" t="s">
        <v>189</v>
      </c>
      <c r="E147" s="257" t="s">
        <v>1144</v>
      </c>
      <c r="F147" s="258" t="s">
        <v>1145</v>
      </c>
      <c r="G147" s="259" t="s">
        <v>1133</v>
      </c>
      <c r="H147" s="266">
        <v>101.084</v>
      </c>
      <c r="I147" s="261"/>
      <c r="J147" s="262">
        <f>ROUND(I147*H147,2)</f>
        <v>0</v>
      </c>
      <c r="K147" s="263"/>
      <c r="L147" s="40"/>
      <c r="M147" s="264" t="s">
        <v>1</v>
      </c>
      <c r="N147" s="265" t="s">
        <v>49</v>
      </c>
      <c r="O147" s="90"/>
      <c r="P147" s="253">
        <f>O147*H147</f>
        <v>0</v>
      </c>
      <c r="Q147" s="253">
        <v>0</v>
      </c>
      <c r="R147" s="253">
        <f>Q147*H147</f>
        <v>0</v>
      </c>
      <c r="S147" s="253">
        <v>0</v>
      </c>
      <c r="T147" s="254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55" t="s">
        <v>742</v>
      </c>
      <c r="AT147" s="255" t="s">
        <v>189</v>
      </c>
      <c r="AU147" s="255" t="s">
        <v>94</v>
      </c>
      <c r="AY147" s="14" t="s">
        <v>180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4" t="s">
        <v>92</v>
      </c>
      <c r="BK147" s="142">
        <f>ROUND(I147*H147,2)</f>
        <v>0</v>
      </c>
      <c r="BL147" s="14" t="s">
        <v>742</v>
      </c>
      <c r="BM147" s="255" t="s">
        <v>253</v>
      </c>
    </row>
    <row r="148" s="2" customFormat="1" ht="22.2" customHeight="1">
      <c r="A148" s="37"/>
      <c r="B148" s="38"/>
      <c r="C148" s="256" t="s">
        <v>229</v>
      </c>
      <c r="D148" s="256" t="s">
        <v>189</v>
      </c>
      <c r="E148" s="257" t="s">
        <v>1146</v>
      </c>
      <c r="F148" s="258" t="s">
        <v>1147</v>
      </c>
      <c r="G148" s="259" t="s">
        <v>292</v>
      </c>
      <c r="H148" s="266">
        <v>210.45599999999999</v>
      </c>
      <c r="I148" s="261"/>
      <c r="J148" s="262">
        <f>ROUND(I148*H148,2)</f>
        <v>0</v>
      </c>
      <c r="K148" s="263"/>
      <c r="L148" s="40"/>
      <c r="M148" s="264" t="s">
        <v>1</v>
      </c>
      <c r="N148" s="265" t="s">
        <v>49</v>
      </c>
      <c r="O148" s="90"/>
      <c r="P148" s="253">
        <f>O148*H148</f>
        <v>0</v>
      </c>
      <c r="Q148" s="253">
        <v>0</v>
      </c>
      <c r="R148" s="253">
        <f>Q148*H148</f>
        <v>0</v>
      </c>
      <c r="S148" s="253">
        <v>0</v>
      </c>
      <c r="T148" s="254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55" t="s">
        <v>742</v>
      </c>
      <c r="AT148" s="255" t="s">
        <v>189</v>
      </c>
      <c r="AU148" s="255" t="s">
        <v>94</v>
      </c>
      <c r="AY148" s="14" t="s">
        <v>180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4" t="s">
        <v>92</v>
      </c>
      <c r="BK148" s="142">
        <f>ROUND(I148*H148,2)</f>
        <v>0</v>
      </c>
      <c r="BL148" s="14" t="s">
        <v>742</v>
      </c>
      <c r="BM148" s="255" t="s">
        <v>265</v>
      </c>
    </row>
    <row r="149" s="2" customFormat="1" ht="22.2" customHeight="1">
      <c r="A149" s="37"/>
      <c r="B149" s="38"/>
      <c r="C149" s="256" t="s">
        <v>237</v>
      </c>
      <c r="D149" s="256" t="s">
        <v>189</v>
      </c>
      <c r="E149" s="257" t="s">
        <v>1148</v>
      </c>
      <c r="F149" s="258" t="s">
        <v>1149</v>
      </c>
      <c r="G149" s="259" t="s">
        <v>1133</v>
      </c>
      <c r="H149" s="266">
        <v>191.22900000000001</v>
      </c>
      <c r="I149" s="261"/>
      <c r="J149" s="262">
        <f>ROUND(I149*H149,2)</f>
        <v>0</v>
      </c>
      <c r="K149" s="263"/>
      <c r="L149" s="40"/>
      <c r="M149" s="264" t="s">
        <v>1</v>
      </c>
      <c r="N149" s="265" t="s">
        <v>49</v>
      </c>
      <c r="O149" s="90"/>
      <c r="P149" s="253">
        <f>O149*H149</f>
        <v>0</v>
      </c>
      <c r="Q149" s="253">
        <v>0</v>
      </c>
      <c r="R149" s="253">
        <f>Q149*H149</f>
        <v>0</v>
      </c>
      <c r="S149" s="253">
        <v>0</v>
      </c>
      <c r="T149" s="254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55" t="s">
        <v>742</v>
      </c>
      <c r="AT149" s="255" t="s">
        <v>189</v>
      </c>
      <c r="AU149" s="255" t="s">
        <v>94</v>
      </c>
      <c r="AY149" s="14" t="s">
        <v>180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4" t="s">
        <v>92</v>
      </c>
      <c r="BK149" s="142">
        <f>ROUND(I149*H149,2)</f>
        <v>0</v>
      </c>
      <c r="BL149" s="14" t="s">
        <v>742</v>
      </c>
      <c r="BM149" s="255" t="s">
        <v>272</v>
      </c>
    </row>
    <row r="150" s="2" customFormat="1" ht="22.2" customHeight="1">
      <c r="A150" s="37"/>
      <c r="B150" s="38"/>
      <c r="C150" s="256" t="s">
        <v>241</v>
      </c>
      <c r="D150" s="256" t="s">
        <v>189</v>
      </c>
      <c r="E150" s="257" t="s">
        <v>1150</v>
      </c>
      <c r="F150" s="258" t="s">
        <v>1151</v>
      </c>
      <c r="G150" s="259" t="s">
        <v>1133</v>
      </c>
      <c r="H150" s="266">
        <v>37.764000000000003</v>
      </c>
      <c r="I150" s="261"/>
      <c r="J150" s="262">
        <f>ROUND(I150*H150,2)</f>
        <v>0</v>
      </c>
      <c r="K150" s="263"/>
      <c r="L150" s="40"/>
      <c r="M150" s="264" t="s">
        <v>1</v>
      </c>
      <c r="N150" s="265" t="s">
        <v>49</v>
      </c>
      <c r="O150" s="90"/>
      <c r="P150" s="253">
        <f>O150*H150</f>
        <v>0</v>
      </c>
      <c r="Q150" s="253">
        <v>0</v>
      </c>
      <c r="R150" s="253">
        <f>Q150*H150</f>
        <v>0</v>
      </c>
      <c r="S150" s="253">
        <v>0</v>
      </c>
      <c r="T150" s="25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55" t="s">
        <v>742</v>
      </c>
      <c r="AT150" s="255" t="s">
        <v>189</v>
      </c>
      <c r="AU150" s="255" t="s">
        <v>94</v>
      </c>
      <c r="AY150" s="14" t="s">
        <v>180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4" t="s">
        <v>92</v>
      </c>
      <c r="BK150" s="142">
        <f>ROUND(I150*H150,2)</f>
        <v>0</v>
      </c>
      <c r="BL150" s="14" t="s">
        <v>742</v>
      </c>
      <c r="BM150" s="255" t="s">
        <v>285</v>
      </c>
    </row>
    <row r="151" s="2" customFormat="1" ht="19.8" customHeight="1">
      <c r="A151" s="37"/>
      <c r="B151" s="38"/>
      <c r="C151" s="256" t="s">
        <v>245</v>
      </c>
      <c r="D151" s="256" t="s">
        <v>189</v>
      </c>
      <c r="E151" s="257" t="s">
        <v>1152</v>
      </c>
      <c r="F151" s="258" t="s">
        <v>1153</v>
      </c>
      <c r="G151" s="259" t="s">
        <v>1133</v>
      </c>
      <c r="H151" s="266">
        <v>22.030999999999999</v>
      </c>
      <c r="I151" s="261"/>
      <c r="J151" s="262">
        <f>ROUND(I151*H151,2)</f>
        <v>0</v>
      </c>
      <c r="K151" s="263"/>
      <c r="L151" s="40"/>
      <c r="M151" s="264" t="s">
        <v>1</v>
      </c>
      <c r="N151" s="265" t="s">
        <v>49</v>
      </c>
      <c r="O151" s="90"/>
      <c r="P151" s="253">
        <f>O151*H151</f>
        <v>0</v>
      </c>
      <c r="Q151" s="253">
        <v>0</v>
      </c>
      <c r="R151" s="253">
        <f>Q151*H151</f>
        <v>0</v>
      </c>
      <c r="S151" s="253">
        <v>0</v>
      </c>
      <c r="T151" s="254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55" t="s">
        <v>742</v>
      </c>
      <c r="AT151" s="255" t="s">
        <v>189</v>
      </c>
      <c r="AU151" s="255" t="s">
        <v>94</v>
      </c>
      <c r="AY151" s="14" t="s">
        <v>180</v>
      </c>
      <c r="BE151" s="142">
        <f>IF(N151="základní",J151,0)</f>
        <v>0</v>
      </c>
      <c r="BF151" s="142">
        <f>IF(N151="snížená",J151,0)</f>
        <v>0</v>
      </c>
      <c r="BG151" s="142">
        <f>IF(N151="zákl. přenesená",J151,0)</f>
        <v>0</v>
      </c>
      <c r="BH151" s="142">
        <f>IF(N151="sníž. přenesená",J151,0)</f>
        <v>0</v>
      </c>
      <c r="BI151" s="142">
        <f>IF(N151="nulová",J151,0)</f>
        <v>0</v>
      </c>
      <c r="BJ151" s="14" t="s">
        <v>92</v>
      </c>
      <c r="BK151" s="142">
        <f>ROUND(I151*H151,2)</f>
        <v>0</v>
      </c>
      <c r="BL151" s="14" t="s">
        <v>742</v>
      </c>
      <c r="BM151" s="255" t="s">
        <v>289</v>
      </c>
    </row>
    <row r="152" s="2" customFormat="1" ht="14.4" customHeight="1">
      <c r="A152" s="37"/>
      <c r="B152" s="38"/>
      <c r="C152" s="256" t="s">
        <v>249</v>
      </c>
      <c r="D152" s="256" t="s">
        <v>189</v>
      </c>
      <c r="E152" s="257" t="s">
        <v>1428</v>
      </c>
      <c r="F152" s="258" t="s">
        <v>1429</v>
      </c>
      <c r="G152" s="259" t="s">
        <v>1414</v>
      </c>
      <c r="H152" s="266">
        <v>2</v>
      </c>
      <c r="I152" s="261"/>
      <c r="J152" s="262">
        <f>ROUND(I152*H152,2)</f>
        <v>0</v>
      </c>
      <c r="K152" s="263"/>
      <c r="L152" s="40"/>
      <c r="M152" s="264" t="s">
        <v>1</v>
      </c>
      <c r="N152" s="265" t="s">
        <v>49</v>
      </c>
      <c r="O152" s="90"/>
      <c r="P152" s="253">
        <f>O152*H152</f>
        <v>0</v>
      </c>
      <c r="Q152" s="253">
        <v>0</v>
      </c>
      <c r="R152" s="253">
        <f>Q152*H152</f>
        <v>0</v>
      </c>
      <c r="S152" s="253">
        <v>0</v>
      </c>
      <c r="T152" s="254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55" t="s">
        <v>742</v>
      </c>
      <c r="AT152" s="255" t="s">
        <v>189</v>
      </c>
      <c r="AU152" s="255" t="s">
        <v>94</v>
      </c>
      <c r="AY152" s="14" t="s">
        <v>180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4" t="s">
        <v>92</v>
      </c>
      <c r="BK152" s="142">
        <f>ROUND(I152*H152,2)</f>
        <v>0</v>
      </c>
      <c r="BL152" s="14" t="s">
        <v>742</v>
      </c>
      <c r="BM152" s="255" t="s">
        <v>294</v>
      </c>
    </row>
    <row r="153" s="12" customFormat="1" ht="22.8" customHeight="1">
      <c r="A153" s="12"/>
      <c r="B153" s="226"/>
      <c r="C153" s="227"/>
      <c r="D153" s="228" t="s">
        <v>83</v>
      </c>
      <c r="E153" s="240" t="s">
        <v>94</v>
      </c>
      <c r="F153" s="240" t="s">
        <v>1186</v>
      </c>
      <c r="G153" s="227"/>
      <c r="H153" s="227"/>
      <c r="I153" s="230"/>
      <c r="J153" s="241">
        <f>BK153</f>
        <v>0</v>
      </c>
      <c r="K153" s="227"/>
      <c r="L153" s="232"/>
      <c r="M153" s="233"/>
      <c r="N153" s="234"/>
      <c r="O153" s="234"/>
      <c r="P153" s="235">
        <f>SUM(P154:P159)</f>
        <v>0</v>
      </c>
      <c r="Q153" s="234"/>
      <c r="R153" s="235">
        <f>SUM(R154:R159)</f>
        <v>0</v>
      </c>
      <c r="S153" s="234"/>
      <c r="T153" s="236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7" t="s">
        <v>92</v>
      </c>
      <c r="AT153" s="238" t="s">
        <v>83</v>
      </c>
      <c r="AU153" s="238" t="s">
        <v>92</v>
      </c>
      <c r="AY153" s="237" t="s">
        <v>180</v>
      </c>
      <c r="BK153" s="239">
        <f>SUM(BK154:BK159)</f>
        <v>0</v>
      </c>
    </row>
    <row r="154" s="2" customFormat="1" ht="22.2" customHeight="1">
      <c r="A154" s="37"/>
      <c r="B154" s="38"/>
      <c r="C154" s="256" t="s">
        <v>253</v>
      </c>
      <c r="D154" s="256" t="s">
        <v>189</v>
      </c>
      <c r="E154" s="257" t="s">
        <v>1430</v>
      </c>
      <c r="F154" s="258" t="s">
        <v>1431</v>
      </c>
      <c r="G154" s="259" t="s">
        <v>1133</v>
      </c>
      <c r="H154" s="266">
        <v>7.0149999999999997</v>
      </c>
      <c r="I154" s="261"/>
      <c r="J154" s="262">
        <f>ROUND(I154*H154,2)</f>
        <v>0</v>
      </c>
      <c r="K154" s="263"/>
      <c r="L154" s="40"/>
      <c r="M154" s="264" t="s">
        <v>1</v>
      </c>
      <c r="N154" s="265" t="s">
        <v>49</v>
      </c>
      <c r="O154" s="90"/>
      <c r="P154" s="253">
        <f>O154*H154</f>
        <v>0</v>
      </c>
      <c r="Q154" s="253">
        <v>0</v>
      </c>
      <c r="R154" s="253">
        <f>Q154*H154</f>
        <v>0</v>
      </c>
      <c r="S154" s="253">
        <v>0</v>
      </c>
      <c r="T154" s="25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55" t="s">
        <v>742</v>
      </c>
      <c r="AT154" s="255" t="s">
        <v>189</v>
      </c>
      <c r="AU154" s="255" t="s">
        <v>94</v>
      </c>
      <c r="AY154" s="14" t="s">
        <v>180</v>
      </c>
      <c r="BE154" s="142">
        <f>IF(N154="základní",J154,0)</f>
        <v>0</v>
      </c>
      <c r="BF154" s="142">
        <f>IF(N154="snížená",J154,0)</f>
        <v>0</v>
      </c>
      <c r="BG154" s="142">
        <f>IF(N154="zákl. přenesená",J154,0)</f>
        <v>0</v>
      </c>
      <c r="BH154" s="142">
        <f>IF(N154="sníž. přenesená",J154,0)</f>
        <v>0</v>
      </c>
      <c r="BI154" s="142">
        <f>IF(N154="nulová",J154,0)</f>
        <v>0</v>
      </c>
      <c r="BJ154" s="14" t="s">
        <v>92</v>
      </c>
      <c r="BK154" s="142">
        <f>ROUND(I154*H154,2)</f>
        <v>0</v>
      </c>
      <c r="BL154" s="14" t="s">
        <v>742</v>
      </c>
      <c r="BM154" s="255" t="s">
        <v>303</v>
      </c>
    </row>
    <row r="155" s="2" customFormat="1" ht="14.4" customHeight="1">
      <c r="A155" s="37"/>
      <c r="B155" s="38"/>
      <c r="C155" s="256" t="s">
        <v>257</v>
      </c>
      <c r="D155" s="256" t="s">
        <v>189</v>
      </c>
      <c r="E155" s="257" t="s">
        <v>1432</v>
      </c>
      <c r="F155" s="258" t="s">
        <v>1433</v>
      </c>
      <c r="G155" s="259" t="s">
        <v>1133</v>
      </c>
      <c r="H155" s="266">
        <v>4.6180000000000003</v>
      </c>
      <c r="I155" s="261"/>
      <c r="J155" s="262">
        <f>ROUND(I155*H155,2)</f>
        <v>0</v>
      </c>
      <c r="K155" s="263"/>
      <c r="L155" s="40"/>
      <c r="M155" s="264" t="s">
        <v>1</v>
      </c>
      <c r="N155" s="265" t="s">
        <v>49</v>
      </c>
      <c r="O155" s="90"/>
      <c r="P155" s="253">
        <f>O155*H155</f>
        <v>0</v>
      </c>
      <c r="Q155" s="253">
        <v>0</v>
      </c>
      <c r="R155" s="253">
        <f>Q155*H155</f>
        <v>0</v>
      </c>
      <c r="S155" s="253">
        <v>0</v>
      </c>
      <c r="T155" s="254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55" t="s">
        <v>742</v>
      </c>
      <c r="AT155" s="255" t="s">
        <v>189</v>
      </c>
      <c r="AU155" s="255" t="s">
        <v>94</v>
      </c>
      <c r="AY155" s="14" t="s">
        <v>180</v>
      </c>
      <c r="BE155" s="142">
        <f>IF(N155="základní",J155,0)</f>
        <v>0</v>
      </c>
      <c r="BF155" s="142">
        <f>IF(N155="snížená",J155,0)</f>
        <v>0</v>
      </c>
      <c r="BG155" s="142">
        <f>IF(N155="zákl. přenesená",J155,0)</f>
        <v>0</v>
      </c>
      <c r="BH155" s="142">
        <f>IF(N155="sníž. přenesená",J155,0)</f>
        <v>0</v>
      </c>
      <c r="BI155" s="142">
        <f>IF(N155="nulová",J155,0)</f>
        <v>0</v>
      </c>
      <c r="BJ155" s="14" t="s">
        <v>92</v>
      </c>
      <c r="BK155" s="142">
        <f>ROUND(I155*H155,2)</f>
        <v>0</v>
      </c>
      <c r="BL155" s="14" t="s">
        <v>742</v>
      </c>
      <c r="BM155" s="255" t="s">
        <v>281</v>
      </c>
    </row>
    <row r="156" s="2" customFormat="1" ht="22.2" customHeight="1">
      <c r="A156" s="37"/>
      <c r="B156" s="38"/>
      <c r="C156" s="256" t="s">
        <v>265</v>
      </c>
      <c r="D156" s="256" t="s">
        <v>189</v>
      </c>
      <c r="E156" s="257" t="s">
        <v>1434</v>
      </c>
      <c r="F156" s="258" t="s">
        <v>1435</v>
      </c>
      <c r="G156" s="259" t="s">
        <v>1133</v>
      </c>
      <c r="H156" s="266">
        <v>7.71</v>
      </c>
      <c r="I156" s="261"/>
      <c r="J156" s="262">
        <f>ROUND(I156*H156,2)</f>
        <v>0</v>
      </c>
      <c r="K156" s="263"/>
      <c r="L156" s="40"/>
      <c r="M156" s="264" t="s">
        <v>1</v>
      </c>
      <c r="N156" s="265" t="s">
        <v>49</v>
      </c>
      <c r="O156" s="90"/>
      <c r="P156" s="253">
        <f>O156*H156</f>
        <v>0</v>
      </c>
      <c r="Q156" s="253">
        <v>0</v>
      </c>
      <c r="R156" s="253">
        <f>Q156*H156</f>
        <v>0</v>
      </c>
      <c r="S156" s="253">
        <v>0</v>
      </c>
      <c r="T156" s="25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55" t="s">
        <v>742</v>
      </c>
      <c r="AT156" s="255" t="s">
        <v>189</v>
      </c>
      <c r="AU156" s="255" t="s">
        <v>94</v>
      </c>
      <c r="AY156" s="14" t="s">
        <v>180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4" t="s">
        <v>92</v>
      </c>
      <c r="BK156" s="142">
        <f>ROUND(I156*H156,2)</f>
        <v>0</v>
      </c>
      <c r="BL156" s="14" t="s">
        <v>742</v>
      </c>
      <c r="BM156" s="255" t="s">
        <v>333</v>
      </c>
    </row>
    <row r="157" s="2" customFormat="1" ht="14.4" customHeight="1">
      <c r="A157" s="37"/>
      <c r="B157" s="38"/>
      <c r="C157" s="256" t="s">
        <v>8</v>
      </c>
      <c r="D157" s="256" t="s">
        <v>189</v>
      </c>
      <c r="E157" s="257" t="s">
        <v>1436</v>
      </c>
      <c r="F157" s="258" t="s">
        <v>1437</v>
      </c>
      <c r="G157" s="259" t="s">
        <v>292</v>
      </c>
      <c r="H157" s="266">
        <v>5.9909999999999997</v>
      </c>
      <c r="I157" s="261"/>
      <c r="J157" s="262">
        <f>ROUND(I157*H157,2)</f>
        <v>0</v>
      </c>
      <c r="K157" s="263"/>
      <c r="L157" s="40"/>
      <c r="M157" s="264" t="s">
        <v>1</v>
      </c>
      <c r="N157" s="265" t="s">
        <v>49</v>
      </c>
      <c r="O157" s="90"/>
      <c r="P157" s="253">
        <f>O157*H157</f>
        <v>0</v>
      </c>
      <c r="Q157" s="253">
        <v>0</v>
      </c>
      <c r="R157" s="253">
        <f>Q157*H157</f>
        <v>0</v>
      </c>
      <c r="S157" s="253">
        <v>0</v>
      </c>
      <c r="T157" s="254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55" t="s">
        <v>742</v>
      </c>
      <c r="AT157" s="255" t="s">
        <v>189</v>
      </c>
      <c r="AU157" s="255" t="s">
        <v>94</v>
      </c>
      <c r="AY157" s="14" t="s">
        <v>180</v>
      </c>
      <c r="BE157" s="142">
        <f>IF(N157="základní",J157,0)</f>
        <v>0</v>
      </c>
      <c r="BF157" s="142">
        <f>IF(N157="snížená",J157,0)</f>
        <v>0</v>
      </c>
      <c r="BG157" s="142">
        <f>IF(N157="zákl. přenesená",J157,0)</f>
        <v>0</v>
      </c>
      <c r="BH157" s="142">
        <f>IF(N157="sníž. přenesená",J157,0)</f>
        <v>0</v>
      </c>
      <c r="BI157" s="142">
        <f>IF(N157="nulová",J157,0)</f>
        <v>0</v>
      </c>
      <c r="BJ157" s="14" t="s">
        <v>92</v>
      </c>
      <c r="BK157" s="142">
        <f>ROUND(I157*H157,2)</f>
        <v>0</v>
      </c>
      <c r="BL157" s="14" t="s">
        <v>742</v>
      </c>
      <c r="BM157" s="255" t="s">
        <v>749</v>
      </c>
    </row>
    <row r="158" s="2" customFormat="1" ht="14.4" customHeight="1">
      <c r="A158" s="37"/>
      <c r="B158" s="38"/>
      <c r="C158" s="256" t="s">
        <v>272</v>
      </c>
      <c r="D158" s="256" t="s">
        <v>189</v>
      </c>
      <c r="E158" s="257" t="s">
        <v>1438</v>
      </c>
      <c r="F158" s="258" t="s">
        <v>1439</v>
      </c>
      <c r="G158" s="259" t="s">
        <v>292</v>
      </c>
      <c r="H158" s="266">
        <v>5.9909999999999997</v>
      </c>
      <c r="I158" s="261"/>
      <c r="J158" s="262">
        <f>ROUND(I158*H158,2)</f>
        <v>0</v>
      </c>
      <c r="K158" s="263"/>
      <c r="L158" s="40"/>
      <c r="M158" s="264" t="s">
        <v>1</v>
      </c>
      <c r="N158" s="265" t="s">
        <v>49</v>
      </c>
      <c r="O158" s="90"/>
      <c r="P158" s="253">
        <f>O158*H158</f>
        <v>0</v>
      </c>
      <c r="Q158" s="253">
        <v>0</v>
      </c>
      <c r="R158" s="253">
        <f>Q158*H158</f>
        <v>0</v>
      </c>
      <c r="S158" s="253">
        <v>0</v>
      </c>
      <c r="T158" s="254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55" t="s">
        <v>742</v>
      </c>
      <c r="AT158" s="255" t="s">
        <v>189</v>
      </c>
      <c r="AU158" s="255" t="s">
        <v>94</v>
      </c>
      <c r="AY158" s="14" t="s">
        <v>180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4" t="s">
        <v>92</v>
      </c>
      <c r="BK158" s="142">
        <f>ROUND(I158*H158,2)</f>
        <v>0</v>
      </c>
      <c r="BL158" s="14" t="s">
        <v>742</v>
      </c>
      <c r="BM158" s="255" t="s">
        <v>997</v>
      </c>
    </row>
    <row r="159" s="2" customFormat="1" ht="14.4" customHeight="1">
      <c r="A159" s="37"/>
      <c r="B159" s="38"/>
      <c r="C159" s="256" t="s">
        <v>276</v>
      </c>
      <c r="D159" s="256" t="s">
        <v>189</v>
      </c>
      <c r="E159" s="257" t="s">
        <v>1189</v>
      </c>
      <c r="F159" s="258" t="s">
        <v>1190</v>
      </c>
      <c r="G159" s="259" t="s">
        <v>1191</v>
      </c>
      <c r="H159" s="266">
        <v>0.78800000000000003</v>
      </c>
      <c r="I159" s="261"/>
      <c r="J159" s="262">
        <f>ROUND(I159*H159,2)</f>
        <v>0</v>
      </c>
      <c r="K159" s="263"/>
      <c r="L159" s="40"/>
      <c r="M159" s="264" t="s">
        <v>1</v>
      </c>
      <c r="N159" s="265" t="s">
        <v>49</v>
      </c>
      <c r="O159" s="90"/>
      <c r="P159" s="253">
        <f>O159*H159</f>
        <v>0</v>
      </c>
      <c r="Q159" s="253">
        <v>0</v>
      </c>
      <c r="R159" s="253">
        <f>Q159*H159</f>
        <v>0</v>
      </c>
      <c r="S159" s="253">
        <v>0</v>
      </c>
      <c r="T159" s="254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55" t="s">
        <v>742</v>
      </c>
      <c r="AT159" s="255" t="s">
        <v>189</v>
      </c>
      <c r="AU159" s="255" t="s">
        <v>94</v>
      </c>
      <c r="AY159" s="14" t="s">
        <v>180</v>
      </c>
      <c r="BE159" s="142">
        <f>IF(N159="základní",J159,0)</f>
        <v>0</v>
      </c>
      <c r="BF159" s="142">
        <f>IF(N159="snížená",J159,0)</f>
        <v>0</v>
      </c>
      <c r="BG159" s="142">
        <f>IF(N159="zákl. přenesená",J159,0)</f>
        <v>0</v>
      </c>
      <c r="BH159" s="142">
        <f>IF(N159="sníž. přenesená",J159,0)</f>
        <v>0</v>
      </c>
      <c r="BI159" s="142">
        <f>IF(N159="nulová",J159,0)</f>
        <v>0</v>
      </c>
      <c r="BJ159" s="14" t="s">
        <v>92</v>
      </c>
      <c r="BK159" s="142">
        <f>ROUND(I159*H159,2)</f>
        <v>0</v>
      </c>
      <c r="BL159" s="14" t="s">
        <v>742</v>
      </c>
      <c r="BM159" s="255" t="s">
        <v>313</v>
      </c>
    </row>
    <row r="160" s="12" customFormat="1" ht="22.8" customHeight="1">
      <c r="A160" s="12"/>
      <c r="B160" s="226"/>
      <c r="C160" s="227"/>
      <c r="D160" s="228" t="s">
        <v>83</v>
      </c>
      <c r="E160" s="240" t="s">
        <v>591</v>
      </c>
      <c r="F160" s="240" t="s">
        <v>1440</v>
      </c>
      <c r="G160" s="227"/>
      <c r="H160" s="227"/>
      <c r="I160" s="230"/>
      <c r="J160" s="241">
        <f>BK160</f>
        <v>0</v>
      </c>
      <c r="K160" s="227"/>
      <c r="L160" s="232"/>
      <c r="M160" s="233"/>
      <c r="N160" s="234"/>
      <c r="O160" s="234"/>
      <c r="P160" s="235">
        <f>P161</f>
        <v>0</v>
      </c>
      <c r="Q160" s="234"/>
      <c r="R160" s="235">
        <f>R161</f>
        <v>0</v>
      </c>
      <c r="S160" s="234"/>
      <c r="T160" s="23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7" t="s">
        <v>92</v>
      </c>
      <c r="AT160" s="238" t="s">
        <v>83</v>
      </c>
      <c r="AU160" s="238" t="s">
        <v>92</v>
      </c>
      <c r="AY160" s="237" t="s">
        <v>180</v>
      </c>
      <c r="BK160" s="239">
        <f>BK161</f>
        <v>0</v>
      </c>
    </row>
    <row r="161" s="2" customFormat="1" ht="22.2" customHeight="1">
      <c r="A161" s="37"/>
      <c r="B161" s="38"/>
      <c r="C161" s="256" t="s">
        <v>285</v>
      </c>
      <c r="D161" s="256" t="s">
        <v>189</v>
      </c>
      <c r="E161" s="257" t="s">
        <v>1441</v>
      </c>
      <c r="F161" s="258" t="s">
        <v>1442</v>
      </c>
      <c r="G161" s="259" t="s">
        <v>292</v>
      </c>
      <c r="H161" s="266">
        <v>45.353999999999999</v>
      </c>
      <c r="I161" s="261"/>
      <c r="J161" s="262">
        <f>ROUND(I161*H161,2)</f>
        <v>0</v>
      </c>
      <c r="K161" s="263"/>
      <c r="L161" s="40"/>
      <c r="M161" s="264" t="s">
        <v>1</v>
      </c>
      <c r="N161" s="265" t="s">
        <v>49</v>
      </c>
      <c r="O161" s="90"/>
      <c r="P161" s="253">
        <f>O161*H161</f>
        <v>0</v>
      </c>
      <c r="Q161" s="253">
        <v>0</v>
      </c>
      <c r="R161" s="253">
        <f>Q161*H161</f>
        <v>0</v>
      </c>
      <c r="S161" s="253">
        <v>0</v>
      </c>
      <c r="T161" s="254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55" t="s">
        <v>742</v>
      </c>
      <c r="AT161" s="255" t="s">
        <v>189</v>
      </c>
      <c r="AU161" s="255" t="s">
        <v>94</v>
      </c>
      <c r="AY161" s="14" t="s">
        <v>180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4" t="s">
        <v>92</v>
      </c>
      <c r="BK161" s="142">
        <f>ROUND(I161*H161,2)</f>
        <v>0</v>
      </c>
      <c r="BL161" s="14" t="s">
        <v>742</v>
      </c>
      <c r="BM161" s="255" t="s">
        <v>1049</v>
      </c>
    </row>
    <row r="162" s="12" customFormat="1" ht="22.8" customHeight="1">
      <c r="A162" s="12"/>
      <c r="B162" s="226"/>
      <c r="C162" s="227"/>
      <c r="D162" s="228" t="s">
        <v>83</v>
      </c>
      <c r="E162" s="240" t="s">
        <v>237</v>
      </c>
      <c r="F162" s="240" t="s">
        <v>1443</v>
      </c>
      <c r="G162" s="227"/>
      <c r="H162" s="227"/>
      <c r="I162" s="230"/>
      <c r="J162" s="241">
        <f>BK162</f>
        <v>0</v>
      </c>
      <c r="K162" s="227"/>
      <c r="L162" s="232"/>
      <c r="M162" s="233"/>
      <c r="N162" s="234"/>
      <c r="O162" s="234"/>
      <c r="P162" s="235">
        <f>SUM(P163:P164)</f>
        <v>0</v>
      </c>
      <c r="Q162" s="234"/>
      <c r="R162" s="235">
        <f>SUM(R163:R164)</f>
        <v>0</v>
      </c>
      <c r="S162" s="234"/>
      <c r="T162" s="236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37" t="s">
        <v>92</v>
      </c>
      <c r="AT162" s="238" t="s">
        <v>83</v>
      </c>
      <c r="AU162" s="238" t="s">
        <v>92</v>
      </c>
      <c r="AY162" s="237" t="s">
        <v>180</v>
      </c>
      <c r="BK162" s="239">
        <f>SUM(BK163:BK164)</f>
        <v>0</v>
      </c>
    </row>
    <row r="163" s="2" customFormat="1" ht="22.2" customHeight="1">
      <c r="A163" s="37"/>
      <c r="B163" s="38"/>
      <c r="C163" s="256" t="s">
        <v>621</v>
      </c>
      <c r="D163" s="256" t="s">
        <v>189</v>
      </c>
      <c r="E163" s="257" t="s">
        <v>1444</v>
      </c>
      <c r="F163" s="258" t="s">
        <v>1445</v>
      </c>
      <c r="G163" s="259" t="s">
        <v>199</v>
      </c>
      <c r="H163" s="266">
        <v>20</v>
      </c>
      <c r="I163" s="261"/>
      <c r="J163" s="262">
        <f>ROUND(I163*H163,2)</f>
        <v>0</v>
      </c>
      <c r="K163" s="263"/>
      <c r="L163" s="40"/>
      <c r="M163" s="264" t="s">
        <v>1</v>
      </c>
      <c r="N163" s="265" t="s">
        <v>49</v>
      </c>
      <c r="O163" s="90"/>
      <c r="P163" s="253">
        <f>O163*H163</f>
        <v>0</v>
      </c>
      <c r="Q163" s="253">
        <v>0</v>
      </c>
      <c r="R163" s="253">
        <f>Q163*H163</f>
        <v>0</v>
      </c>
      <c r="S163" s="253">
        <v>0</v>
      </c>
      <c r="T163" s="254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55" t="s">
        <v>742</v>
      </c>
      <c r="AT163" s="255" t="s">
        <v>189</v>
      </c>
      <c r="AU163" s="255" t="s">
        <v>94</v>
      </c>
      <c r="AY163" s="14" t="s">
        <v>180</v>
      </c>
      <c r="BE163" s="142">
        <f>IF(N163="základní",J163,0)</f>
        <v>0</v>
      </c>
      <c r="BF163" s="142">
        <f>IF(N163="snížená",J163,0)</f>
        <v>0</v>
      </c>
      <c r="BG163" s="142">
        <f>IF(N163="zákl. přenesená",J163,0)</f>
        <v>0</v>
      </c>
      <c r="BH163" s="142">
        <f>IF(N163="sníž. přenesená",J163,0)</f>
        <v>0</v>
      </c>
      <c r="BI163" s="142">
        <f>IF(N163="nulová",J163,0)</f>
        <v>0</v>
      </c>
      <c r="BJ163" s="14" t="s">
        <v>92</v>
      </c>
      <c r="BK163" s="142">
        <f>ROUND(I163*H163,2)</f>
        <v>0</v>
      </c>
      <c r="BL163" s="14" t="s">
        <v>742</v>
      </c>
      <c r="BM163" s="255" t="s">
        <v>373</v>
      </c>
    </row>
    <row r="164" s="2" customFormat="1" ht="30" customHeight="1">
      <c r="A164" s="37"/>
      <c r="B164" s="38"/>
      <c r="C164" s="242" t="s">
        <v>289</v>
      </c>
      <c r="D164" s="242" t="s">
        <v>183</v>
      </c>
      <c r="E164" s="243" t="s">
        <v>1446</v>
      </c>
      <c r="F164" s="244" t="s">
        <v>1447</v>
      </c>
      <c r="G164" s="245" t="s">
        <v>199</v>
      </c>
      <c r="H164" s="246">
        <v>22</v>
      </c>
      <c r="I164" s="247"/>
      <c r="J164" s="248">
        <f>ROUND(I164*H164,2)</f>
        <v>0</v>
      </c>
      <c r="K164" s="249"/>
      <c r="L164" s="250"/>
      <c r="M164" s="251" t="s">
        <v>1</v>
      </c>
      <c r="N164" s="252" t="s">
        <v>49</v>
      </c>
      <c r="O164" s="90"/>
      <c r="P164" s="253">
        <f>O164*H164</f>
        <v>0</v>
      </c>
      <c r="Q164" s="253">
        <v>0</v>
      </c>
      <c r="R164" s="253">
        <f>Q164*H164</f>
        <v>0</v>
      </c>
      <c r="S164" s="253">
        <v>0</v>
      </c>
      <c r="T164" s="25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55" t="s">
        <v>237</v>
      </c>
      <c r="AT164" s="255" t="s">
        <v>183</v>
      </c>
      <c r="AU164" s="255" t="s">
        <v>94</v>
      </c>
      <c r="AY164" s="14" t="s">
        <v>180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4" t="s">
        <v>92</v>
      </c>
      <c r="BK164" s="142">
        <f>ROUND(I164*H164,2)</f>
        <v>0</v>
      </c>
      <c r="BL164" s="14" t="s">
        <v>742</v>
      </c>
      <c r="BM164" s="255" t="s">
        <v>365</v>
      </c>
    </row>
    <row r="165" s="12" customFormat="1" ht="22.8" customHeight="1">
      <c r="A165" s="12"/>
      <c r="B165" s="226"/>
      <c r="C165" s="227"/>
      <c r="D165" s="228" t="s">
        <v>83</v>
      </c>
      <c r="E165" s="240" t="s">
        <v>1349</v>
      </c>
      <c r="F165" s="240" t="s">
        <v>1350</v>
      </c>
      <c r="G165" s="227"/>
      <c r="H165" s="227"/>
      <c r="I165" s="230"/>
      <c r="J165" s="241">
        <f>BK165</f>
        <v>0</v>
      </c>
      <c r="K165" s="227"/>
      <c r="L165" s="232"/>
      <c r="M165" s="233"/>
      <c r="N165" s="234"/>
      <c r="O165" s="234"/>
      <c r="P165" s="235">
        <f>P166</f>
        <v>0</v>
      </c>
      <c r="Q165" s="234"/>
      <c r="R165" s="235">
        <f>R166</f>
        <v>0</v>
      </c>
      <c r="S165" s="234"/>
      <c r="T165" s="236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37" t="s">
        <v>92</v>
      </c>
      <c r="AT165" s="238" t="s">
        <v>83</v>
      </c>
      <c r="AU165" s="238" t="s">
        <v>92</v>
      </c>
      <c r="AY165" s="237" t="s">
        <v>180</v>
      </c>
      <c r="BK165" s="239">
        <f>BK166</f>
        <v>0</v>
      </c>
    </row>
    <row r="166" s="2" customFormat="1" ht="22.2" customHeight="1">
      <c r="A166" s="37"/>
      <c r="B166" s="38"/>
      <c r="C166" s="256" t="s">
        <v>7</v>
      </c>
      <c r="D166" s="256" t="s">
        <v>189</v>
      </c>
      <c r="E166" s="257" t="s">
        <v>1360</v>
      </c>
      <c r="F166" s="258" t="s">
        <v>1361</v>
      </c>
      <c r="G166" s="259" t="s">
        <v>1191</v>
      </c>
      <c r="H166" s="266">
        <v>46.762</v>
      </c>
      <c r="I166" s="261"/>
      <c r="J166" s="262">
        <f>ROUND(I166*H166,2)</f>
        <v>0</v>
      </c>
      <c r="K166" s="263"/>
      <c r="L166" s="40"/>
      <c r="M166" s="264" t="s">
        <v>1</v>
      </c>
      <c r="N166" s="265" t="s">
        <v>49</v>
      </c>
      <c r="O166" s="90"/>
      <c r="P166" s="253">
        <f>O166*H166</f>
        <v>0</v>
      </c>
      <c r="Q166" s="253">
        <v>0</v>
      </c>
      <c r="R166" s="253">
        <f>Q166*H166</f>
        <v>0</v>
      </c>
      <c r="S166" s="253">
        <v>0</v>
      </c>
      <c r="T166" s="254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55" t="s">
        <v>742</v>
      </c>
      <c r="AT166" s="255" t="s">
        <v>189</v>
      </c>
      <c r="AU166" s="255" t="s">
        <v>94</v>
      </c>
      <c r="AY166" s="14" t="s">
        <v>180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4" t="s">
        <v>92</v>
      </c>
      <c r="BK166" s="142">
        <f>ROUND(I166*H166,2)</f>
        <v>0</v>
      </c>
      <c r="BL166" s="14" t="s">
        <v>742</v>
      </c>
      <c r="BM166" s="255" t="s">
        <v>345</v>
      </c>
    </row>
    <row r="167" s="12" customFormat="1" ht="22.8" customHeight="1">
      <c r="A167" s="12"/>
      <c r="B167" s="226"/>
      <c r="C167" s="227"/>
      <c r="D167" s="228" t="s">
        <v>83</v>
      </c>
      <c r="E167" s="240" t="s">
        <v>1448</v>
      </c>
      <c r="F167" s="240" t="s">
        <v>1449</v>
      </c>
      <c r="G167" s="227"/>
      <c r="H167" s="227"/>
      <c r="I167" s="230"/>
      <c r="J167" s="241">
        <f>BK167</f>
        <v>0</v>
      </c>
      <c r="K167" s="227"/>
      <c r="L167" s="232"/>
      <c r="M167" s="233"/>
      <c r="N167" s="234"/>
      <c r="O167" s="234"/>
      <c r="P167" s="235">
        <f>SUM(P168:P173)</f>
        <v>0</v>
      </c>
      <c r="Q167" s="234"/>
      <c r="R167" s="235">
        <f>SUM(R168:R173)</f>
        <v>0</v>
      </c>
      <c r="S167" s="234"/>
      <c r="T167" s="236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37" t="s">
        <v>92</v>
      </c>
      <c r="AT167" s="238" t="s">
        <v>83</v>
      </c>
      <c r="AU167" s="238" t="s">
        <v>92</v>
      </c>
      <c r="AY167" s="237" t="s">
        <v>180</v>
      </c>
      <c r="BK167" s="239">
        <f>SUM(BK168:BK173)</f>
        <v>0</v>
      </c>
    </row>
    <row r="168" s="2" customFormat="1" ht="14.4" customHeight="1">
      <c r="A168" s="37"/>
      <c r="B168" s="38"/>
      <c r="C168" s="256" t="s">
        <v>294</v>
      </c>
      <c r="D168" s="256" t="s">
        <v>189</v>
      </c>
      <c r="E168" s="257" t="s">
        <v>1450</v>
      </c>
      <c r="F168" s="258" t="s">
        <v>1451</v>
      </c>
      <c r="G168" s="259" t="s">
        <v>1191</v>
      </c>
      <c r="H168" s="266">
        <v>48.042999999999999</v>
      </c>
      <c r="I168" s="261"/>
      <c r="J168" s="262">
        <f>ROUND(I168*H168,2)</f>
        <v>0</v>
      </c>
      <c r="K168" s="263"/>
      <c r="L168" s="40"/>
      <c r="M168" s="264" t="s">
        <v>1</v>
      </c>
      <c r="N168" s="265" t="s">
        <v>49</v>
      </c>
      <c r="O168" s="90"/>
      <c r="P168" s="253">
        <f>O168*H168</f>
        <v>0</v>
      </c>
      <c r="Q168" s="253">
        <v>0</v>
      </c>
      <c r="R168" s="253">
        <f>Q168*H168</f>
        <v>0</v>
      </c>
      <c r="S168" s="253">
        <v>0</v>
      </c>
      <c r="T168" s="25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55" t="s">
        <v>742</v>
      </c>
      <c r="AT168" s="255" t="s">
        <v>189</v>
      </c>
      <c r="AU168" s="255" t="s">
        <v>94</v>
      </c>
      <c r="AY168" s="14" t="s">
        <v>180</v>
      </c>
      <c r="BE168" s="142">
        <f>IF(N168="základní",J168,0)</f>
        <v>0</v>
      </c>
      <c r="BF168" s="142">
        <f>IF(N168="snížená",J168,0)</f>
        <v>0</v>
      </c>
      <c r="BG168" s="142">
        <f>IF(N168="zákl. přenesená",J168,0)</f>
        <v>0</v>
      </c>
      <c r="BH168" s="142">
        <f>IF(N168="sníž. přenesená",J168,0)</f>
        <v>0</v>
      </c>
      <c r="BI168" s="142">
        <f>IF(N168="nulová",J168,0)</f>
        <v>0</v>
      </c>
      <c r="BJ168" s="14" t="s">
        <v>92</v>
      </c>
      <c r="BK168" s="142">
        <f>ROUND(I168*H168,2)</f>
        <v>0</v>
      </c>
      <c r="BL168" s="14" t="s">
        <v>742</v>
      </c>
      <c r="BM168" s="255" t="s">
        <v>435</v>
      </c>
    </row>
    <row r="169" s="2" customFormat="1" ht="22.2" customHeight="1">
      <c r="A169" s="37"/>
      <c r="B169" s="38"/>
      <c r="C169" s="256" t="s">
        <v>298</v>
      </c>
      <c r="D169" s="256" t="s">
        <v>189</v>
      </c>
      <c r="E169" s="257" t="s">
        <v>1452</v>
      </c>
      <c r="F169" s="258" t="s">
        <v>1453</v>
      </c>
      <c r="G169" s="259" t="s">
        <v>1191</v>
      </c>
      <c r="H169" s="266">
        <v>48.042999999999999</v>
      </c>
      <c r="I169" s="261"/>
      <c r="J169" s="262">
        <f>ROUND(I169*H169,2)</f>
        <v>0</v>
      </c>
      <c r="K169" s="263"/>
      <c r="L169" s="40"/>
      <c r="M169" s="264" t="s">
        <v>1</v>
      </c>
      <c r="N169" s="265" t="s">
        <v>49</v>
      </c>
      <c r="O169" s="90"/>
      <c r="P169" s="253">
        <f>O169*H169</f>
        <v>0</v>
      </c>
      <c r="Q169" s="253">
        <v>0</v>
      </c>
      <c r="R169" s="253">
        <f>Q169*H169</f>
        <v>0</v>
      </c>
      <c r="S169" s="253">
        <v>0</v>
      </c>
      <c r="T169" s="254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55" t="s">
        <v>742</v>
      </c>
      <c r="AT169" s="255" t="s">
        <v>189</v>
      </c>
      <c r="AU169" s="255" t="s">
        <v>94</v>
      </c>
      <c r="AY169" s="14" t="s">
        <v>180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4" t="s">
        <v>92</v>
      </c>
      <c r="BK169" s="142">
        <f>ROUND(I169*H169,2)</f>
        <v>0</v>
      </c>
      <c r="BL169" s="14" t="s">
        <v>742</v>
      </c>
      <c r="BM169" s="255" t="s">
        <v>393</v>
      </c>
    </row>
    <row r="170" s="2" customFormat="1" ht="22.2" customHeight="1">
      <c r="A170" s="37"/>
      <c r="B170" s="38"/>
      <c r="C170" s="256" t="s">
        <v>303</v>
      </c>
      <c r="D170" s="256" t="s">
        <v>189</v>
      </c>
      <c r="E170" s="257" t="s">
        <v>1454</v>
      </c>
      <c r="F170" s="258" t="s">
        <v>1455</v>
      </c>
      <c r="G170" s="259" t="s">
        <v>1191</v>
      </c>
      <c r="H170" s="266">
        <v>192.172</v>
      </c>
      <c r="I170" s="261"/>
      <c r="J170" s="262">
        <f>ROUND(I170*H170,2)</f>
        <v>0</v>
      </c>
      <c r="K170" s="263"/>
      <c r="L170" s="40"/>
      <c r="M170" s="264" t="s">
        <v>1</v>
      </c>
      <c r="N170" s="265" t="s">
        <v>49</v>
      </c>
      <c r="O170" s="90"/>
      <c r="P170" s="253">
        <f>O170*H170</f>
        <v>0</v>
      </c>
      <c r="Q170" s="253">
        <v>0</v>
      </c>
      <c r="R170" s="253">
        <f>Q170*H170</f>
        <v>0</v>
      </c>
      <c r="S170" s="253">
        <v>0</v>
      </c>
      <c r="T170" s="25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55" t="s">
        <v>742</v>
      </c>
      <c r="AT170" s="255" t="s">
        <v>189</v>
      </c>
      <c r="AU170" s="255" t="s">
        <v>94</v>
      </c>
      <c r="AY170" s="14" t="s">
        <v>180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4" t="s">
        <v>92</v>
      </c>
      <c r="BK170" s="142">
        <f>ROUND(I170*H170,2)</f>
        <v>0</v>
      </c>
      <c r="BL170" s="14" t="s">
        <v>742</v>
      </c>
      <c r="BM170" s="255" t="s">
        <v>377</v>
      </c>
    </row>
    <row r="171" s="2" customFormat="1" ht="22.2" customHeight="1">
      <c r="A171" s="37"/>
      <c r="B171" s="38"/>
      <c r="C171" s="256" t="s">
        <v>862</v>
      </c>
      <c r="D171" s="256" t="s">
        <v>189</v>
      </c>
      <c r="E171" s="257" t="s">
        <v>1456</v>
      </c>
      <c r="F171" s="258" t="s">
        <v>1457</v>
      </c>
      <c r="G171" s="259" t="s">
        <v>1191</v>
      </c>
      <c r="H171" s="266">
        <v>0.017000000000000001</v>
      </c>
      <c r="I171" s="261"/>
      <c r="J171" s="262">
        <f>ROUND(I171*H171,2)</f>
        <v>0</v>
      </c>
      <c r="K171" s="263"/>
      <c r="L171" s="40"/>
      <c r="M171" s="264" t="s">
        <v>1</v>
      </c>
      <c r="N171" s="265" t="s">
        <v>49</v>
      </c>
      <c r="O171" s="90"/>
      <c r="P171" s="253">
        <f>O171*H171</f>
        <v>0</v>
      </c>
      <c r="Q171" s="253">
        <v>0</v>
      </c>
      <c r="R171" s="253">
        <f>Q171*H171</f>
        <v>0</v>
      </c>
      <c r="S171" s="253">
        <v>0</v>
      </c>
      <c r="T171" s="254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55" t="s">
        <v>742</v>
      </c>
      <c r="AT171" s="255" t="s">
        <v>189</v>
      </c>
      <c r="AU171" s="255" t="s">
        <v>94</v>
      </c>
      <c r="AY171" s="14" t="s">
        <v>180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4" t="s">
        <v>92</v>
      </c>
      <c r="BK171" s="142">
        <f>ROUND(I171*H171,2)</f>
        <v>0</v>
      </c>
      <c r="BL171" s="14" t="s">
        <v>742</v>
      </c>
      <c r="BM171" s="255" t="s">
        <v>427</v>
      </c>
    </row>
    <row r="172" s="2" customFormat="1" ht="34.8" customHeight="1">
      <c r="A172" s="37"/>
      <c r="B172" s="38"/>
      <c r="C172" s="256" t="s">
        <v>281</v>
      </c>
      <c r="D172" s="256" t="s">
        <v>189</v>
      </c>
      <c r="E172" s="257" t="s">
        <v>1458</v>
      </c>
      <c r="F172" s="258" t="s">
        <v>1459</v>
      </c>
      <c r="G172" s="259" t="s">
        <v>1191</v>
      </c>
      <c r="H172" s="266">
        <v>0.017000000000000001</v>
      </c>
      <c r="I172" s="261"/>
      <c r="J172" s="262">
        <f>ROUND(I172*H172,2)</f>
        <v>0</v>
      </c>
      <c r="K172" s="263"/>
      <c r="L172" s="40"/>
      <c r="M172" s="264" t="s">
        <v>1</v>
      </c>
      <c r="N172" s="265" t="s">
        <v>49</v>
      </c>
      <c r="O172" s="90"/>
      <c r="P172" s="253">
        <f>O172*H172</f>
        <v>0</v>
      </c>
      <c r="Q172" s="253">
        <v>0</v>
      </c>
      <c r="R172" s="253">
        <f>Q172*H172</f>
        <v>0</v>
      </c>
      <c r="S172" s="253">
        <v>0</v>
      </c>
      <c r="T172" s="25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55" t="s">
        <v>742</v>
      </c>
      <c r="AT172" s="255" t="s">
        <v>189</v>
      </c>
      <c r="AU172" s="255" t="s">
        <v>94</v>
      </c>
      <c r="AY172" s="14" t="s">
        <v>180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4" t="s">
        <v>92</v>
      </c>
      <c r="BK172" s="142">
        <f>ROUND(I172*H172,2)</f>
        <v>0</v>
      </c>
      <c r="BL172" s="14" t="s">
        <v>742</v>
      </c>
      <c r="BM172" s="255" t="s">
        <v>423</v>
      </c>
    </row>
    <row r="173" s="2" customFormat="1" ht="30" customHeight="1">
      <c r="A173" s="37"/>
      <c r="B173" s="38"/>
      <c r="C173" s="256" t="s">
        <v>439</v>
      </c>
      <c r="D173" s="256" t="s">
        <v>189</v>
      </c>
      <c r="E173" s="257" t="s">
        <v>1460</v>
      </c>
      <c r="F173" s="258" t="s">
        <v>1461</v>
      </c>
      <c r="G173" s="259" t="s">
        <v>1191</v>
      </c>
      <c r="H173" s="266">
        <v>0.068000000000000005</v>
      </c>
      <c r="I173" s="261"/>
      <c r="J173" s="262">
        <f>ROUND(I173*H173,2)</f>
        <v>0</v>
      </c>
      <c r="K173" s="263"/>
      <c r="L173" s="40"/>
      <c r="M173" s="264" t="s">
        <v>1</v>
      </c>
      <c r="N173" s="265" t="s">
        <v>49</v>
      </c>
      <c r="O173" s="90"/>
      <c r="P173" s="253">
        <f>O173*H173</f>
        <v>0</v>
      </c>
      <c r="Q173" s="253">
        <v>0</v>
      </c>
      <c r="R173" s="253">
        <f>Q173*H173</f>
        <v>0</v>
      </c>
      <c r="S173" s="253">
        <v>0</v>
      </c>
      <c r="T173" s="25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55" t="s">
        <v>742</v>
      </c>
      <c r="AT173" s="255" t="s">
        <v>189</v>
      </c>
      <c r="AU173" s="255" t="s">
        <v>94</v>
      </c>
      <c r="AY173" s="14" t="s">
        <v>180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4" t="s">
        <v>92</v>
      </c>
      <c r="BK173" s="142">
        <f>ROUND(I173*H173,2)</f>
        <v>0</v>
      </c>
      <c r="BL173" s="14" t="s">
        <v>742</v>
      </c>
      <c r="BM173" s="255" t="s">
        <v>401</v>
      </c>
    </row>
    <row r="174" s="12" customFormat="1" ht="25.92" customHeight="1">
      <c r="A174" s="12"/>
      <c r="B174" s="226"/>
      <c r="C174" s="227"/>
      <c r="D174" s="228" t="s">
        <v>83</v>
      </c>
      <c r="E174" s="229" t="s">
        <v>177</v>
      </c>
      <c r="F174" s="229" t="s">
        <v>1034</v>
      </c>
      <c r="G174" s="227"/>
      <c r="H174" s="227"/>
      <c r="I174" s="230"/>
      <c r="J174" s="231">
        <f>BK174</f>
        <v>0</v>
      </c>
      <c r="K174" s="227"/>
      <c r="L174" s="232"/>
      <c r="M174" s="233"/>
      <c r="N174" s="234"/>
      <c r="O174" s="234"/>
      <c r="P174" s="235">
        <f>P175+P181</f>
        <v>0</v>
      </c>
      <c r="Q174" s="234"/>
      <c r="R174" s="235">
        <f>R175+R181</f>
        <v>0</v>
      </c>
      <c r="S174" s="234"/>
      <c r="T174" s="236">
        <f>T175+T181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37" t="s">
        <v>94</v>
      </c>
      <c r="AT174" s="238" t="s">
        <v>83</v>
      </c>
      <c r="AU174" s="238" t="s">
        <v>84</v>
      </c>
      <c r="AY174" s="237" t="s">
        <v>180</v>
      </c>
      <c r="BK174" s="239">
        <f>BK175+BK181</f>
        <v>0</v>
      </c>
    </row>
    <row r="175" s="12" customFormat="1" ht="22.8" customHeight="1">
      <c r="A175" s="12"/>
      <c r="B175" s="226"/>
      <c r="C175" s="227"/>
      <c r="D175" s="228" t="s">
        <v>83</v>
      </c>
      <c r="E175" s="240" t="s">
        <v>1462</v>
      </c>
      <c r="F175" s="240" t="s">
        <v>1463</v>
      </c>
      <c r="G175" s="227"/>
      <c r="H175" s="227"/>
      <c r="I175" s="230"/>
      <c r="J175" s="241">
        <f>BK175</f>
        <v>0</v>
      </c>
      <c r="K175" s="227"/>
      <c r="L175" s="232"/>
      <c r="M175" s="233"/>
      <c r="N175" s="234"/>
      <c r="O175" s="234"/>
      <c r="P175" s="235">
        <f>SUM(P176:P180)</f>
        <v>0</v>
      </c>
      <c r="Q175" s="234"/>
      <c r="R175" s="235">
        <f>SUM(R176:R180)</f>
        <v>0</v>
      </c>
      <c r="S175" s="234"/>
      <c r="T175" s="236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7" t="s">
        <v>94</v>
      </c>
      <c r="AT175" s="238" t="s">
        <v>83</v>
      </c>
      <c r="AU175" s="238" t="s">
        <v>92</v>
      </c>
      <c r="AY175" s="237" t="s">
        <v>180</v>
      </c>
      <c r="BK175" s="239">
        <f>SUM(BK176:BK180)</f>
        <v>0</v>
      </c>
    </row>
    <row r="176" s="2" customFormat="1" ht="22.2" customHeight="1">
      <c r="A176" s="37"/>
      <c r="B176" s="38"/>
      <c r="C176" s="256" t="s">
        <v>333</v>
      </c>
      <c r="D176" s="256" t="s">
        <v>189</v>
      </c>
      <c r="E176" s="257" t="s">
        <v>1464</v>
      </c>
      <c r="F176" s="258" t="s">
        <v>1465</v>
      </c>
      <c r="G176" s="259" t="s">
        <v>292</v>
      </c>
      <c r="H176" s="266">
        <v>34.719999999999999</v>
      </c>
      <c r="I176" s="261"/>
      <c r="J176" s="262">
        <f>ROUND(I176*H176,2)</f>
        <v>0</v>
      </c>
      <c r="K176" s="263"/>
      <c r="L176" s="40"/>
      <c r="M176" s="264" t="s">
        <v>1</v>
      </c>
      <c r="N176" s="265" t="s">
        <v>49</v>
      </c>
      <c r="O176" s="90"/>
      <c r="P176" s="253">
        <f>O176*H176</f>
        <v>0</v>
      </c>
      <c r="Q176" s="253">
        <v>0</v>
      </c>
      <c r="R176" s="253">
        <f>Q176*H176</f>
        <v>0</v>
      </c>
      <c r="S176" s="253">
        <v>0</v>
      </c>
      <c r="T176" s="25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55" t="s">
        <v>272</v>
      </c>
      <c r="AT176" s="255" t="s">
        <v>189</v>
      </c>
      <c r="AU176" s="255" t="s">
        <v>94</v>
      </c>
      <c r="AY176" s="14" t="s">
        <v>180</v>
      </c>
      <c r="BE176" s="142">
        <f>IF(N176="základní",J176,0)</f>
        <v>0</v>
      </c>
      <c r="BF176" s="142">
        <f>IF(N176="snížená",J176,0)</f>
        <v>0</v>
      </c>
      <c r="BG176" s="142">
        <f>IF(N176="zákl. přenesená",J176,0)</f>
        <v>0</v>
      </c>
      <c r="BH176" s="142">
        <f>IF(N176="sníž. přenesená",J176,0)</f>
        <v>0</v>
      </c>
      <c r="BI176" s="142">
        <f>IF(N176="nulová",J176,0)</f>
        <v>0</v>
      </c>
      <c r="BJ176" s="14" t="s">
        <v>92</v>
      </c>
      <c r="BK176" s="142">
        <f>ROUND(I176*H176,2)</f>
        <v>0</v>
      </c>
      <c r="BL176" s="14" t="s">
        <v>272</v>
      </c>
      <c r="BM176" s="255" t="s">
        <v>385</v>
      </c>
    </row>
    <row r="177" s="2" customFormat="1" ht="22.2" customHeight="1">
      <c r="A177" s="37"/>
      <c r="B177" s="38"/>
      <c r="C177" s="242" t="s">
        <v>341</v>
      </c>
      <c r="D177" s="242" t="s">
        <v>183</v>
      </c>
      <c r="E177" s="243" t="s">
        <v>1466</v>
      </c>
      <c r="F177" s="244" t="s">
        <v>1467</v>
      </c>
      <c r="G177" s="245" t="s">
        <v>292</v>
      </c>
      <c r="H177" s="246">
        <v>42.393000000000001</v>
      </c>
      <c r="I177" s="247"/>
      <c r="J177" s="248">
        <f>ROUND(I177*H177,2)</f>
        <v>0</v>
      </c>
      <c r="K177" s="249"/>
      <c r="L177" s="250"/>
      <c r="M177" s="251" t="s">
        <v>1</v>
      </c>
      <c r="N177" s="252" t="s">
        <v>49</v>
      </c>
      <c r="O177" s="90"/>
      <c r="P177" s="253">
        <f>O177*H177</f>
        <v>0</v>
      </c>
      <c r="Q177" s="253">
        <v>0</v>
      </c>
      <c r="R177" s="253">
        <f>Q177*H177</f>
        <v>0</v>
      </c>
      <c r="S177" s="253">
        <v>0</v>
      </c>
      <c r="T177" s="254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55" t="s">
        <v>997</v>
      </c>
      <c r="AT177" s="255" t="s">
        <v>183</v>
      </c>
      <c r="AU177" s="255" t="s">
        <v>94</v>
      </c>
      <c r="AY177" s="14" t="s">
        <v>180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4" t="s">
        <v>92</v>
      </c>
      <c r="BK177" s="142">
        <f>ROUND(I177*H177,2)</f>
        <v>0</v>
      </c>
      <c r="BL177" s="14" t="s">
        <v>272</v>
      </c>
      <c r="BM177" s="255" t="s">
        <v>1093</v>
      </c>
    </row>
    <row r="178" s="2" customFormat="1" ht="22.2" customHeight="1">
      <c r="A178" s="37"/>
      <c r="B178" s="38"/>
      <c r="C178" s="256" t="s">
        <v>749</v>
      </c>
      <c r="D178" s="256" t="s">
        <v>189</v>
      </c>
      <c r="E178" s="257" t="s">
        <v>1468</v>
      </c>
      <c r="F178" s="258" t="s">
        <v>1469</v>
      </c>
      <c r="G178" s="259" t="s">
        <v>192</v>
      </c>
      <c r="H178" s="260"/>
      <c r="I178" s="261"/>
      <c r="J178" s="262">
        <f>ROUND(I178*H178,2)</f>
        <v>0</v>
      </c>
      <c r="K178" s="263"/>
      <c r="L178" s="40"/>
      <c r="M178" s="264" t="s">
        <v>1</v>
      </c>
      <c r="N178" s="265" t="s">
        <v>49</v>
      </c>
      <c r="O178" s="90"/>
      <c r="P178" s="253">
        <f>O178*H178</f>
        <v>0</v>
      </c>
      <c r="Q178" s="253">
        <v>0</v>
      </c>
      <c r="R178" s="253">
        <f>Q178*H178</f>
        <v>0</v>
      </c>
      <c r="S178" s="253">
        <v>0</v>
      </c>
      <c r="T178" s="25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55" t="s">
        <v>272</v>
      </c>
      <c r="AT178" s="255" t="s">
        <v>189</v>
      </c>
      <c r="AU178" s="255" t="s">
        <v>94</v>
      </c>
      <c r="AY178" s="14" t="s">
        <v>180</v>
      </c>
      <c r="BE178" s="142">
        <f>IF(N178="základní",J178,0)</f>
        <v>0</v>
      </c>
      <c r="BF178" s="142">
        <f>IF(N178="snížená",J178,0)</f>
        <v>0</v>
      </c>
      <c r="BG178" s="142">
        <f>IF(N178="zákl. přenesená",J178,0)</f>
        <v>0</v>
      </c>
      <c r="BH178" s="142">
        <f>IF(N178="sníž. přenesená",J178,0)</f>
        <v>0</v>
      </c>
      <c r="BI178" s="142">
        <f>IF(N178="nulová",J178,0)</f>
        <v>0</v>
      </c>
      <c r="BJ178" s="14" t="s">
        <v>92</v>
      </c>
      <c r="BK178" s="142">
        <f>ROUND(I178*H178,2)</f>
        <v>0</v>
      </c>
      <c r="BL178" s="14" t="s">
        <v>272</v>
      </c>
      <c r="BM178" s="255" t="s">
        <v>447</v>
      </c>
    </row>
    <row r="179" s="2" customFormat="1" ht="22.2" customHeight="1">
      <c r="A179" s="37"/>
      <c r="B179" s="38"/>
      <c r="C179" s="256" t="s">
        <v>329</v>
      </c>
      <c r="D179" s="256" t="s">
        <v>189</v>
      </c>
      <c r="E179" s="257" t="s">
        <v>1470</v>
      </c>
      <c r="F179" s="258" t="s">
        <v>1471</v>
      </c>
      <c r="G179" s="259" t="s">
        <v>192</v>
      </c>
      <c r="H179" s="260"/>
      <c r="I179" s="261"/>
      <c r="J179" s="262">
        <f>ROUND(I179*H179,2)</f>
        <v>0</v>
      </c>
      <c r="K179" s="263"/>
      <c r="L179" s="40"/>
      <c r="M179" s="264" t="s">
        <v>1</v>
      </c>
      <c r="N179" s="265" t="s">
        <v>49</v>
      </c>
      <c r="O179" s="90"/>
      <c r="P179" s="253">
        <f>O179*H179</f>
        <v>0</v>
      </c>
      <c r="Q179" s="253">
        <v>0</v>
      </c>
      <c r="R179" s="253">
        <f>Q179*H179</f>
        <v>0</v>
      </c>
      <c r="S179" s="253">
        <v>0</v>
      </c>
      <c r="T179" s="254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55" t="s">
        <v>272</v>
      </c>
      <c r="AT179" s="255" t="s">
        <v>189</v>
      </c>
      <c r="AU179" s="255" t="s">
        <v>94</v>
      </c>
      <c r="AY179" s="14" t="s">
        <v>180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4" t="s">
        <v>92</v>
      </c>
      <c r="BK179" s="142">
        <f>ROUND(I179*H179,2)</f>
        <v>0</v>
      </c>
      <c r="BL179" s="14" t="s">
        <v>272</v>
      </c>
      <c r="BM179" s="255" t="s">
        <v>1101</v>
      </c>
    </row>
    <row r="180" s="2" customFormat="1" ht="22.2" customHeight="1">
      <c r="A180" s="37"/>
      <c r="B180" s="38"/>
      <c r="C180" s="256" t="s">
        <v>997</v>
      </c>
      <c r="D180" s="256" t="s">
        <v>189</v>
      </c>
      <c r="E180" s="257" t="s">
        <v>1472</v>
      </c>
      <c r="F180" s="258" t="s">
        <v>1473</v>
      </c>
      <c r="G180" s="259" t="s">
        <v>192</v>
      </c>
      <c r="H180" s="260"/>
      <c r="I180" s="261"/>
      <c r="J180" s="262">
        <f>ROUND(I180*H180,2)</f>
        <v>0</v>
      </c>
      <c r="K180" s="263"/>
      <c r="L180" s="40"/>
      <c r="M180" s="264" t="s">
        <v>1</v>
      </c>
      <c r="N180" s="265" t="s">
        <v>49</v>
      </c>
      <c r="O180" s="90"/>
      <c r="P180" s="253">
        <f>O180*H180</f>
        <v>0</v>
      </c>
      <c r="Q180" s="253">
        <v>0</v>
      </c>
      <c r="R180" s="253">
        <f>Q180*H180</f>
        <v>0</v>
      </c>
      <c r="S180" s="253">
        <v>0</v>
      </c>
      <c r="T180" s="254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55" t="s">
        <v>272</v>
      </c>
      <c r="AT180" s="255" t="s">
        <v>189</v>
      </c>
      <c r="AU180" s="255" t="s">
        <v>94</v>
      </c>
      <c r="AY180" s="14" t="s">
        <v>180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4" t="s">
        <v>92</v>
      </c>
      <c r="BK180" s="142">
        <f>ROUND(I180*H180,2)</f>
        <v>0</v>
      </c>
      <c r="BL180" s="14" t="s">
        <v>272</v>
      </c>
      <c r="BM180" s="255" t="s">
        <v>193</v>
      </c>
    </row>
    <row r="181" s="12" customFormat="1" ht="22.8" customHeight="1">
      <c r="A181" s="12"/>
      <c r="B181" s="226"/>
      <c r="C181" s="227"/>
      <c r="D181" s="228" t="s">
        <v>83</v>
      </c>
      <c r="E181" s="240" t="s">
        <v>1474</v>
      </c>
      <c r="F181" s="240" t="s">
        <v>1475</v>
      </c>
      <c r="G181" s="227"/>
      <c r="H181" s="227"/>
      <c r="I181" s="230"/>
      <c r="J181" s="241">
        <f>BK181</f>
        <v>0</v>
      </c>
      <c r="K181" s="227"/>
      <c r="L181" s="232"/>
      <c r="M181" s="233"/>
      <c r="N181" s="234"/>
      <c r="O181" s="234"/>
      <c r="P181" s="235">
        <f>P182</f>
        <v>0</v>
      </c>
      <c r="Q181" s="234"/>
      <c r="R181" s="235">
        <f>R182</f>
        <v>0</v>
      </c>
      <c r="S181" s="234"/>
      <c r="T181" s="236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37" t="s">
        <v>94</v>
      </c>
      <c r="AT181" s="238" t="s">
        <v>83</v>
      </c>
      <c r="AU181" s="238" t="s">
        <v>92</v>
      </c>
      <c r="AY181" s="237" t="s">
        <v>180</v>
      </c>
      <c r="BK181" s="239">
        <f>BK182</f>
        <v>0</v>
      </c>
    </row>
    <row r="182" s="2" customFormat="1" ht="30" customHeight="1">
      <c r="A182" s="37"/>
      <c r="B182" s="38"/>
      <c r="C182" s="256" t="s">
        <v>325</v>
      </c>
      <c r="D182" s="256" t="s">
        <v>189</v>
      </c>
      <c r="E182" s="257" t="s">
        <v>1476</v>
      </c>
      <c r="F182" s="258" t="s">
        <v>1477</v>
      </c>
      <c r="G182" s="259" t="s">
        <v>213</v>
      </c>
      <c r="H182" s="266">
        <v>8</v>
      </c>
      <c r="I182" s="261"/>
      <c r="J182" s="262">
        <f>ROUND(I182*H182,2)</f>
        <v>0</v>
      </c>
      <c r="K182" s="263"/>
      <c r="L182" s="40"/>
      <c r="M182" s="264" t="s">
        <v>1</v>
      </c>
      <c r="N182" s="265" t="s">
        <v>49</v>
      </c>
      <c r="O182" s="90"/>
      <c r="P182" s="253">
        <f>O182*H182</f>
        <v>0</v>
      </c>
      <c r="Q182" s="253">
        <v>0</v>
      </c>
      <c r="R182" s="253">
        <f>Q182*H182</f>
        <v>0</v>
      </c>
      <c r="S182" s="253">
        <v>0</v>
      </c>
      <c r="T182" s="254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55" t="s">
        <v>272</v>
      </c>
      <c r="AT182" s="255" t="s">
        <v>189</v>
      </c>
      <c r="AU182" s="255" t="s">
        <v>94</v>
      </c>
      <c r="AY182" s="14" t="s">
        <v>180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4" t="s">
        <v>92</v>
      </c>
      <c r="BK182" s="142">
        <f>ROUND(I182*H182,2)</f>
        <v>0</v>
      </c>
      <c r="BL182" s="14" t="s">
        <v>272</v>
      </c>
      <c r="BM182" s="255" t="s">
        <v>1178</v>
      </c>
    </row>
    <row r="183" s="12" customFormat="1" ht="25.92" customHeight="1">
      <c r="A183" s="12"/>
      <c r="B183" s="226"/>
      <c r="C183" s="227"/>
      <c r="D183" s="228" t="s">
        <v>83</v>
      </c>
      <c r="E183" s="229" t="s">
        <v>183</v>
      </c>
      <c r="F183" s="229" t="s">
        <v>1054</v>
      </c>
      <c r="G183" s="227"/>
      <c r="H183" s="227"/>
      <c r="I183" s="230"/>
      <c r="J183" s="231">
        <f>BK183</f>
        <v>0</v>
      </c>
      <c r="K183" s="227"/>
      <c r="L183" s="232"/>
      <c r="M183" s="233"/>
      <c r="N183" s="234"/>
      <c r="O183" s="234"/>
      <c r="P183" s="235">
        <f>P184</f>
        <v>0</v>
      </c>
      <c r="Q183" s="234"/>
      <c r="R183" s="235">
        <f>R184</f>
        <v>0</v>
      </c>
      <c r="S183" s="234"/>
      <c r="T183" s="236">
        <f>T184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7" t="s">
        <v>179</v>
      </c>
      <c r="AT183" s="238" t="s">
        <v>83</v>
      </c>
      <c r="AU183" s="238" t="s">
        <v>84</v>
      </c>
      <c r="AY183" s="237" t="s">
        <v>180</v>
      </c>
      <c r="BK183" s="239">
        <f>BK184</f>
        <v>0</v>
      </c>
    </row>
    <row r="184" s="12" customFormat="1" ht="22.8" customHeight="1">
      <c r="A184" s="12"/>
      <c r="B184" s="226"/>
      <c r="C184" s="227"/>
      <c r="D184" s="228" t="s">
        <v>83</v>
      </c>
      <c r="E184" s="240" t="s">
        <v>409</v>
      </c>
      <c r="F184" s="240" t="s">
        <v>410</v>
      </c>
      <c r="G184" s="227"/>
      <c r="H184" s="227"/>
      <c r="I184" s="230"/>
      <c r="J184" s="241">
        <f>BK184</f>
        <v>0</v>
      </c>
      <c r="K184" s="227"/>
      <c r="L184" s="232"/>
      <c r="M184" s="233"/>
      <c r="N184" s="234"/>
      <c r="O184" s="234"/>
      <c r="P184" s="235">
        <f>SUM(P185:P186)</f>
        <v>0</v>
      </c>
      <c r="Q184" s="234"/>
      <c r="R184" s="235">
        <f>SUM(R185:R186)</f>
        <v>0</v>
      </c>
      <c r="S184" s="234"/>
      <c r="T184" s="236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37" t="s">
        <v>179</v>
      </c>
      <c r="AT184" s="238" t="s">
        <v>83</v>
      </c>
      <c r="AU184" s="238" t="s">
        <v>92</v>
      </c>
      <c r="AY184" s="237" t="s">
        <v>180</v>
      </c>
      <c r="BK184" s="239">
        <f>SUM(BK185:BK186)</f>
        <v>0</v>
      </c>
    </row>
    <row r="185" s="2" customFormat="1" ht="22.2" customHeight="1">
      <c r="A185" s="37"/>
      <c r="B185" s="38"/>
      <c r="C185" s="256" t="s">
        <v>313</v>
      </c>
      <c r="D185" s="256" t="s">
        <v>189</v>
      </c>
      <c r="E185" s="257" t="s">
        <v>1478</v>
      </c>
      <c r="F185" s="258" t="s">
        <v>1479</v>
      </c>
      <c r="G185" s="259" t="s">
        <v>213</v>
      </c>
      <c r="H185" s="266">
        <v>2</v>
      </c>
      <c r="I185" s="261"/>
      <c r="J185" s="262">
        <f>ROUND(I185*H185,2)</f>
        <v>0</v>
      </c>
      <c r="K185" s="263"/>
      <c r="L185" s="40"/>
      <c r="M185" s="264" t="s">
        <v>1</v>
      </c>
      <c r="N185" s="265" t="s">
        <v>49</v>
      </c>
      <c r="O185" s="90"/>
      <c r="P185" s="253">
        <f>O185*H185</f>
        <v>0</v>
      </c>
      <c r="Q185" s="253">
        <v>0</v>
      </c>
      <c r="R185" s="253">
        <f>Q185*H185</f>
        <v>0</v>
      </c>
      <c r="S185" s="253">
        <v>0</v>
      </c>
      <c r="T185" s="254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55" t="s">
        <v>193</v>
      </c>
      <c r="AT185" s="255" t="s">
        <v>189</v>
      </c>
      <c r="AU185" s="255" t="s">
        <v>94</v>
      </c>
      <c r="AY185" s="14" t="s">
        <v>180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4" t="s">
        <v>92</v>
      </c>
      <c r="BK185" s="142">
        <f>ROUND(I185*H185,2)</f>
        <v>0</v>
      </c>
      <c r="BL185" s="14" t="s">
        <v>193</v>
      </c>
      <c r="BM185" s="255" t="s">
        <v>529</v>
      </c>
    </row>
    <row r="186" s="2" customFormat="1" ht="14.4" customHeight="1">
      <c r="A186" s="37"/>
      <c r="B186" s="38"/>
      <c r="C186" s="242" t="s">
        <v>317</v>
      </c>
      <c r="D186" s="242" t="s">
        <v>183</v>
      </c>
      <c r="E186" s="243" t="s">
        <v>1480</v>
      </c>
      <c r="F186" s="244" t="s">
        <v>1481</v>
      </c>
      <c r="G186" s="245" t="s">
        <v>1414</v>
      </c>
      <c r="H186" s="246">
        <v>2</v>
      </c>
      <c r="I186" s="247"/>
      <c r="J186" s="248">
        <f>ROUND(I186*H186,2)</f>
        <v>0</v>
      </c>
      <c r="K186" s="249"/>
      <c r="L186" s="250"/>
      <c r="M186" s="251" t="s">
        <v>1</v>
      </c>
      <c r="N186" s="252" t="s">
        <v>49</v>
      </c>
      <c r="O186" s="90"/>
      <c r="P186" s="253">
        <f>O186*H186</f>
        <v>0</v>
      </c>
      <c r="Q186" s="253">
        <v>0</v>
      </c>
      <c r="R186" s="253">
        <f>Q186*H186</f>
        <v>0</v>
      </c>
      <c r="S186" s="253">
        <v>0</v>
      </c>
      <c r="T186" s="254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55" t="s">
        <v>856</v>
      </c>
      <c r="AT186" s="255" t="s">
        <v>183</v>
      </c>
      <c r="AU186" s="255" t="s">
        <v>94</v>
      </c>
      <c r="AY186" s="14" t="s">
        <v>180</v>
      </c>
      <c r="BE186" s="142">
        <f>IF(N186="základní",J186,0)</f>
        <v>0</v>
      </c>
      <c r="BF186" s="142">
        <f>IF(N186="snížená",J186,0)</f>
        <v>0</v>
      </c>
      <c r="BG186" s="142">
        <f>IF(N186="zákl. přenesená",J186,0)</f>
        <v>0</v>
      </c>
      <c r="BH186" s="142">
        <f>IF(N186="sníž. přenesená",J186,0)</f>
        <v>0</v>
      </c>
      <c r="BI186" s="142">
        <f>IF(N186="nulová",J186,0)</f>
        <v>0</v>
      </c>
      <c r="BJ186" s="14" t="s">
        <v>92</v>
      </c>
      <c r="BK186" s="142">
        <f>ROUND(I186*H186,2)</f>
        <v>0</v>
      </c>
      <c r="BL186" s="14" t="s">
        <v>193</v>
      </c>
      <c r="BM186" s="255" t="s">
        <v>1183</v>
      </c>
    </row>
    <row r="187" s="12" customFormat="1" ht="25.92" customHeight="1">
      <c r="A187" s="12"/>
      <c r="B187" s="226"/>
      <c r="C187" s="227"/>
      <c r="D187" s="228" t="s">
        <v>83</v>
      </c>
      <c r="E187" s="229" t="s">
        <v>1482</v>
      </c>
      <c r="F187" s="229" t="s">
        <v>1483</v>
      </c>
      <c r="G187" s="227"/>
      <c r="H187" s="227"/>
      <c r="I187" s="230"/>
      <c r="J187" s="231">
        <f>BK187</f>
        <v>0</v>
      </c>
      <c r="K187" s="227"/>
      <c r="L187" s="232"/>
      <c r="M187" s="233"/>
      <c r="N187" s="234"/>
      <c r="O187" s="234"/>
      <c r="P187" s="235">
        <f>P188</f>
        <v>0</v>
      </c>
      <c r="Q187" s="234"/>
      <c r="R187" s="235">
        <f>R188</f>
        <v>0</v>
      </c>
      <c r="S187" s="234"/>
      <c r="T187" s="236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37" t="s">
        <v>742</v>
      </c>
      <c r="AT187" s="238" t="s">
        <v>83</v>
      </c>
      <c r="AU187" s="238" t="s">
        <v>84</v>
      </c>
      <c r="AY187" s="237" t="s">
        <v>180</v>
      </c>
      <c r="BK187" s="239">
        <f>BK188</f>
        <v>0</v>
      </c>
    </row>
    <row r="188" s="2" customFormat="1" ht="19.8" customHeight="1">
      <c r="A188" s="37"/>
      <c r="B188" s="38"/>
      <c r="C188" s="256" t="s">
        <v>1049</v>
      </c>
      <c r="D188" s="256" t="s">
        <v>189</v>
      </c>
      <c r="E188" s="257" t="s">
        <v>1484</v>
      </c>
      <c r="F188" s="258" t="s">
        <v>1485</v>
      </c>
      <c r="G188" s="259" t="s">
        <v>470</v>
      </c>
      <c r="H188" s="266">
        <v>24</v>
      </c>
      <c r="I188" s="261"/>
      <c r="J188" s="262">
        <f>ROUND(I188*H188,2)</f>
        <v>0</v>
      </c>
      <c r="K188" s="263"/>
      <c r="L188" s="40"/>
      <c r="M188" s="267" t="s">
        <v>1</v>
      </c>
      <c r="N188" s="268" t="s">
        <v>49</v>
      </c>
      <c r="O188" s="269"/>
      <c r="P188" s="270">
        <f>O188*H188</f>
        <v>0</v>
      </c>
      <c r="Q188" s="270">
        <v>0</v>
      </c>
      <c r="R188" s="270">
        <f>Q188*H188</f>
        <v>0</v>
      </c>
      <c r="S188" s="270">
        <v>0</v>
      </c>
      <c r="T188" s="27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55" t="s">
        <v>471</v>
      </c>
      <c r="AT188" s="255" t="s">
        <v>189</v>
      </c>
      <c r="AU188" s="255" t="s">
        <v>92</v>
      </c>
      <c r="AY188" s="14" t="s">
        <v>180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4" t="s">
        <v>92</v>
      </c>
      <c r="BK188" s="142">
        <f>ROUND(I188*H188,2)</f>
        <v>0</v>
      </c>
      <c r="BL188" s="14" t="s">
        <v>471</v>
      </c>
      <c r="BM188" s="255" t="s">
        <v>547</v>
      </c>
    </row>
    <row r="189" s="2" customFormat="1" ht="6.96" customHeight="1">
      <c r="A189" s="37"/>
      <c r="B189" s="65"/>
      <c r="C189" s="66"/>
      <c r="D189" s="66"/>
      <c r="E189" s="66"/>
      <c r="F189" s="66"/>
      <c r="G189" s="66"/>
      <c r="H189" s="66"/>
      <c r="I189" s="66"/>
      <c r="J189" s="66"/>
      <c r="K189" s="66"/>
      <c r="L189" s="40"/>
      <c r="M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</sheetData>
  <sheetProtection sheet="1" autoFilter="0" formatColumns="0" formatRows="0" objects="1" scenarios="1" spinCount="100000" saltValue="VWikE4xgMRcn/pLWkheN+uduIQ90hC+QMbJ2aAoRFzE1jJ7M68Q8R6wclNbHPOOE1Us24IOxr4oodHfAZUTfNw==" hashValue="EXEsfFdfoj5AYjgE2+J6NDd/CFHq+Zhqf8+vv1kOugH09RbeJHDwpYkB2fClIJoI4G5uUG/gR74dXgb9pszJUg==" algorithmName="SHA-512" password="CC35"/>
  <autoFilter ref="C138:K188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Tomáš Grepl</dc:creator>
  <cp:lastModifiedBy>Tomáš Grepl</cp:lastModifiedBy>
  <dcterms:created xsi:type="dcterms:W3CDTF">2022-01-18T08:32:27Z</dcterms:created>
  <dcterms:modified xsi:type="dcterms:W3CDTF">2022-01-18T08:32:48Z</dcterms:modified>
</cp:coreProperties>
</file>