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Hala se solí Nový Bor/Vysvětlení ZD/VZD 4/"/>
    </mc:Choice>
  </mc:AlternateContent>
  <xr:revisionPtr revIDLastSave="0" documentId="8_{77EA2EC7-904C-4E84-8ADC-744D58A8E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F2" i="3"/>
  <c r="C4" i="3"/>
  <c r="F4" i="3"/>
  <c r="C6" i="3"/>
  <c r="F6" i="3"/>
  <c r="C8" i="3"/>
  <c r="F8" i="3"/>
  <c r="C10" i="3"/>
  <c r="F10" i="3"/>
  <c r="I10" i="3"/>
  <c r="F22" i="3"/>
  <c r="I22" i="3"/>
  <c r="K13" i="1"/>
  <c r="K12" i="1" s="1"/>
  <c r="M13" i="1"/>
  <c r="M12" i="1" s="1"/>
  <c r="G11" i="2" s="1"/>
  <c r="Z13" i="1"/>
  <c r="AD13" i="1"/>
  <c r="AE13" i="1"/>
  <c r="AF13" i="1"/>
  <c r="AG13" i="1"/>
  <c r="AH13" i="1"/>
  <c r="AJ13" i="1"/>
  <c r="AK13" i="1"/>
  <c r="AL13" i="1"/>
  <c r="AU12" i="1" s="1"/>
  <c r="AO13" i="1"/>
  <c r="I13" i="1" s="1"/>
  <c r="I12" i="1" s="1"/>
  <c r="D11" i="2" s="1"/>
  <c r="AP13" i="1"/>
  <c r="AX13" i="1" s="1"/>
  <c r="BD13" i="1"/>
  <c r="BF13" i="1"/>
  <c r="BJ13" i="1"/>
  <c r="K15" i="1"/>
  <c r="M15" i="1"/>
  <c r="BF15" i="1" s="1"/>
  <c r="Z15" i="1"/>
  <c r="AD15" i="1"/>
  <c r="AE15" i="1"/>
  <c r="AF15" i="1"/>
  <c r="AG15" i="1"/>
  <c r="AH15" i="1"/>
  <c r="AJ15" i="1"/>
  <c r="AK15" i="1"/>
  <c r="AO15" i="1"/>
  <c r="I15" i="1" s="1"/>
  <c r="AP15" i="1"/>
  <c r="J15" i="1" s="1"/>
  <c r="AW15" i="1"/>
  <c r="BD15" i="1"/>
  <c r="BI15" i="1"/>
  <c r="AC15" i="1" s="1"/>
  <c r="BJ15" i="1"/>
  <c r="K16" i="1"/>
  <c r="AL16" i="1" s="1"/>
  <c r="M16" i="1"/>
  <c r="Z16" i="1"/>
  <c r="AD16" i="1"/>
  <c r="AE16" i="1"/>
  <c r="AF16" i="1"/>
  <c r="AG16" i="1"/>
  <c r="AH16" i="1"/>
  <c r="AJ16" i="1"/>
  <c r="AK16" i="1"/>
  <c r="AO16" i="1"/>
  <c r="I16" i="1" s="1"/>
  <c r="AP16" i="1"/>
  <c r="J16" i="1" s="1"/>
  <c r="AX16" i="1"/>
  <c r="BD16" i="1"/>
  <c r="BH16" i="1"/>
  <c r="AB16" i="1" s="1"/>
  <c r="BI16" i="1"/>
  <c r="AC16" i="1" s="1"/>
  <c r="BJ16" i="1"/>
  <c r="K17" i="1"/>
  <c r="M17" i="1"/>
  <c r="BF17" i="1" s="1"/>
  <c r="Z17" i="1"/>
  <c r="AD17" i="1"/>
  <c r="AE17" i="1"/>
  <c r="AF17" i="1"/>
  <c r="AG17" i="1"/>
  <c r="AH17" i="1"/>
  <c r="AJ17" i="1"/>
  <c r="AK17" i="1"/>
  <c r="AL17" i="1"/>
  <c r="AO17" i="1"/>
  <c r="AW17" i="1" s="1"/>
  <c r="AP17" i="1"/>
  <c r="AX17" i="1" s="1"/>
  <c r="BD17" i="1"/>
  <c r="BH17" i="1"/>
  <c r="AB17" i="1" s="1"/>
  <c r="BJ17" i="1"/>
  <c r="K19" i="1"/>
  <c r="AL19" i="1" s="1"/>
  <c r="M19" i="1"/>
  <c r="BF19" i="1" s="1"/>
  <c r="Z19" i="1"/>
  <c r="AD19" i="1"/>
  <c r="AE19" i="1"/>
  <c r="AF19" i="1"/>
  <c r="AG19" i="1"/>
  <c r="AH19" i="1"/>
  <c r="AJ19" i="1"/>
  <c r="AK19" i="1"/>
  <c r="AO19" i="1"/>
  <c r="AW19" i="1" s="1"/>
  <c r="AP19" i="1"/>
  <c r="J19" i="1" s="1"/>
  <c r="BD19" i="1"/>
  <c r="BI19" i="1"/>
  <c r="AC19" i="1" s="1"/>
  <c r="BJ19" i="1"/>
  <c r="K20" i="1"/>
  <c r="AL20" i="1" s="1"/>
  <c r="M20" i="1"/>
  <c r="Z20" i="1"/>
  <c r="AD20" i="1"/>
  <c r="AE20" i="1"/>
  <c r="AF20" i="1"/>
  <c r="AG20" i="1"/>
  <c r="AH20" i="1"/>
  <c r="AJ20" i="1"/>
  <c r="AK20" i="1"/>
  <c r="AO20" i="1"/>
  <c r="I20" i="1" s="1"/>
  <c r="AP20" i="1"/>
  <c r="J20" i="1" s="1"/>
  <c r="AW20" i="1"/>
  <c r="AX20" i="1"/>
  <c r="BD20" i="1"/>
  <c r="BF20" i="1"/>
  <c r="BI20" i="1"/>
  <c r="AC20" i="1" s="1"/>
  <c r="BJ20" i="1"/>
  <c r="K21" i="1"/>
  <c r="M21" i="1"/>
  <c r="BF21" i="1" s="1"/>
  <c r="Z21" i="1"/>
  <c r="AD21" i="1"/>
  <c r="AE21" i="1"/>
  <c r="AF21" i="1"/>
  <c r="AG21" i="1"/>
  <c r="AH21" i="1"/>
  <c r="AJ21" i="1"/>
  <c r="AK21" i="1"/>
  <c r="AL21" i="1"/>
  <c r="AO21" i="1"/>
  <c r="AW21" i="1" s="1"/>
  <c r="AP21" i="1"/>
  <c r="J21" i="1" s="1"/>
  <c r="BD21" i="1"/>
  <c r="BJ21" i="1"/>
  <c r="K22" i="1"/>
  <c r="M22" i="1"/>
  <c r="BF22" i="1" s="1"/>
  <c r="Z22" i="1"/>
  <c r="AD22" i="1"/>
  <c r="AE22" i="1"/>
  <c r="AF22" i="1"/>
  <c r="AG22" i="1"/>
  <c r="AH22" i="1"/>
  <c r="AJ22" i="1"/>
  <c r="AK22" i="1"/>
  <c r="AL22" i="1"/>
  <c r="AO22" i="1"/>
  <c r="I22" i="1" s="1"/>
  <c r="AP22" i="1"/>
  <c r="J22" i="1" s="1"/>
  <c r="AX22" i="1"/>
  <c r="BD22" i="1"/>
  <c r="BI22" i="1"/>
  <c r="AC22" i="1" s="1"/>
  <c r="BJ22" i="1"/>
  <c r="M23" i="1"/>
  <c r="G14" i="2" s="1"/>
  <c r="I24" i="1"/>
  <c r="I23" i="1" s="1"/>
  <c r="D14" i="2" s="1"/>
  <c r="K24" i="1"/>
  <c r="K23" i="1" s="1"/>
  <c r="F14" i="2" s="1"/>
  <c r="I14" i="2" s="1"/>
  <c r="M24" i="1"/>
  <c r="BF24" i="1" s="1"/>
  <c r="Z24" i="1"/>
  <c r="AD24" i="1"/>
  <c r="AE24" i="1"/>
  <c r="AF24" i="1"/>
  <c r="AG24" i="1"/>
  <c r="AH24" i="1"/>
  <c r="AJ24" i="1"/>
  <c r="AS23" i="1" s="1"/>
  <c r="AK24" i="1"/>
  <c r="AT23" i="1" s="1"/>
  <c r="AL24" i="1"/>
  <c r="AU23" i="1" s="1"/>
  <c r="AO24" i="1"/>
  <c r="AP24" i="1"/>
  <c r="AX24" i="1" s="1"/>
  <c r="AW24" i="1"/>
  <c r="BD24" i="1"/>
  <c r="BH24" i="1"/>
  <c r="AB24" i="1" s="1"/>
  <c r="BJ24" i="1"/>
  <c r="K26" i="1"/>
  <c r="M26" i="1"/>
  <c r="BF26" i="1" s="1"/>
  <c r="Z26" i="1"/>
  <c r="AD26" i="1"/>
  <c r="AE26" i="1"/>
  <c r="AF26" i="1"/>
  <c r="AG26" i="1"/>
  <c r="AH26" i="1"/>
  <c r="AJ26" i="1"/>
  <c r="AK26" i="1"/>
  <c r="AL26" i="1"/>
  <c r="AO26" i="1"/>
  <c r="AW26" i="1" s="1"/>
  <c r="AP26" i="1"/>
  <c r="J26" i="1" s="1"/>
  <c r="BD26" i="1"/>
  <c r="BJ26" i="1"/>
  <c r="K27" i="1"/>
  <c r="M27" i="1"/>
  <c r="BF27" i="1" s="1"/>
  <c r="Z27" i="1"/>
  <c r="AD27" i="1"/>
  <c r="AE27" i="1"/>
  <c r="AF27" i="1"/>
  <c r="AG27" i="1"/>
  <c r="AH27" i="1"/>
  <c r="AJ27" i="1"/>
  <c r="AK27" i="1"/>
  <c r="AL27" i="1"/>
  <c r="AO27" i="1"/>
  <c r="I27" i="1" s="1"/>
  <c r="AP27" i="1"/>
  <c r="J27" i="1" s="1"/>
  <c r="AX27" i="1"/>
  <c r="BD27" i="1"/>
  <c r="BI27" i="1"/>
  <c r="AC27" i="1" s="1"/>
  <c r="BJ27" i="1"/>
  <c r="K28" i="1"/>
  <c r="AL28" i="1" s="1"/>
  <c r="M28" i="1"/>
  <c r="BF28" i="1" s="1"/>
  <c r="Z28" i="1"/>
  <c r="AD28" i="1"/>
  <c r="AE28" i="1"/>
  <c r="AF28" i="1"/>
  <c r="AG28" i="1"/>
  <c r="AH28" i="1"/>
  <c r="AJ28" i="1"/>
  <c r="AK28" i="1"/>
  <c r="AO28" i="1"/>
  <c r="AW28" i="1" s="1"/>
  <c r="AP28" i="1"/>
  <c r="J28" i="1" s="1"/>
  <c r="BD28" i="1"/>
  <c r="BI28" i="1"/>
  <c r="AC28" i="1" s="1"/>
  <c r="BJ28" i="1"/>
  <c r="J29" i="1"/>
  <c r="K29" i="1"/>
  <c r="M29" i="1"/>
  <c r="Z29" i="1"/>
  <c r="AD29" i="1"/>
  <c r="AE29" i="1"/>
  <c r="AF29" i="1"/>
  <c r="AG29" i="1"/>
  <c r="AH29" i="1"/>
  <c r="AJ29" i="1"/>
  <c r="AK29" i="1"/>
  <c r="AL29" i="1"/>
  <c r="AO29" i="1"/>
  <c r="I29" i="1" s="1"/>
  <c r="AP29" i="1"/>
  <c r="AW29" i="1"/>
  <c r="AX29" i="1"/>
  <c r="BD29" i="1"/>
  <c r="BF29" i="1"/>
  <c r="BH29" i="1"/>
  <c r="AB29" i="1" s="1"/>
  <c r="BI29" i="1"/>
  <c r="AC29" i="1" s="1"/>
  <c r="BJ29" i="1"/>
  <c r="K30" i="1"/>
  <c r="AL30" i="1" s="1"/>
  <c r="M30" i="1"/>
  <c r="BF30" i="1" s="1"/>
  <c r="Z30" i="1"/>
  <c r="AD30" i="1"/>
  <c r="AE30" i="1"/>
  <c r="AF30" i="1"/>
  <c r="AG30" i="1"/>
  <c r="AH30" i="1"/>
  <c r="AJ30" i="1"/>
  <c r="AK30" i="1"/>
  <c r="AO30" i="1"/>
  <c r="AW30" i="1" s="1"/>
  <c r="AP30" i="1"/>
  <c r="J30" i="1" s="1"/>
  <c r="BD30" i="1"/>
  <c r="BJ30" i="1"/>
  <c r="K32" i="1"/>
  <c r="M32" i="1"/>
  <c r="Z32" i="1"/>
  <c r="AD32" i="1"/>
  <c r="AE32" i="1"/>
  <c r="AF32" i="1"/>
  <c r="AG32" i="1"/>
  <c r="AH32" i="1"/>
  <c r="AJ32" i="1"/>
  <c r="AK32" i="1"/>
  <c r="AL32" i="1"/>
  <c r="AO32" i="1"/>
  <c r="I32" i="1" s="1"/>
  <c r="AP32" i="1"/>
  <c r="J32" i="1" s="1"/>
  <c r="BD32" i="1"/>
  <c r="BJ32" i="1"/>
  <c r="K33" i="1"/>
  <c r="M33" i="1"/>
  <c r="BF33" i="1" s="1"/>
  <c r="Z33" i="1"/>
  <c r="AD33" i="1"/>
  <c r="AE33" i="1"/>
  <c r="AF33" i="1"/>
  <c r="AG33" i="1"/>
  <c r="AH33" i="1"/>
  <c r="AJ33" i="1"/>
  <c r="AK33" i="1"/>
  <c r="AL33" i="1"/>
  <c r="AO33" i="1"/>
  <c r="I33" i="1" s="1"/>
  <c r="AP33" i="1"/>
  <c r="AX33" i="1" s="1"/>
  <c r="AW33" i="1"/>
  <c r="BC33" i="1" s="1"/>
  <c r="BD33" i="1"/>
  <c r="BI33" i="1"/>
  <c r="AC33" i="1" s="1"/>
  <c r="BJ33" i="1"/>
  <c r="K34" i="1"/>
  <c r="AL34" i="1" s="1"/>
  <c r="M34" i="1"/>
  <c r="BF34" i="1" s="1"/>
  <c r="Z34" i="1"/>
  <c r="AD34" i="1"/>
  <c r="AE34" i="1"/>
  <c r="AF34" i="1"/>
  <c r="AG34" i="1"/>
  <c r="AH34" i="1"/>
  <c r="AJ34" i="1"/>
  <c r="AK34" i="1"/>
  <c r="AO34" i="1"/>
  <c r="I34" i="1" s="1"/>
  <c r="AP34" i="1"/>
  <c r="J34" i="1" s="1"/>
  <c r="BD34" i="1"/>
  <c r="BH34" i="1"/>
  <c r="AB34" i="1" s="1"/>
  <c r="BI34" i="1"/>
  <c r="AC34" i="1" s="1"/>
  <c r="BJ34" i="1"/>
  <c r="K35" i="1"/>
  <c r="AL35" i="1" s="1"/>
  <c r="M35" i="1"/>
  <c r="Z35" i="1"/>
  <c r="AD35" i="1"/>
  <c r="AE35" i="1"/>
  <c r="AF35" i="1"/>
  <c r="AG35" i="1"/>
  <c r="AH35" i="1"/>
  <c r="AJ35" i="1"/>
  <c r="AK35" i="1"/>
  <c r="AO35" i="1"/>
  <c r="I35" i="1" s="1"/>
  <c r="AP35" i="1"/>
  <c r="AX35" i="1" s="1"/>
  <c r="AW35" i="1"/>
  <c r="BD35" i="1"/>
  <c r="BF35" i="1"/>
  <c r="BJ35" i="1"/>
  <c r="I37" i="1"/>
  <c r="I36" i="1" s="1"/>
  <c r="D17" i="2" s="1"/>
  <c r="K37" i="1"/>
  <c r="K36" i="1" s="1"/>
  <c r="F17" i="2" s="1"/>
  <c r="I17" i="2" s="1"/>
  <c r="M37" i="1"/>
  <c r="BF37" i="1" s="1"/>
  <c r="Z37" i="1"/>
  <c r="AD37" i="1"/>
  <c r="AE37" i="1"/>
  <c r="AF37" i="1"/>
  <c r="AG37" i="1"/>
  <c r="AH37" i="1"/>
  <c r="AJ37" i="1"/>
  <c r="AS36" i="1" s="1"/>
  <c r="AK37" i="1"/>
  <c r="AT36" i="1" s="1"/>
  <c r="AO37" i="1"/>
  <c r="AW37" i="1" s="1"/>
  <c r="AP37" i="1"/>
  <c r="J37" i="1" s="1"/>
  <c r="J36" i="1" s="1"/>
  <c r="E17" i="2" s="1"/>
  <c r="BD37" i="1"/>
  <c r="BJ37" i="1"/>
  <c r="K39" i="1"/>
  <c r="AL39" i="1" s="1"/>
  <c r="M39" i="1"/>
  <c r="Z39" i="1"/>
  <c r="AB39" i="1"/>
  <c r="AC39" i="1"/>
  <c r="AF39" i="1"/>
  <c r="AG39" i="1"/>
  <c r="AH39" i="1"/>
  <c r="AJ39" i="1"/>
  <c r="AK39" i="1"/>
  <c r="AO39" i="1"/>
  <c r="I39" i="1" s="1"/>
  <c r="AP39" i="1"/>
  <c r="J39" i="1" s="1"/>
  <c r="BD39" i="1"/>
  <c r="BH39" i="1"/>
  <c r="AD39" i="1" s="1"/>
  <c r="BI39" i="1"/>
  <c r="AE39" i="1" s="1"/>
  <c r="BJ39" i="1"/>
  <c r="K40" i="1"/>
  <c r="M40" i="1"/>
  <c r="BF40" i="1" s="1"/>
  <c r="Z40" i="1"/>
  <c r="AB40" i="1"/>
  <c r="AC40" i="1"/>
  <c r="AF40" i="1"/>
  <c r="AG40" i="1"/>
  <c r="AH40" i="1"/>
  <c r="AJ40" i="1"/>
  <c r="AK40" i="1"/>
  <c r="AL40" i="1"/>
  <c r="AO40" i="1"/>
  <c r="I40" i="1" s="1"/>
  <c r="AP40" i="1"/>
  <c r="AX40" i="1" s="1"/>
  <c r="AW40" i="1"/>
  <c r="BD40" i="1"/>
  <c r="BJ40" i="1"/>
  <c r="K41" i="1"/>
  <c r="M41" i="1"/>
  <c r="BF41" i="1" s="1"/>
  <c r="Z41" i="1"/>
  <c r="AB41" i="1"/>
  <c r="AC41" i="1"/>
  <c r="AF41" i="1"/>
  <c r="AG41" i="1"/>
  <c r="AH41" i="1"/>
  <c r="AJ41" i="1"/>
  <c r="AK41" i="1"/>
  <c r="AL41" i="1"/>
  <c r="AO41" i="1"/>
  <c r="I41" i="1" s="1"/>
  <c r="AP41" i="1"/>
  <c r="J41" i="1" s="1"/>
  <c r="BD41" i="1"/>
  <c r="BJ41" i="1"/>
  <c r="K42" i="1"/>
  <c r="M42" i="1"/>
  <c r="BF42" i="1" s="1"/>
  <c r="Z42" i="1"/>
  <c r="AB42" i="1"/>
  <c r="AC42" i="1"/>
  <c r="AF42" i="1"/>
  <c r="AG42" i="1"/>
  <c r="AH42" i="1"/>
  <c r="AJ42" i="1"/>
  <c r="AK42" i="1"/>
  <c r="AL42" i="1"/>
  <c r="AO42" i="1"/>
  <c r="I42" i="1" s="1"/>
  <c r="AP42" i="1"/>
  <c r="AX42" i="1" s="1"/>
  <c r="BD42" i="1"/>
  <c r="BJ42" i="1"/>
  <c r="K43" i="1"/>
  <c r="AL43" i="1" s="1"/>
  <c r="M43" i="1"/>
  <c r="BF43" i="1" s="1"/>
  <c r="Z43" i="1"/>
  <c r="AB43" i="1"/>
  <c r="AC43" i="1"/>
  <c r="AF43" i="1"/>
  <c r="AG43" i="1"/>
  <c r="AH43" i="1"/>
  <c r="AJ43" i="1"/>
  <c r="AK43" i="1"/>
  <c r="AO43" i="1"/>
  <c r="I43" i="1" s="1"/>
  <c r="AP43" i="1"/>
  <c r="J43" i="1" s="1"/>
  <c r="BD43" i="1"/>
  <c r="BI43" i="1"/>
  <c r="AE43" i="1" s="1"/>
  <c r="BJ43" i="1"/>
  <c r="K44" i="1"/>
  <c r="AL44" i="1" s="1"/>
  <c r="M44" i="1"/>
  <c r="Z44" i="1"/>
  <c r="AB44" i="1"/>
  <c r="AC44" i="1"/>
  <c r="AF44" i="1"/>
  <c r="AG44" i="1"/>
  <c r="AH44" i="1"/>
  <c r="AJ44" i="1"/>
  <c r="AK44" i="1"/>
  <c r="AO44" i="1"/>
  <c r="I44" i="1" s="1"/>
  <c r="AP44" i="1"/>
  <c r="AX44" i="1" s="1"/>
  <c r="BD44" i="1"/>
  <c r="BF44" i="1"/>
  <c r="BH44" i="1"/>
  <c r="AD44" i="1" s="1"/>
  <c r="BJ44" i="1"/>
  <c r="K46" i="1"/>
  <c r="K45" i="1" s="1"/>
  <c r="F19" i="2" s="1"/>
  <c r="I19" i="2" s="1"/>
  <c r="M46" i="1"/>
  <c r="M45" i="1" s="1"/>
  <c r="G19" i="2" s="1"/>
  <c r="Z46" i="1"/>
  <c r="AB46" i="1"/>
  <c r="AC46" i="1"/>
  <c r="AF46" i="1"/>
  <c r="AG46" i="1"/>
  <c r="AH46" i="1"/>
  <c r="AJ46" i="1"/>
  <c r="AS45" i="1" s="1"/>
  <c r="AK46" i="1"/>
  <c r="AT45" i="1" s="1"/>
  <c r="AO46" i="1"/>
  <c r="AW46" i="1" s="1"/>
  <c r="AP46" i="1"/>
  <c r="J46" i="1" s="1"/>
  <c r="J45" i="1" s="1"/>
  <c r="E19" i="2" s="1"/>
  <c r="BD46" i="1"/>
  <c r="BF46" i="1"/>
  <c r="BJ46" i="1"/>
  <c r="K48" i="1"/>
  <c r="M48" i="1"/>
  <c r="Z48" i="1"/>
  <c r="AD48" i="1"/>
  <c r="AE48" i="1"/>
  <c r="AF48" i="1"/>
  <c r="AG48" i="1"/>
  <c r="AH48" i="1"/>
  <c r="AJ48" i="1"/>
  <c r="AK48" i="1"/>
  <c r="AL48" i="1"/>
  <c r="AO48" i="1"/>
  <c r="I48" i="1" s="1"/>
  <c r="AP48" i="1"/>
  <c r="J48" i="1" s="1"/>
  <c r="BD48" i="1"/>
  <c r="BJ48" i="1"/>
  <c r="K49" i="1"/>
  <c r="K47" i="1" s="1"/>
  <c r="F20" i="2" s="1"/>
  <c r="I20" i="2" s="1"/>
  <c r="M49" i="1"/>
  <c r="BF49" i="1" s="1"/>
  <c r="Z49" i="1"/>
  <c r="AD49" i="1"/>
  <c r="AE49" i="1"/>
  <c r="AF49" i="1"/>
  <c r="AG49" i="1"/>
  <c r="AH49" i="1"/>
  <c r="AJ49" i="1"/>
  <c r="AK49" i="1"/>
  <c r="AO49" i="1"/>
  <c r="I49" i="1" s="1"/>
  <c r="AP49" i="1"/>
  <c r="AX49" i="1" s="1"/>
  <c r="AV49" i="1" s="1"/>
  <c r="AW49" i="1"/>
  <c r="BD49" i="1"/>
  <c r="BH49" i="1"/>
  <c r="AB49" i="1" s="1"/>
  <c r="BJ49" i="1"/>
  <c r="K51" i="1"/>
  <c r="K50" i="1" s="1"/>
  <c r="F21" i="2" s="1"/>
  <c r="I21" i="2" s="1"/>
  <c r="M51" i="1"/>
  <c r="M50" i="1" s="1"/>
  <c r="G21" i="2" s="1"/>
  <c r="Z51" i="1"/>
  <c r="AD51" i="1"/>
  <c r="AE51" i="1"/>
  <c r="AF51" i="1"/>
  <c r="AG51" i="1"/>
  <c r="AH51" i="1"/>
  <c r="AJ51" i="1"/>
  <c r="AS50" i="1" s="1"/>
  <c r="AK51" i="1"/>
  <c r="AT50" i="1" s="1"/>
  <c r="AL51" i="1"/>
  <c r="AU50" i="1" s="1"/>
  <c r="AO51" i="1"/>
  <c r="AW51" i="1" s="1"/>
  <c r="AP51" i="1"/>
  <c r="J51" i="1" s="1"/>
  <c r="J50" i="1" s="1"/>
  <c r="E21" i="2" s="1"/>
  <c r="BD51" i="1"/>
  <c r="BF51" i="1"/>
  <c r="BH51" i="1"/>
  <c r="AB51" i="1" s="1"/>
  <c r="BJ51" i="1"/>
  <c r="K53" i="1"/>
  <c r="K52" i="1" s="1"/>
  <c r="F22" i="2" s="1"/>
  <c r="I22" i="2" s="1"/>
  <c r="M53" i="1"/>
  <c r="M52" i="1" s="1"/>
  <c r="G22" i="2" s="1"/>
  <c r="Z53" i="1"/>
  <c r="AB53" i="1"/>
  <c r="AC53" i="1"/>
  <c r="AD53" i="1"/>
  <c r="AE53" i="1"/>
  <c r="AH53" i="1"/>
  <c r="AJ53" i="1"/>
  <c r="AS52" i="1" s="1"/>
  <c r="AK53" i="1"/>
  <c r="AT52" i="1" s="1"/>
  <c r="AL53" i="1"/>
  <c r="AU52" i="1" s="1"/>
  <c r="AO53" i="1"/>
  <c r="I53" i="1" s="1"/>
  <c r="I52" i="1" s="1"/>
  <c r="D22" i="2" s="1"/>
  <c r="AP53" i="1"/>
  <c r="J53" i="1" s="1"/>
  <c r="J52" i="1" s="1"/>
  <c r="E22" i="2" s="1"/>
  <c r="BD53" i="1"/>
  <c r="BJ53" i="1"/>
  <c r="K55" i="1"/>
  <c r="K54" i="1" s="1"/>
  <c r="F23" i="2" s="1"/>
  <c r="I23" i="2" s="1"/>
  <c r="M55" i="1"/>
  <c r="M54" i="1" s="1"/>
  <c r="G23" i="2" s="1"/>
  <c r="Z55" i="1"/>
  <c r="AB55" i="1"/>
  <c r="AC55" i="1"/>
  <c r="AD55" i="1"/>
  <c r="AE55" i="1"/>
  <c r="AH55" i="1"/>
  <c r="AJ55" i="1"/>
  <c r="AS54" i="1" s="1"/>
  <c r="AK55" i="1"/>
  <c r="AT54" i="1" s="1"/>
  <c r="AO55" i="1"/>
  <c r="I55" i="1" s="1"/>
  <c r="I54" i="1" s="1"/>
  <c r="D23" i="2" s="1"/>
  <c r="AP55" i="1"/>
  <c r="J55" i="1" s="1"/>
  <c r="J54" i="1" s="1"/>
  <c r="E23" i="2" s="1"/>
  <c r="AX55" i="1"/>
  <c r="BD55" i="1"/>
  <c r="BI55" i="1"/>
  <c r="AG55" i="1" s="1"/>
  <c r="BJ55" i="1"/>
  <c r="K57" i="1"/>
  <c r="AL57" i="1" s="1"/>
  <c r="M57" i="1"/>
  <c r="Z57" i="1"/>
  <c r="AB57" i="1"/>
  <c r="AC57" i="1"/>
  <c r="AD57" i="1"/>
  <c r="AE57" i="1"/>
  <c r="AF57" i="1"/>
  <c r="AG57" i="1"/>
  <c r="AJ57" i="1"/>
  <c r="AK57" i="1"/>
  <c r="AO57" i="1"/>
  <c r="I57" i="1" s="1"/>
  <c r="AP57" i="1"/>
  <c r="J57" i="1" s="1"/>
  <c r="AX57" i="1"/>
  <c r="BD57" i="1"/>
  <c r="BF57" i="1"/>
  <c r="BI57" i="1"/>
  <c r="BJ57" i="1"/>
  <c r="AH57" i="1" s="1"/>
  <c r="K58" i="1"/>
  <c r="M58" i="1"/>
  <c r="BF58" i="1" s="1"/>
  <c r="Z58" i="1"/>
  <c r="AB58" i="1"/>
  <c r="AC58" i="1"/>
  <c r="AD58" i="1"/>
  <c r="AE58" i="1"/>
  <c r="AF58" i="1"/>
  <c r="AG58" i="1"/>
  <c r="AJ58" i="1"/>
  <c r="AK58" i="1"/>
  <c r="AL58" i="1"/>
  <c r="AO58" i="1"/>
  <c r="I58" i="1" s="1"/>
  <c r="AP58" i="1"/>
  <c r="J58" i="1" s="1"/>
  <c r="BD58" i="1"/>
  <c r="BJ58" i="1"/>
  <c r="AH58" i="1" s="1"/>
  <c r="K59" i="1"/>
  <c r="M59" i="1"/>
  <c r="BF59" i="1" s="1"/>
  <c r="Z59" i="1"/>
  <c r="AB59" i="1"/>
  <c r="AC59" i="1"/>
  <c r="AD59" i="1"/>
  <c r="AE59" i="1"/>
  <c r="AF59" i="1"/>
  <c r="AG59" i="1"/>
  <c r="AJ59" i="1"/>
  <c r="AK59" i="1"/>
  <c r="AL59" i="1"/>
  <c r="AO59" i="1"/>
  <c r="I59" i="1" s="1"/>
  <c r="AP59" i="1"/>
  <c r="AX59" i="1" s="1"/>
  <c r="AW59" i="1"/>
  <c r="BD59" i="1"/>
  <c r="BH59" i="1"/>
  <c r="BJ59" i="1"/>
  <c r="AH59" i="1" s="1"/>
  <c r="K60" i="1"/>
  <c r="AL60" i="1" s="1"/>
  <c r="M60" i="1"/>
  <c r="BF60" i="1" s="1"/>
  <c r="Z60" i="1"/>
  <c r="AB60" i="1"/>
  <c r="AC60" i="1"/>
  <c r="AD60" i="1"/>
  <c r="AE60" i="1"/>
  <c r="AF60" i="1"/>
  <c r="AG60" i="1"/>
  <c r="AJ60" i="1"/>
  <c r="AK60" i="1"/>
  <c r="AO60" i="1"/>
  <c r="I60" i="1" s="1"/>
  <c r="AP60" i="1"/>
  <c r="J60" i="1" s="1"/>
  <c r="AX60" i="1"/>
  <c r="BD60" i="1"/>
  <c r="BH60" i="1"/>
  <c r="BJ60" i="1"/>
  <c r="AH60" i="1" s="1"/>
  <c r="K61" i="1"/>
  <c r="AL61" i="1" s="1"/>
  <c r="M61" i="1"/>
  <c r="Z61" i="1"/>
  <c r="AB61" i="1"/>
  <c r="AC61" i="1"/>
  <c r="AD61" i="1"/>
  <c r="AE61" i="1"/>
  <c r="AF61" i="1"/>
  <c r="AG61" i="1"/>
  <c r="AJ61" i="1"/>
  <c r="AK61" i="1"/>
  <c r="AO61" i="1"/>
  <c r="I61" i="1" s="1"/>
  <c r="AP61" i="1"/>
  <c r="J61" i="1" s="1"/>
  <c r="BD61" i="1"/>
  <c r="BF61" i="1"/>
  <c r="BJ61" i="1"/>
  <c r="AH61" i="1" s="1"/>
  <c r="K62" i="1"/>
  <c r="AL62" i="1" s="1"/>
  <c r="M62" i="1"/>
  <c r="BF62" i="1" s="1"/>
  <c r="Z62" i="1"/>
  <c r="AB62" i="1"/>
  <c r="AC62" i="1"/>
  <c r="AD62" i="1"/>
  <c r="AE62" i="1"/>
  <c r="AF62" i="1"/>
  <c r="AG62" i="1"/>
  <c r="AJ62" i="1"/>
  <c r="AK62" i="1"/>
  <c r="AO62" i="1"/>
  <c r="I62" i="1" s="1"/>
  <c r="AP62" i="1"/>
  <c r="J62" i="1" s="1"/>
  <c r="BD62" i="1"/>
  <c r="BH62" i="1"/>
  <c r="BI62" i="1"/>
  <c r="BJ62" i="1"/>
  <c r="AH62" i="1" s="1"/>
  <c r="K63" i="1"/>
  <c r="AL63" i="1" s="1"/>
  <c r="M63" i="1"/>
  <c r="Z63" i="1"/>
  <c r="AB63" i="1"/>
  <c r="AC63" i="1"/>
  <c r="AD63" i="1"/>
  <c r="AE63" i="1"/>
  <c r="AF63" i="1"/>
  <c r="AG63" i="1"/>
  <c r="AJ63" i="1"/>
  <c r="AK63" i="1"/>
  <c r="AO63" i="1"/>
  <c r="I63" i="1" s="1"/>
  <c r="AP63" i="1"/>
  <c r="AX63" i="1" s="1"/>
  <c r="AW63" i="1"/>
  <c r="BD63" i="1"/>
  <c r="BF63" i="1"/>
  <c r="BH63" i="1"/>
  <c r="BJ63" i="1"/>
  <c r="AH63" i="1" s="1"/>
  <c r="K64" i="1"/>
  <c r="M64" i="1"/>
  <c r="BF64" i="1" s="1"/>
  <c r="Z64" i="1"/>
  <c r="AB64" i="1"/>
  <c r="AC64" i="1"/>
  <c r="AD64" i="1"/>
  <c r="AE64" i="1"/>
  <c r="AF64" i="1"/>
  <c r="AG64" i="1"/>
  <c r="AJ64" i="1"/>
  <c r="AK64" i="1"/>
  <c r="AL64" i="1"/>
  <c r="AO64" i="1"/>
  <c r="I64" i="1" s="1"/>
  <c r="AP64" i="1"/>
  <c r="J64" i="1" s="1"/>
  <c r="BD64" i="1"/>
  <c r="BJ64" i="1"/>
  <c r="AH64" i="1" s="1"/>
  <c r="K65" i="1"/>
  <c r="AL65" i="1" s="1"/>
  <c r="M65" i="1"/>
  <c r="BF65" i="1" s="1"/>
  <c r="Z65" i="1"/>
  <c r="AB65" i="1"/>
  <c r="AC65" i="1"/>
  <c r="AD65" i="1"/>
  <c r="AE65" i="1"/>
  <c r="AF65" i="1"/>
  <c r="AG65" i="1"/>
  <c r="AJ65" i="1"/>
  <c r="AK65" i="1"/>
  <c r="AO65" i="1"/>
  <c r="I65" i="1" s="1"/>
  <c r="AP65" i="1"/>
  <c r="J65" i="1" s="1"/>
  <c r="BD65" i="1"/>
  <c r="BI65" i="1"/>
  <c r="BJ65" i="1"/>
  <c r="AH65" i="1" s="1"/>
  <c r="K66" i="1"/>
  <c r="AL66" i="1" s="1"/>
  <c r="M66" i="1"/>
  <c r="BF66" i="1" s="1"/>
  <c r="Z66" i="1"/>
  <c r="AB66" i="1"/>
  <c r="AC66" i="1"/>
  <c r="AD66" i="1"/>
  <c r="AE66" i="1"/>
  <c r="AF66" i="1"/>
  <c r="AG66" i="1"/>
  <c r="AJ66" i="1"/>
  <c r="AK66" i="1"/>
  <c r="AO66" i="1"/>
  <c r="I66" i="1" s="1"/>
  <c r="AP66" i="1"/>
  <c r="J66" i="1" s="1"/>
  <c r="AX66" i="1"/>
  <c r="BD66" i="1"/>
  <c r="BJ66" i="1"/>
  <c r="AH66" i="1" s="1"/>
  <c r="K67" i="1"/>
  <c r="M67" i="1"/>
  <c r="Z67" i="1"/>
  <c r="AB67" i="1"/>
  <c r="AC67" i="1"/>
  <c r="AD67" i="1"/>
  <c r="AE67" i="1"/>
  <c r="AF67" i="1"/>
  <c r="AG67" i="1"/>
  <c r="AJ67" i="1"/>
  <c r="AK67" i="1"/>
  <c r="AL67" i="1"/>
  <c r="AO67" i="1"/>
  <c r="I67" i="1" s="1"/>
  <c r="AP67" i="1"/>
  <c r="J67" i="1" s="1"/>
  <c r="BD67" i="1"/>
  <c r="BF67" i="1"/>
  <c r="BJ67" i="1"/>
  <c r="AH67" i="1" s="1"/>
  <c r="K68" i="1"/>
  <c r="AL68" i="1" s="1"/>
  <c r="M68" i="1"/>
  <c r="BF68" i="1" s="1"/>
  <c r="Z68" i="1"/>
  <c r="AB68" i="1"/>
  <c r="AC68" i="1"/>
  <c r="AD68" i="1"/>
  <c r="AE68" i="1"/>
  <c r="AF68" i="1"/>
  <c r="AG68" i="1"/>
  <c r="AH68" i="1"/>
  <c r="AJ68" i="1"/>
  <c r="AK68" i="1"/>
  <c r="AO68" i="1"/>
  <c r="I68" i="1" s="1"/>
  <c r="AP68" i="1"/>
  <c r="J68" i="1" s="1"/>
  <c r="AX68" i="1"/>
  <c r="BD68" i="1"/>
  <c r="BH68" i="1"/>
  <c r="BI68" i="1"/>
  <c r="BJ68" i="1"/>
  <c r="K69" i="1"/>
  <c r="AL69" i="1" s="1"/>
  <c r="M69" i="1"/>
  <c r="BF69" i="1" s="1"/>
  <c r="Z69" i="1"/>
  <c r="AB69" i="1"/>
  <c r="AC69" i="1"/>
  <c r="AD69" i="1"/>
  <c r="AE69" i="1"/>
  <c r="AF69" i="1"/>
  <c r="AG69" i="1"/>
  <c r="AJ69" i="1"/>
  <c r="AK69" i="1"/>
  <c r="AO69" i="1"/>
  <c r="I69" i="1" s="1"/>
  <c r="AP69" i="1"/>
  <c r="J69" i="1" s="1"/>
  <c r="AX69" i="1"/>
  <c r="BD69" i="1"/>
  <c r="BJ69" i="1"/>
  <c r="AH69" i="1" s="1"/>
  <c r="K70" i="1"/>
  <c r="M70" i="1"/>
  <c r="BF70" i="1" s="1"/>
  <c r="Z70" i="1"/>
  <c r="AB70" i="1"/>
  <c r="AC70" i="1"/>
  <c r="AD70" i="1"/>
  <c r="AE70" i="1"/>
  <c r="AF70" i="1"/>
  <c r="AG70" i="1"/>
  <c r="AJ70" i="1"/>
  <c r="AK70" i="1"/>
  <c r="AL70" i="1"/>
  <c r="AO70" i="1"/>
  <c r="I70" i="1" s="1"/>
  <c r="AP70" i="1"/>
  <c r="J70" i="1" s="1"/>
  <c r="BD70" i="1"/>
  <c r="BI70" i="1"/>
  <c r="BJ70" i="1"/>
  <c r="AH70" i="1" s="1"/>
  <c r="K71" i="1"/>
  <c r="AL71" i="1" s="1"/>
  <c r="M71" i="1"/>
  <c r="BF71" i="1" s="1"/>
  <c r="Z71" i="1"/>
  <c r="AB71" i="1"/>
  <c r="AC71" i="1"/>
  <c r="AD71" i="1"/>
  <c r="AE71" i="1"/>
  <c r="AF71" i="1"/>
  <c r="AG71" i="1"/>
  <c r="AJ71" i="1"/>
  <c r="AK71" i="1"/>
  <c r="AO71" i="1"/>
  <c r="I71" i="1" s="1"/>
  <c r="AP71" i="1"/>
  <c r="AX71" i="1" s="1"/>
  <c r="BD71" i="1"/>
  <c r="BH71" i="1"/>
  <c r="BJ71" i="1"/>
  <c r="AH71" i="1" s="1"/>
  <c r="K72" i="1"/>
  <c r="M72" i="1"/>
  <c r="BF72" i="1" s="1"/>
  <c r="Z72" i="1"/>
  <c r="AB72" i="1"/>
  <c r="AC72" i="1"/>
  <c r="AD72" i="1"/>
  <c r="AE72" i="1"/>
  <c r="AF72" i="1"/>
  <c r="AG72" i="1"/>
  <c r="AH72" i="1"/>
  <c r="AJ72" i="1"/>
  <c r="AK72" i="1"/>
  <c r="AL72" i="1"/>
  <c r="AO72" i="1"/>
  <c r="I72" i="1" s="1"/>
  <c r="AP72" i="1"/>
  <c r="J72" i="1" s="1"/>
  <c r="BD72" i="1"/>
  <c r="BJ72" i="1"/>
  <c r="K73" i="1"/>
  <c r="AL73" i="1" s="1"/>
  <c r="M73" i="1"/>
  <c r="BF73" i="1" s="1"/>
  <c r="Z73" i="1"/>
  <c r="AB73" i="1"/>
  <c r="AC73" i="1"/>
  <c r="AD73" i="1"/>
  <c r="AE73" i="1"/>
  <c r="AF73" i="1"/>
  <c r="AG73" i="1"/>
  <c r="AJ73" i="1"/>
  <c r="AK73" i="1"/>
  <c r="AO73" i="1"/>
  <c r="I73" i="1" s="1"/>
  <c r="AP73" i="1"/>
  <c r="J73" i="1" s="1"/>
  <c r="AX73" i="1"/>
  <c r="BD73" i="1"/>
  <c r="BI73" i="1"/>
  <c r="BJ73" i="1"/>
  <c r="AH73" i="1" s="1"/>
  <c r="K74" i="1"/>
  <c r="AL74" i="1" s="1"/>
  <c r="M74" i="1"/>
  <c r="BF74" i="1" s="1"/>
  <c r="Z74" i="1"/>
  <c r="AB74" i="1"/>
  <c r="AC74" i="1"/>
  <c r="AD74" i="1"/>
  <c r="AE74" i="1"/>
  <c r="AF74" i="1"/>
  <c r="AG74" i="1"/>
  <c r="AJ74" i="1"/>
  <c r="AK74" i="1"/>
  <c r="AO74" i="1"/>
  <c r="I74" i="1" s="1"/>
  <c r="AP74" i="1"/>
  <c r="J74" i="1" s="1"/>
  <c r="BD74" i="1"/>
  <c r="BH74" i="1"/>
  <c r="BI74" i="1"/>
  <c r="BJ74" i="1"/>
  <c r="AH74" i="1" s="1"/>
  <c r="K77" i="1"/>
  <c r="K76" i="1" s="1"/>
  <c r="M77" i="1"/>
  <c r="M76" i="1" s="1"/>
  <c r="Z77" i="1"/>
  <c r="AB77" i="1"/>
  <c r="AC77" i="1"/>
  <c r="AD77" i="1"/>
  <c r="AE77" i="1"/>
  <c r="AF77" i="1"/>
  <c r="AG77" i="1"/>
  <c r="AH77" i="1"/>
  <c r="AJ77" i="1"/>
  <c r="AS76" i="1" s="1"/>
  <c r="AK77" i="1"/>
  <c r="AT76" i="1" s="1"/>
  <c r="AL77" i="1"/>
  <c r="AU76" i="1" s="1"/>
  <c r="AO77" i="1"/>
  <c r="I77" i="1" s="1"/>
  <c r="I76" i="1" s="1"/>
  <c r="AP77" i="1"/>
  <c r="J77" i="1" s="1"/>
  <c r="J76" i="1" s="1"/>
  <c r="BD77" i="1"/>
  <c r="BJ77" i="1"/>
  <c r="J79" i="1"/>
  <c r="K79" i="1"/>
  <c r="AL79" i="1" s="1"/>
  <c r="M79" i="1"/>
  <c r="Z79" i="1"/>
  <c r="AB79" i="1"/>
  <c r="AC79" i="1"/>
  <c r="AD79" i="1"/>
  <c r="AE79" i="1"/>
  <c r="AF79" i="1"/>
  <c r="AG79" i="1"/>
  <c r="AH79" i="1"/>
  <c r="AJ79" i="1"/>
  <c r="AK79" i="1"/>
  <c r="AO79" i="1"/>
  <c r="I79" i="1" s="1"/>
  <c r="AP79" i="1"/>
  <c r="BI79" i="1" s="1"/>
  <c r="AX79" i="1"/>
  <c r="BD79" i="1"/>
  <c r="BF79" i="1"/>
  <c r="BJ79" i="1"/>
  <c r="K80" i="1"/>
  <c r="M80" i="1"/>
  <c r="BF80" i="1" s="1"/>
  <c r="Z80" i="1"/>
  <c r="AB80" i="1"/>
  <c r="AC80" i="1"/>
  <c r="AD80" i="1"/>
  <c r="AE80" i="1"/>
  <c r="AF80" i="1"/>
  <c r="AG80" i="1"/>
  <c r="AH80" i="1"/>
  <c r="AJ80" i="1"/>
  <c r="AK80" i="1"/>
  <c r="AL80" i="1"/>
  <c r="AO80" i="1"/>
  <c r="AW80" i="1" s="1"/>
  <c r="AP80" i="1"/>
  <c r="J80" i="1" s="1"/>
  <c r="BD80" i="1"/>
  <c r="BH80" i="1"/>
  <c r="BI80" i="1"/>
  <c r="BJ80" i="1"/>
  <c r="K81" i="1"/>
  <c r="AL81" i="1" s="1"/>
  <c r="M81" i="1"/>
  <c r="Z81" i="1"/>
  <c r="AB81" i="1"/>
  <c r="AC81" i="1"/>
  <c r="AD81" i="1"/>
  <c r="AE81" i="1"/>
  <c r="AF81" i="1"/>
  <c r="AG81" i="1"/>
  <c r="AH81" i="1"/>
  <c r="AJ81" i="1"/>
  <c r="AK81" i="1"/>
  <c r="AO81" i="1"/>
  <c r="I81" i="1" s="1"/>
  <c r="AP81" i="1"/>
  <c r="J81" i="1" s="1"/>
  <c r="AW81" i="1"/>
  <c r="BD81" i="1"/>
  <c r="BF81" i="1"/>
  <c r="BJ81" i="1"/>
  <c r="K82" i="1"/>
  <c r="M82" i="1"/>
  <c r="BF82" i="1" s="1"/>
  <c r="Z82" i="1"/>
  <c r="AB82" i="1"/>
  <c r="AC82" i="1"/>
  <c r="AD82" i="1"/>
  <c r="AE82" i="1"/>
  <c r="AF82" i="1"/>
  <c r="AG82" i="1"/>
  <c r="AH82" i="1"/>
  <c r="AJ82" i="1"/>
  <c r="AK82" i="1"/>
  <c r="AL82" i="1"/>
  <c r="AO82" i="1"/>
  <c r="I82" i="1" s="1"/>
  <c r="AP82" i="1"/>
  <c r="J82" i="1" s="1"/>
  <c r="BD82" i="1"/>
  <c r="BH82" i="1"/>
  <c r="BI82" i="1"/>
  <c r="BJ82" i="1"/>
  <c r="K84" i="1"/>
  <c r="K83" i="1" s="1"/>
  <c r="F28" i="2" s="1"/>
  <c r="I28" i="2" s="1"/>
  <c r="M84" i="1"/>
  <c r="M83" i="1" s="1"/>
  <c r="G28" i="2" s="1"/>
  <c r="Z84" i="1"/>
  <c r="AB84" i="1"/>
  <c r="AC84" i="1"/>
  <c r="AD84" i="1"/>
  <c r="AE84" i="1"/>
  <c r="AF84" i="1"/>
  <c r="AG84" i="1"/>
  <c r="AH84" i="1"/>
  <c r="AJ84" i="1"/>
  <c r="AS83" i="1" s="1"/>
  <c r="AK84" i="1"/>
  <c r="AT83" i="1" s="1"/>
  <c r="AO84" i="1"/>
  <c r="I84" i="1" s="1"/>
  <c r="I83" i="1" s="1"/>
  <c r="D28" i="2" s="1"/>
  <c r="AP84" i="1"/>
  <c r="J84" i="1" s="1"/>
  <c r="J83" i="1" s="1"/>
  <c r="E28" i="2" s="1"/>
  <c r="AW84" i="1"/>
  <c r="AX84" i="1"/>
  <c r="BD84" i="1"/>
  <c r="BH84" i="1"/>
  <c r="BJ84" i="1"/>
  <c r="J86" i="1"/>
  <c r="J85" i="1" s="1"/>
  <c r="E29" i="2" s="1"/>
  <c r="K86" i="1"/>
  <c r="K85" i="1" s="1"/>
  <c r="F29" i="2" s="1"/>
  <c r="I29" i="2" s="1"/>
  <c r="M86" i="1"/>
  <c r="M85" i="1" s="1"/>
  <c r="G29" i="2" s="1"/>
  <c r="Z86" i="1"/>
  <c r="AB86" i="1"/>
  <c r="AC86" i="1"/>
  <c r="AD86" i="1"/>
  <c r="AE86" i="1"/>
  <c r="AF86" i="1"/>
  <c r="AG86" i="1"/>
  <c r="AH86" i="1"/>
  <c r="AJ86" i="1"/>
  <c r="AS85" i="1" s="1"/>
  <c r="AK86" i="1"/>
  <c r="AT85" i="1" s="1"/>
  <c r="AO86" i="1"/>
  <c r="I86" i="1" s="1"/>
  <c r="I85" i="1" s="1"/>
  <c r="D29" i="2" s="1"/>
  <c r="AP86" i="1"/>
  <c r="AX86" i="1" s="1"/>
  <c r="AW86" i="1"/>
  <c r="BC86" i="1" s="1"/>
  <c r="BD86" i="1"/>
  <c r="BF86" i="1"/>
  <c r="BI86" i="1"/>
  <c r="BJ86" i="1"/>
  <c r="C2" i="2"/>
  <c r="G2" i="2"/>
  <c r="C4" i="2"/>
  <c r="G4" i="2"/>
  <c r="C6" i="2"/>
  <c r="G6" i="2"/>
  <c r="C8" i="2"/>
  <c r="G8" i="2"/>
  <c r="I25" i="2"/>
  <c r="AT47" i="1" l="1"/>
  <c r="M47" i="1"/>
  <c r="G20" i="2" s="1"/>
  <c r="BH27" i="1"/>
  <c r="AB27" i="1" s="1"/>
  <c r="AV24" i="1"/>
  <c r="BI77" i="1"/>
  <c r="BH77" i="1"/>
  <c r="AW71" i="1"/>
  <c r="BH67" i="1"/>
  <c r="BI64" i="1"/>
  <c r="BF55" i="1"/>
  <c r="BI48" i="1"/>
  <c r="AC48" i="1" s="1"/>
  <c r="AL46" i="1"/>
  <c r="AU45" i="1" s="1"/>
  <c r="AW44" i="1"/>
  <c r="AV44" i="1" s="1"/>
  <c r="BH43" i="1"/>
  <c r="AD43" i="1" s="1"/>
  <c r="BI42" i="1"/>
  <c r="AE42" i="1" s="1"/>
  <c r="J42" i="1"/>
  <c r="BH37" i="1"/>
  <c r="AB37" i="1" s="1"/>
  <c r="M36" i="1"/>
  <c r="G17" i="2" s="1"/>
  <c r="AX34" i="1"/>
  <c r="J33" i="1"/>
  <c r="I21" i="1"/>
  <c r="BH13" i="1"/>
  <c r="AB13" i="1" s="1"/>
  <c r="AV84" i="1"/>
  <c r="BH55" i="1"/>
  <c r="AF55" i="1" s="1"/>
  <c r="BI84" i="1"/>
  <c r="AL84" i="1"/>
  <c r="AU83" i="1" s="1"/>
  <c r="AX80" i="1"/>
  <c r="BF77" i="1"/>
  <c r="BI72" i="1"/>
  <c r="BH70" i="1"/>
  <c r="AX65" i="1"/>
  <c r="BH64" i="1"/>
  <c r="BI61" i="1"/>
  <c r="BI53" i="1"/>
  <c r="AG53" i="1" s="1"/>
  <c r="BH48" i="1"/>
  <c r="AB48" i="1" s="1"/>
  <c r="AX39" i="1"/>
  <c r="BH21" i="1"/>
  <c r="AB21" i="1" s="1"/>
  <c r="AL86" i="1"/>
  <c r="AU85" i="1" s="1"/>
  <c r="BH72" i="1"/>
  <c r="BI46" i="1"/>
  <c r="AE46" i="1" s="1"/>
  <c r="C17" i="3" s="1"/>
  <c r="BI41" i="1"/>
  <c r="AE41" i="1" s="1"/>
  <c r="BH35" i="1"/>
  <c r="AB35" i="1" s="1"/>
  <c r="BI32" i="1"/>
  <c r="AC32" i="1" s="1"/>
  <c r="M38" i="1"/>
  <c r="G18" i="2" s="1"/>
  <c r="BI69" i="1"/>
  <c r="BI58" i="1"/>
  <c r="BF84" i="1"/>
  <c r="M78" i="1"/>
  <c r="G27" i="2" s="1"/>
  <c r="AX77" i="1"/>
  <c r="AW67" i="1"/>
  <c r="BI66" i="1"/>
  <c r="AX64" i="1"/>
  <c r="BI60" i="1"/>
  <c r="BH58" i="1"/>
  <c r="M56" i="1"/>
  <c r="G24" i="2" s="1"/>
  <c r="AW55" i="1"/>
  <c r="AV55" i="1" s="1"/>
  <c r="AX53" i="1"/>
  <c r="BI51" i="1"/>
  <c r="AC51" i="1" s="1"/>
  <c r="AX48" i="1"/>
  <c r="BH46" i="1"/>
  <c r="AD46" i="1" s="1"/>
  <c r="BH41" i="1"/>
  <c r="AD41" i="1" s="1"/>
  <c r="BI40" i="1"/>
  <c r="AE40" i="1" s="1"/>
  <c r="BH32" i="1"/>
  <c r="AB32" i="1" s="1"/>
  <c r="BI30" i="1"/>
  <c r="AC30" i="1" s="1"/>
  <c r="AW27" i="1"/>
  <c r="BI26" i="1"/>
  <c r="AC26" i="1" s="1"/>
  <c r="BH20" i="1"/>
  <c r="AB20" i="1" s="1"/>
  <c r="AW13" i="1"/>
  <c r="AV13" i="1" s="1"/>
  <c r="BH81" i="1"/>
  <c r="AW77" i="1"/>
  <c r="AV77" i="1" s="1"/>
  <c r="AX72" i="1"/>
  <c r="AX61" i="1"/>
  <c r="AL49" i="1"/>
  <c r="AU47" i="1" s="1"/>
  <c r="J40" i="1"/>
  <c r="AL37" i="1"/>
  <c r="AU36" i="1" s="1"/>
  <c r="M14" i="1"/>
  <c r="G12" i="2" s="1"/>
  <c r="BI13" i="1"/>
  <c r="AC13" i="1" s="1"/>
  <c r="BC13" i="1"/>
  <c r="I19" i="1"/>
  <c r="BH19" i="1"/>
  <c r="AB19" i="1" s="1"/>
  <c r="AV20" i="1"/>
  <c r="BI21" i="1"/>
  <c r="AC21" i="1" s="1"/>
  <c r="BI24" i="1"/>
  <c r="AC24" i="1" s="1"/>
  <c r="BC24" i="1"/>
  <c r="J24" i="1"/>
  <c r="J23" i="1" s="1"/>
  <c r="E14" i="2" s="1"/>
  <c r="BH22" i="1"/>
  <c r="AB22" i="1" s="1"/>
  <c r="AW22" i="1"/>
  <c r="AV22" i="1" s="1"/>
  <c r="BH26" i="1"/>
  <c r="AB26" i="1" s="1"/>
  <c r="I26" i="1"/>
  <c r="I28" i="1"/>
  <c r="BH28" i="1"/>
  <c r="AB28" i="1" s="1"/>
  <c r="BH30" i="1"/>
  <c r="AB30" i="1" s="1"/>
  <c r="I30" i="1"/>
  <c r="BH42" i="1"/>
  <c r="AD42" i="1" s="1"/>
  <c r="C16" i="3" s="1"/>
  <c r="AW42" i="1"/>
  <c r="BC42" i="1" s="1"/>
  <c r="AX41" i="1"/>
  <c r="BH40" i="1"/>
  <c r="AD40" i="1" s="1"/>
  <c r="AV40" i="1"/>
  <c r="BI37" i="1"/>
  <c r="AC37" i="1" s="1"/>
  <c r="J35" i="1"/>
  <c r="BI35" i="1"/>
  <c r="AC35" i="1" s="1"/>
  <c r="BH33" i="1"/>
  <c r="AB33" i="1" s="1"/>
  <c r="K31" i="1"/>
  <c r="F16" i="2" s="1"/>
  <c r="I16" i="2" s="1"/>
  <c r="AX32" i="1"/>
  <c r="J44" i="1"/>
  <c r="BI44" i="1"/>
  <c r="AE44" i="1" s="1"/>
  <c r="AX43" i="1"/>
  <c r="K38" i="1"/>
  <c r="F18" i="2" s="1"/>
  <c r="I18" i="2" s="1"/>
  <c r="AS38" i="1"/>
  <c r="J38" i="1"/>
  <c r="E18" i="2" s="1"/>
  <c r="AU38" i="1"/>
  <c r="AT38" i="1"/>
  <c r="I46" i="1"/>
  <c r="I45" i="1" s="1"/>
  <c r="D19" i="2" s="1"/>
  <c r="I51" i="1"/>
  <c r="I50" i="1" s="1"/>
  <c r="D21" i="2" s="1"/>
  <c r="AS47" i="1"/>
  <c r="BI49" i="1"/>
  <c r="AC49" i="1" s="1"/>
  <c r="J49" i="1"/>
  <c r="J47" i="1" s="1"/>
  <c r="E20" i="2" s="1"/>
  <c r="BH53" i="1"/>
  <c r="AF53" i="1" s="1"/>
  <c r="C18" i="3" s="1"/>
  <c r="AL55" i="1"/>
  <c r="AU54" i="1" s="1"/>
  <c r="BH57" i="1"/>
  <c r="AW57" i="1"/>
  <c r="AX58" i="1"/>
  <c r="BC59" i="1"/>
  <c r="J59" i="1"/>
  <c r="BI59" i="1"/>
  <c r="AV59" i="1"/>
  <c r="BH61" i="1"/>
  <c r="AW61" i="1"/>
  <c r="AX62" i="1"/>
  <c r="AV63" i="1"/>
  <c r="BC63" i="1"/>
  <c r="J63" i="1"/>
  <c r="BI63" i="1"/>
  <c r="BH65" i="1"/>
  <c r="AW65" i="1"/>
  <c r="BH66" i="1"/>
  <c r="BI67" i="1"/>
  <c r="AX67" i="1"/>
  <c r="BC67" i="1" s="1"/>
  <c r="BH69" i="1"/>
  <c r="AW69" i="1"/>
  <c r="AX70" i="1"/>
  <c r="AV71" i="1"/>
  <c r="BC71" i="1"/>
  <c r="J71" i="1"/>
  <c r="BI71" i="1"/>
  <c r="AT56" i="1"/>
  <c r="BH73" i="1"/>
  <c r="AW73" i="1"/>
  <c r="AS56" i="1"/>
  <c r="AU56" i="1"/>
  <c r="K56" i="1"/>
  <c r="F24" i="2" s="1"/>
  <c r="I24" i="2" s="1"/>
  <c r="AX74" i="1"/>
  <c r="BH79" i="1"/>
  <c r="AW79" i="1"/>
  <c r="AS78" i="1"/>
  <c r="BI81" i="1"/>
  <c r="AX81" i="1"/>
  <c r="BC81" i="1" s="1"/>
  <c r="AT78" i="1"/>
  <c r="AU78" i="1"/>
  <c r="K78" i="1"/>
  <c r="F27" i="2" s="1"/>
  <c r="I27" i="2" s="1"/>
  <c r="AX82" i="1"/>
  <c r="BH86" i="1"/>
  <c r="AV86" i="1"/>
  <c r="I17" i="1"/>
  <c r="J17" i="1"/>
  <c r="BI17" i="1"/>
  <c r="AC17" i="1" s="1"/>
  <c r="AS14" i="1"/>
  <c r="K14" i="1"/>
  <c r="F12" i="2" s="1"/>
  <c r="I12" i="2" s="1"/>
  <c r="AT14" i="1"/>
  <c r="BH15" i="1"/>
  <c r="AB15" i="1" s="1"/>
  <c r="AL15" i="1"/>
  <c r="AU14" i="1" s="1"/>
  <c r="BC35" i="1"/>
  <c r="AV35" i="1"/>
  <c r="AT31" i="1"/>
  <c r="AU31" i="1"/>
  <c r="J31" i="1"/>
  <c r="E16" i="2" s="1"/>
  <c r="AS31" i="1"/>
  <c r="M31" i="1"/>
  <c r="G16" i="2" s="1"/>
  <c r="AV33" i="1"/>
  <c r="AV29" i="1"/>
  <c r="AT25" i="1"/>
  <c r="K25" i="1"/>
  <c r="F15" i="2" s="1"/>
  <c r="I15" i="2" s="1"/>
  <c r="AV27" i="1"/>
  <c r="AS25" i="1"/>
  <c r="AU25" i="1"/>
  <c r="M25" i="1"/>
  <c r="G15" i="2" s="1"/>
  <c r="C21" i="3"/>
  <c r="AS18" i="1"/>
  <c r="C27" i="3"/>
  <c r="AT18" i="1"/>
  <c r="J18" i="1"/>
  <c r="E13" i="2" s="1"/>
  <c r="C28" i="3"/>
  <c r="F28" i="3" s="1"/>
  <c r="AU18" i="1"/>
  <c r="K18" i="1"/>
  <c r="F13" i="2" s="1"/>
  <c r="I13" i="2" s="1"/>
  <c r="M18" i="1"/>
  <c r="G13" i="2" s="1"/>
  <c r="G26" i="2"/>
  <c r="E26" i="2"/>
  <c r="F11" i="2"/>
  <c r="I11" i="2" s="1"/>
  <c r="C14" i="3"/>
  <c r="BC49" i="1"/>
  <c r="BC40" i="1"/>
  <c r="J25" i="1"/>
  <c r="E15" i="2" s="1"/>
  <c r="C19" i="3"/>
  <c r="D26" i="2"/>
  <c r="AV17" i="1"/>
  <c r="BC17" i="1"/>
  <c r="AV46" i="1"/>
  <c r="I56" i="1"/>
  <c r="D24" i="2" s="1"/>
  <c r="J14" i="1"/>
  <c r="E12" i="2" s="1"/>
  <c r="J78" i="1"/>
  <c r="E27" i="2" s="1"/>
  <c r="I47" i="1"/>
  <c r="D20" i="2" s="1"/>
  <c r="BC44" i="1"/>
  <c r="I14" i="1"/>
  <c r="D12" i="2" s="1"/>
  <c r="C20" i="3"/>
  <c r="AV80" i="1"/>
  <c r="BC80" i="1"/>
  <c r="F26" i="2"/>
  <c r="I26" i="2" s="1"/>
  <c r="I38" i="1"/>
  <c r="D18" i="2" s="1"/>
  <c r="I31" i="1"/>
  <c r="D16" i="2" s="1"/>
  <c r="I25" i="1"/>
  <c r="D15" i="2" s="1"/>
  <c r="I18" i="1"/>
  <c r="D13" i="2" s="1"/>
  <c r="I80" i="1"/>
  <c r="I78" i="1" s="1"/>
  <c r="BC84" i="1"/>
  <c r="BC77" i="1"/>
  <c r="BC29" i="1"/>
  <c r="BC27" i="1"/>
  <c r="BC22" i="1"/>
  <c r="BC20" i="1"/>
  <c r="AX15" i="1"/>
  <c r="AW82" i="1"/>
  <c r="AW74" i="1"/>
  <c r="AW72" i="1"/>
  <c r="AW70" i="1"/>
  <c r="AW68" i="1"/>
  <c r="AW66" i="1"/>
  <c r="AW64" i="1"/>
  <c r="AW62" i="1"/>
  <c r="AW60" i="1"/>
  <c r="AW58" i="1"/>
  <c r="BF53" i="1"/>
  <c r="AW53" i="1"/>
  <c r="AX51" i="1"/>
  <c r="BC51" i="1" s="1"/>
  <c r="BF48" i="1"/>
  <c r="AW48" i="1"/>
  <c r="AX46" i="1"/>
  <c r="BC46" i="1" s="1"/>
  <c r="AW43" i="1"/>
  <c r="AW41" i="1"/>
  <c r="BF39" i="1"/>
  <c r="AW39" i="1"/>
  <c r="AX37" i="1"/>
  <c r="BC37" i="1" s="1"/>
  <c r="AW34" i="1"/>
  <c r="BF32" i="1"/>
  <c r="AW32" i="1"/>
  <c r="AX30" i="1"/>
  <c r="BC30" i="1" s="1"/>
  <c r="AX28" i="1"/>
  <c r="BC28" i="1" s="1"/>
  <c r="AX26" i="1"/>
  <c r="AV26" i="1" s="1"/>
  <c r="AX21" i="1"/>
  <c r="BC21" i="1" s="1"/>
  <c r="AX19" i="1"/>
  <c r="AV19" i="1" s="1"/>
  <c r="BF16" i="1"/>
  <c r="AW16" i="1"/>
  <c r="J13" i="1"/>
  <c r="J12" i="1" s="1"/>
  <c r="E11" i="2" s="1"/>
  <c r="AS12" i="1"/>
  <c r="AT12" i="1"/>
  <c r="C29" i="3" l="1"/>
  <c r="F29" i="3" s="1"/>
  <c r="BC55" i="1"/>
  <c r="M75" i="1"/>
  <c r="G25" i="2" s="1"/>
  <c r="J56" i="1"/>
  <c r="E24" i="2" s="1"/>
  <c r="AV30" i="1"/>
  <c r="AV42" i="1"/>
  <c r="C15" i="3"/>
  <c r="C22" i="3" s="1"/>
  <c r="BC57" i="1"/>
  <c r="AV57" i="1"/>
  <c r="BC61" i="1"/>
  <c r="AV61" i="1"/>
  <c r="BC65" i="1"/>
  <c r="AV65" i="1"/>
  <c r="AV67" i="1"/>
  <c r="BC69" i="1"/>
  <c r="AV69" i="1"/>
  <c r="BC73" i="1"/>
  <c r="AV73" i="1"/>
  <c r="BC79" i="1"/>
  <c r="AV79" i="1"/>
  <c r="AV81" i="1"/>
  <c r="K75" i="1"/>
  <c r="F25" i="2" s="1"/>
  <c r="AV28" i="1"/>
  <c r="BC19" i="1"/>
  <c r="K87" i="1"/>
  <c r="D27" i="2"/>
  <c r="I75" i="1"/>
  <c r="D25" i="2" s="1"/>
  <c r="BC16" i="1"/>
  <c r="AV16" i="1"/>
  <c r="BC48" i="1"/>
  <c r="AV48" i="1"/>
  <c r="BC64" i="1"/>
  <c r="AV64" i="1"/>
  <c r="BC32" i="1"/>
  <c r="AV32" i="1"/>
  <c r="BC39" i="1"/>
  <c r="AV39" i="1"/>
  <c r="BC53" i="1"/>
  <c r="AV53" i="1"/>
  <c r="BC62" i="1"/>
  <c r="AV62" i="1"/>
  <c r="BC70" i="1"/>
  <c r="AV70" i="1"/>
  <c r="AV15" i="1"/>
  <c r="BC15" i="1"/>
  <c r="BC26" i="1"/>
  <c r="BC60" i="1"/>
  <c r="AV60" i="1"/>
  <c r="AV37" i="1"/>
  <c r="AV51" i="1"/>
  <c r="AV21" i="1"/>
  <c r="F30" i="2"/>
  <c r="J75" i="1"/>
  <c r="E25" i="2" s="1"/>
  <c r="BC72" i="1"/>
  <c r="AV72" i="1"/>
  <c r="BC43" i="1"/>
  <c r="AV43" i="1"/>
  <c r="BC68" i="1"/>
  <c r="AV68" i="1"/>
  <c r="BC82" i="1"/>
  <c r="AV82" i="1"/>
  <c r="BC34" i="1"/>
  <c r="AV34" i="1"/>
  <c r="BC41" i="1"/>
  <c r="AV41" i="1"/>
  <c r="BC58" i="1"/>
  <c r="AV58" i="1"/>
  <c r="BC66" i="1"/>
  <c r="AV66" i="1"/>
  <c r="BC74" i="1"/>
  <c r="AV74" i="1"/>
  <c r="I28" i="3" l="1"/>
  <c r="I29" i="3" s="1"/>
</calcChain>
</file>

<file path=xl/sharedStrings.xml><?xml version="1.0" encoding="utf-8"?>
<sst xmlns="http://schemas.openxmlformats.org/spreadsheetml/2006/main" count="869" uniqueCount="338">
  <si>
    <t>Název stavby:</t>
  </si>
  <si>
    <t>Doba výstavby:</t>
  </si>
  <si>
    <t xml:space="preserve"> </t>
  </si>
  <si>
    <t>Objednatel:</t>
  </si>
  <si>
    <t> Silnice LK a.s.</t>
  </si>
  <si>
    <t>Druh stavby:</t>
  </si>
  <si>
    <t>Začátek výstavby:</t>
  </si>
  <si>
    <t>Projektant:</t>
  </si>
  <si>
    <t>Tomáš Bulva,DiS. Stavební projekce IČ 86928007</t>
  </si>
  <si>
    <t>Lokalita:</t>
  </si>
  <si>
    <t>Konec výstavby:</t>
  </si>
  <si>
    <t>Zhotovitel:</t>
  </si>
  <si>
    <t> 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</si>
  <si>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</si>
  <si>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</si>
  <si>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</si>
  <si>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</si>
  <si>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</si>
  <si>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</si>
  <si>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</si>
  <si>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</si>
  <si>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</si>
  <si>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</si>
  <si>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</si>
  <si>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</si>
  <si>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</si>
  <si>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</si>
  <si>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</si>
  <si>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</si>
  <si>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</si>
  <si>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</si>
  <si>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</si>
  <si>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</si>
  <si>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</si>
  <si>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</si>
  <si>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</si>
  <si>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</si>
  <si>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</si>
  <si>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</si>
  <si>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</si>
  <si>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</si>
  <si>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</si>
  <si>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</si>
  <si>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</si>
  <si>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</si>
  <si>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</si>
  <si>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</si>
  <si>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</si>
  <si>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</si>
  <si>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</si>
  <si>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113107428R00</t>
  </si>
  <si>
    <t>Odstranění podkladu nad 50 m2,kam.těžené tl.28 cm</t>
  </si>
  <si>
    <t>m2</t>
  </si>
  <si>
    <t>RTS II / 2021</t>
  </si>
  <si>
    <t>11_</t>
  </si>
  <si>
    <t>1_</t>
  </si>
  <si>
    <t>_</t>
  </si>
  <si>
    <t>P</t>
  </si>
  <si>
    <t>12</t>
  </si>
  <si>
    <t>Odkopávky a prokopávky</t>
  </si>
  <si>
    <t>2</t>
  </si>
  <si>
    <t>122201101R00</t>
  </si>
  <si>
    <t>Odkopávky nezapažené v hor. 3 do 100 m3</t>
  </si>
  <si>
    <t>m3</t>
  </si>
  <si>
    <t>12_</t>
  </si>
  <si>
    <t>3</t>
  </si>
  <si>
    <t>122201109R00</t>
  </si>
  <si>
    <t>Příplatek za lepivost - odkopávky v hor. 3</t>
  </si>
  <si>
    <t>4</t>
  </si>
  <si>
    <t>121101100R00</t>
  </si>
  <si>
    <t>Sejmutí ornice, pl. do 400 m2, přemístění do 50 m</t>
  </si>
  <si>
    <t>13</t>
  </si>
  <si>
    <t>Hloubené vykopávky</t>
  </si>
  <si>
    <t>5</t>
  </si>
  <si>
    <t>132201210R00</t>
  </si>
  <si>
    <t>Hloubení rýh š.do 200 cm hor.3 do 50 m3,STROJNĚ</t>
  </si>
  <si>
    <t>13_</t>
  </si>
  <si>
    <t>6</t>
  </si>
  <si>
    <t>132201219R00</t>
  </si>
  <si>
    <t>Přípl.za lepivost,hloubení rýh 200cm,hor.3,STROJNĚ</t>
  </si>
  <si>
    <t>7</t>
  </si>
  <si>
    <t>131201201R00</t>
  </si>
  <si>
    <t>Hloubení zapažených jam v hor.3 do 100 m3</t>
  </si>
  <si>
    <t>8</t>
  </si>
  <si>
    <t>131201209R00</t>
  </si>
  <si>
    <t>Příplatek za lepivost - hloubení zapaž.jam v hor.3</t>
  </si>
  <si>
    <t>17</t>
  </si>
  <si>
    <t>Konstrukce ze zemin</t>
  </si>
  <si>
    <t>9</t>
  </si>
  <si>
    <t>171101105R00</t>
  </si>
  <si>
    <t>Uložení sypaniny do násypů zhutněných na 103% PS</t>
  </si>
  <si>
    <t>17_</t>
  </si>
  <si>
    <t>27</t>
  </si>
  <si>
    <t>Základy</t>
  </si>
  <si>
    <t>10</t>
  </si>
  <si>
    <t>273361921RT8</t>
  </si>
  <si>
    <t>Výztuž základových desek ze svařovaných sítí</t>
  </si>
  <si>
    <t>t</t>
  </si>
  <si>
    <t>27_</t>
  </si>
  <si>
    <t>2_</t>
  </si>
  <si>
    <t>273351216R00</t>
  </si>
  <si>
    <t>Bednění stěn základových desek - odstranění</t>
  </si>
  <si>
    <t>273323611RT6</t>
  </si>
  <si>
    <t>Železobeton základ. desek vodostavební C 30/37</t>
  </si>
  <si>
    <t>273351215RT1</t>
  </si>
  <si>
    <t>Bednění stěn základových desek - zřízení</t>
  </si>
  <si>
    <t>14</t>
  </si>
  <si>
    <t>274321116R00</t>
  </si>
  <si>
    <t>Beton základ. pasů z cem.portlandských C 16/20</t>
  </si>
  <si>
    <t>32</t>
  </si>
  <si>
    <t>Zdi přehradní a opěrné</t>
  </si>
  <si>
    <t>15</t>
  </si>
  <si>
    <t>320101112R00</t>
  </si>
  <si>
    <t>Osazení bet.a ŽB prefabrikátů hmotnosti do 5000 kg</t>
  </si>
  <si>
    <t>32_</t>
  </si>
  <si>
    <t>3_</t>
  </si>
  <si>
    <t>16</t>
  </si>
  <si>
    <t>327321114RT5</t>
  </si>
  <si>
    <t>Opěrné zdi z bet. železového vodostaveb. C 25/30</t>
  </si>
  <si>
    <t>327351010R00</t>
  </si>
  <si>
    <t>Obednění opěrných zdí ploch rovinných</t>
  </si>
  <si>
    <t>18</t>
  </si>
  <si>
    <t>327366111R00</t>
  </si>
  <si>
    <t>Výztuž opěrných zdí, ocel 10 505 (R),D do 12 mm</t>
  </si>
  <si>
    <t>45</t>
  </si>
  <si>
    <t>Podkladní a vedlejší konstrukce (kromě vozovek a železničního svršku)</t>
  </si>
  <si>
    <t>19</t>
  </si>
  <si>
    <t>451535111R00</t>
  </si>
  <si>
    <t>Podkladní vrstva tl. do 25 cm ze štěrku</t>
  </si>
  <si>
    <t>45_</t>
  </si>
  <si>
    <t>4_</t>
  </si>
  <si>
    <t>764</t>
  </si>
  <si>
    <t>Konstrukce klempířské</t>
  </si>
  <si>
    <t>20</t>
  </si>
  <si>
    <t>764778123RT3</t>
  </si>
  <si>
    <t>Typové odpadní trouby kruhové, D 120 mm</t>
  </si>
  <si>
    <t>m</t>
  </si>
  <si>
    <t>764_</t>
  </si>
  <si>
    <t>76_</t>
  </si>
  <si>
    <t>21</t>
  </si>
  <si>
    <t>764211297R00</t>
  </si>
  <si>
    <t>Montáž - úžlabí v krytině Pz</t>
  </si>
  <si>
    <t>22</t>
  </si>
  <si>
    <t>764211299R00</t>
  </si>
  <si>
    <t>Montáž - překážka v krytině Pz</t>
  </si>
  <si>
    <t>kus</t>
  </si>
  <si>
    <t>23</t>
  </si>
  <si>
    <t>764813250R00</t>
  </si>
  <si>
    <t>Lemování zdí lak.Pz,TK,krycí plech 2díly,rš 500 mm</t>
  </si>
  <si>
    <t>24</t>
  </si>
  <si>
    <t>764811244R00</t>
  </si>
  <si>
    <t>Krytina hladká z lak. Pz svitků š.1000 mm, do 30°</t>
  </si>
  <si>
    <t>25</t>
  </si>
  <si>
    <t>764311293R00</t>
  </si>
  <si>
    <t>Montáž krytiny hladké z Pz, šablony do 0,2 m2</t>
  </si>
  <si>
    <t>783</t>
  </si>
  <si>
    <t>Nátěry</t>
  </si>
  <si>
    <t>26</t>
  </si>
  <si>
    <t>783122510R00</t>
  </si>
  <si>
    <t>Nátěr syntetický OK "A" 2x + 1x email</t>
  </si>
  <si>
    <t>783_</t>
  </si>
  <si>
    <t>78_</t>
  </si>
  <si>
    <t>96</t>
  </si>
  <si>
    <t>Bourání konstrukcí</t>
  </si>
  <si>
    <t>965049111RT2</t>
  </si>
  <si>
    <t>Příplatek, bourání mazanin se svař. síťí tl. 10 cm</t>
  </si>
  <si>
    <t>96_</t>
  </si>
  <si>
    <t>9_</t>
  </si>
  <si>
    <t>28</t>
  </si>
  <si>
    <t>961055111R00</t>
  </si>
  <si>
    <t>Bourání základů železobetonových</t>
  </si>
  <si>
    <t>98</t>
  </si>
  <si>
    <t>Demolice</t>
  </si>
  <si>
    <t>29</t>
  </si>
  <si>
    <t>981511114R00</t>
  </si>
  <si>
    <t>Demolice konstrukcí postup.rozebráním, železobeton</t>
  </si>
  <si>
    <t>98_</t>
  </si>
  <si>
    <t>M21</t>
  </si>
  <si>
    <t>Elektromontáže</t>
  </si>
  <si>
    <t>30</t>
  </si>
  <si>
    <t>210010022RT2</t>
  </si>
  <si>
    <t>Trubka tuhá z PVC uložená pevně, 23 mm</t>
  </si>
  <si>
    <t>M21_</t>
  </si>
  <si>
    <t>M43</t>
  </si>
  <si>
    <t>Montáže ocelových konstrukcí</t>
  </si>
  <si>
    <t>31</t>
  </si>
  <si>
    <t>430471101R00</t>
  </si>
  <si>
    <t>Lehké OK, otevřené obj., HP 12/C 12 x 60 x 4,65 m</t>
  </si>
  <si>
    <t>kg</t>
  </si>
  <si>
    <t>RTS II / 2019</t>
  </si>
  <si>
    <t>M43_</t>
  </si>
  <si>
    <t>Ostatní materiál</t>
  </si>
  <si>
    <t>592161532</t>
  </si>
  <si>
    <t>LEGO Blok LBA1 160x80x80 cm</t>
  </si>
  <si>
    <t>0</t>
  </si>
  <si>
    <t>Z99999_</t>
  </si>
  <si>
    <t>Z_</t>
  </si>
  <si>
    <t>M</t>
  </si>
  <si>
    <t>33</t>
  </si>
  <si>
    <t>592161533</t>
  </si>
  <si>
    <t>LEGO Blok LBA2 120x80x80 cm</t>
  </si>
  <si>
    <t>34</t>
  </si>
  <si>
    <t>LEGO Blok LBA3 80x80x80 cm</t>
  </si>
  <si>
    <t>RTS I / 2021</t>
  </si>
  <si>
    <t>35</t>
  </si>
  <si>
    <t>13331838</t>
  </si>
  <si>
    <t>Úhelník rovnoramenný L jakost S235 100x100x10 mm</t>
  </si>
  <si>
    <t>36</t>
  </si>
  <si>
    <t>67352006</t>
  </si>
  <si>
    <t>Geotextilie netkaná  500 g/m2</t>
  </si>
  <si>
    <t>37</t>
  </si>
  <si>
    <t>34535580</t>
  </si>
  <si>
    <t xml:space="preserve">Vypínač venkovní  IP 66   </t>
  </si>
  <si>
    <t>38</t>
  </si>
  <si>
    <t>348360171</t>
  </si>
  <si>
    <t>Svítidlo LED IP 66,průmyslové 115 lm/W</t>
  </si>
  <si>
    <t>39</t>
  </si>
  <si>
    <t>34111030</t>
  </si>
  <si>
    <t>Kabel silový s Cu jádrem 750 V CYKY 3 x 1,5 mm2</t>
  </si>
  <si>
    <t>40</t>
  </si>
  <si>
    <t>345713503</t>
  </si>
  <si>
    <t>Krabice do betonu nízká KBT-3/71</t>
  </si>
  <si>
    <t>41</t>
  </si>
  <si>
    <t>405418120</t>
  </si>
  <si>
    <t>Elektronický termostat vnější(ovládání vpustí a kabelů)</t>
  </si>
  <si>
    <t>42</t>
  </si>
  <si>
    <t>405417051</t>
  </si>
  <si>
    <t>Teplotní čidlo se senzorem k topným kabelům</t>
  </si>
  <si>
    <t>43</t>
  </si>
  <si>
    <t>405418210</t>
  </si>
  <si>
    <t>Vyhřívací sada  pro střešní vpust</t>
  </si>
  <si>
    <t>44</t>
  </si>
  <si>
    <t>3419611513</t>
  </si>
  <si>
    <t>Kabel topný - dvoužilový, 15m,270W</t>
  </si>
  <si>
    <t>3419611514</t>
  </si>
  <si>
    <t>Kabel topný - dvoužilový, 17m,310W</t>
  </si>
  <si>
    <t>46</t>
  </si>
  <si>
    <t>47</t>
  </si>
  <si>
    <t>31173172</t>
  </si>
  <si>
    <t>Kotva lepená chemická se směšovačem</t>
  </si>
  <si>
    <t>48</t>
  </si>
  <si>
    <t>31179129</t>
  </si>
  <si>
    <t>Tyč závitová M16, DIN 975, poz.</t>
  </si>
  <si>
    <t>49</t>
  </si>
  <si>
    <t>28329904</t>
  </si>
  <si>
    <t>Plachtová hala 6,14x14,64 mPVC 900 g/m2</t>
  </si>
  <si>
    <t>VORN - Vedlejší a ostatní rozpočtové náklady</t>
  </si>
  <si>
    <t>01VRN</t>
  </si>
  <si>
    <t>Průzkumy, geodetické a projektové práce</t>
  </si>
  <si>
    <t>50</t>
  </si>
  <si>
    <t>012002VRN</t>
  </si>
  <si>
    <t>Geodetické práce</t>
  </si>
  <si>
    <t>Soubor</t>
  </si>
  <si>
    <t>99</t>
  </si>
  <si>
    <t>01VRN_</t>
  </si>
  <si>
    <t> _</t>
  </si>
  <si>
    <t>03VRN</t>
  </si>
  <si>
    <t>Zařízení staveniště</t>
  </si>
  <si>
    <t>51</t>
  </si>
  <si>
    <t>032002VRN</t>
  </si>
  <si>
    <t>Vybavení staveniště</t>
  </si>
  <si>
    <t>03VRN_</t>
  </si>
  <si>
    <t>52</t>
  </si>
  <si>
    <t>030001VRN</t>
  </si>
  <si>
    <t>53</t>
  </si>
  <si>
    <t>033002VRN</t>
  </si>
  <si>
    <t>Připojení na energie a jejich spotřeba</t>
  </si>
  <si>
    <t>54</t>
  </si>
  <si>
    <t>039002VRN</t>
  </si>
  <si>
    <t>Odstranění zařízení staveniště</t>
  </si>
  <si>
    <t>04VRN</t>
  </si>
  <si>
    <t>Inženýrské činnosti</t>
  </si>
  <si>
    <t>55</t>
  </si>
  <si>
    <t>044002VRN</t>
  </si>
  <si>
    <t>Revize zařízení staveniště</t>
  </si>
  <si>
    <t>04VRN_</t>
  </si>
  <si>
    <t>06VRN</t>
  </si>
  <si>
    <t>Územní vlivy</t>
  </si>
  <si>
    <t>56</t>
  </si>
  <si>
    <t>065002VRN</t>
  </si>
  <si>
    <t>Mimostaveništní doprava</t>
  </si>
  <si>
    <t>06VRN_</t>
  </si>
  <si>
    <t>Celkem:</t>
  </si>
  <si>
    <t>Poznámka:</t>
  </si>
  <si>
    <t>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</si>
  <si>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</si>
  <si>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</si>
  <si>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</si>
  <si>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</si>
  <si>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</si>
  <si>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F</t>
  </si>
  <si>
    <t>Krycí list rozpočtu</t>
  </si>
  <si>
    <t>IČ/DIČ: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</si>
  <si>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</si>
  <si>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</si>
  <si>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</si>
  <si>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</si>
  <si>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</si>
  <si>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</si>
  <si>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</si>
  <si>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</si>
  <si>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</si>
  <si>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</si>
  <si>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</si>
  <si>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</si>
  <si>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</si>
  <si>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</si>
  <si>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</si>
  <si>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</si>
  <si>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</si>
  <si>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</si>
  <si>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</si>
  <si>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</si>
  <si>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</si>
  <si>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</si>
  <si>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</si>
  <si>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</si>
  <si>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</si>
  <si>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</si>
  <si>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</si>
  <si>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</si>
  <si>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</si>
  <si>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</si>
  <si>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</si>
  <si>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</si>
  <si>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</si>
  <si>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</si>
  <si>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</si>
  <si>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</si>
  <si>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</si>
  <si>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</si>
  <si>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</si>
  <si>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Nový Bor p.p.č. 345/1 a 345/3 k.ú. Okrouhlá u Nového Boru</t>
  </si>
  <si>
    <t>Sklad posypového materiálu</t>
  </si>
  <si>
    <t>Sklad na posypovvý materiál Nový Bor -Silnice LK a.s.</t>
  </si>
  <si>
    <t>4/2022</t>
  </si>
  <si>
    <t>Stavební rozpočet-aktualizace 1.4 březen-2022</t>
  </si>
  <si>
    <t>21/3/2022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</si>
</sst>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horizontal="right" vertical="center"/>
    </xf>
    <xf numFmtId="49" fontId="1" fillId="0" borderId="16" xfId="0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left" vertical="center"/>
    </xf>
    <xf numFmtId="49" fontId="1" fillId="2" borderId="24" xfId="0" applyNumberFormat="1" applyFont="1" applyFill="1" applyBorder="1" applyAlignment="1" applyProtection="1">
      <alignment horizontal="left" vertical="center"/>
    </xf>
    <xf numFmtId="4" fontId="3" fillId="2" borderId="24" xfId="0" applyNumberFormat="1" applyFont="1" applyFill="1" applyBorder="1" applyAlignment="1" applyProtection="1">
      <alignment horizontal="right" vertical="center"/>
    </xf>
    <xf numFmtId="49" fontId="3" fillId="2" borderId="24" xfId="0" applyNumberFormat="1" applyFont="1" applyFill="1" applyBorder="1" applyAlignment="1" applyProtection="1">
      <alignment horizontal="right" vertical="center"/>
    </xf>
    <xf numFmtId="49" fontId="3" fillId="2" borderId="25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6" xfId="0" applyNumberFormat="1" applyFont="1" applyFill="1" applyBorder="1" applyAlignment="1" applyProtection="1">
      <alignment horizontal="righ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49" fontId="3" fillId="2" borderId="6" xfId="0" applyNumberFormat="1" applyFont="1" applyFill="1" applyBorder="1" applyAlignment="1" applyProtection="1">
      <alignment horizontal="right" vertical="center"/>
    </xf>
    <xf numFmtId="49" fontId="1" fillId="0" borderId="26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9" fontId="1" fillId="0" borderId="27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horizontal="left" vertical="center"/>
    </xf>
    <xf numFmtId="49" fontId="1" fillId="0" borderId="24" xfId="0" applyNumberFormat="1" applyFont="1" applyFill="1" applyBorder="1" applyAlignment="1" applyProtection="1">
      <alignment horizontal="left" vertical="center"/>
    </xf>
    <xf numFmtId="4" fontId="1" fillId="0" borderId="24" xfId="0" applyNumberFormat="1" applyFont="1" applyFill="1" applyBorder="1" applyAlignment="1" applyProtection="1">
      <alignment horizontal="right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vertical="center"/>
    </xf>
    <xf numFmtId="49" fontId="6" fillId="2" borderId="33" xfId="0" applyNumberFormat="1" applyFont="1" applyFill="1" applyBorder="1" applyAlignment="1" applyProtection="1">
      <alignment horizontal="center" vertical="center"/>
    </xf>
    <xf numFmtId="49" fontId="8" fillId="0" borderId="34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" fontId="9" fillId="0" borderId="33" xfId="0" applyNumberFormat="1" applyFont="1" applyFill="1" applyBorder="1" applyAlignment="1" applyProtection="1">
      <alignment horizontal="right" vertical="center"/>
    </xf>
    <xf numFmtId="49" fontId="9" fillId="0" borderId="33" xfId="0" applyNumberFormat="1" applyFont="1" applyFill="1" applyBorder="1" applyAlignment="1" applyProtection="1">
      <alignment horizontal="right" vertical="center"/>
    </xf>
    <xf numFmtId="49" fontId="8" fillId="0" borderId="35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" fontId="9" fillId="0" borderId="20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4" fontId="8" fillId="2" borderId="37" xfId="0" applyNumberFormat="1" applyFont="1" applyFill="1" applyBorder="1" applyAlignment="1" applyProtection="1">
      <alignment horizontal="right" vertical="center"/>
    </xf>
    <xf numFmtId="0" fontId="1" fillId="0" borderId="26" xfId="0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 applyAlignment="1" applyProtection="1">
      <alignment vertical="center"/>
    </xf>
    <xf numFmtId="49" fontId="4" fillId="0" borderId="24" xfId="0" applyNumberFormat="1" applyFont="1" applyFill="1" applyBorder="1" applyAlignment="1" applyProtection="1">
      <alignment horizontal="left" vertical="center"/>
    </xf>
    <xf numFmtId="0" fontId="1" fillId="0" borderId="24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15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24" xfId="0" applyNumberFormat="1" applyFont="1" applyFill="1" applyBorder="1" applyAlignment="1" applyProtection="1">
      <alignment horizontal="left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0" xfId="0" applyNumberFormat="1" applyFont="1" applyFill="1" applyBorder="1" applyAlignment="1" applyProtection="1">
      <alignment horizontal="lef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left" vertical="center" wrapText="1"/>
    </xf>
    <xf numFmtId="0" fontId="1" fillId="0" borderId="2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9" fontId="8" fillId="0" borderId="33" xfId="0" applyNumberFormat="1" applyFont="1" applyFill="1" applyBorder="1" applyAlignment="1" applyProtection="1">
      <alignment horizontal="left" vertical="center"/>
    </xf>
    <xf numFmtId="49" fontId="8" fillId="2" borderId="36" xfId="0" applyNumberFormat="1" applyFont="1" applyFill="1" applyBorder="1" applyAlignment="1" applyProtection="1">
      <alignment horizontal="left" vertical="center"/>
    </xf>
    <xf numFmtId="49" fontId="9" fillId="0" borderId="14" xfId="0" applyNumberFormat="1" applyFont="1" applyFill="1" applyBorder="1" applyAlignment="1" applyProtection="1">
      <alignment horizontal="left" vertical="center"/>
    </xf>
    <xf numFmtId="49" fontId="9" fillId="0" borderId="39" xfId="0" applyNumberFormat="1" applyFont="1" applyFill="1" applyBorder="1" applyAlignment="1" applyProtection="1">
      <alignment horizontal="left" vertical="center"/>
    </xf>
    <xf numFmtId="49" fontId="9" fillId="0" borderId="22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180975</xdr:colOff>
      <xdr:row>0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885825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89"/>
  <sheetViews>
    <sheetView tabSelected="1" workbookViewId="0">
      <pane ySplit="11" topLeftCell="A26" activePane="bottomLeft" state="frozen"/>
      <selection pane="bottomLeft" activeCell="H26" sqref="H26"/>
    </sheetView>
  </sheetViews>
  <sheetFormatPr defaultColWidth="11.5703125" defaultRowHeight="12.75" x14ac:dyDescent="0.2"/>
  <cols>
    <col min="1" max="1" width="3.7109375" style="72" customWidth="1"/>
    <col min="2" max="2" width="7.5703125" style="72" customWidth="1"/>
    <col min="3" max="3" width="14.28515625" style="72" customWidth="1"/>
    <col min="4" max="4" width="1.42578125" style="72" customWidth="1"/>
    <col min="5" max="5" width="43.85546875" style="72" customWidth="1"/>
    <col min="6" max="6" width="6.7109375" style="72" customWidth="1"/>
    <col min="7" max="7" width="12.85546875" style="72" customWidth="1"/>
    <col min="8" max="8" width="12" style="72" customWidth="1"/>
    <col min="9" max="11" width="14.28515625" style="72" customWidth="1"/>
    <col min="12" max="14" width="11.7109375" style="72" customWidth="1"/>
    <col min="15" max="24" width="11.5703125" style="72"/>
    <col min="25" max="64" width="0" style="72" hidden="1" customWidth="1"/>
    <col min="65" max="16384" width="11.5703125" style="72"/>
  </cols>
  <sheetData>
    <row r="1" spans="1:64" ht="72.95" customHeight="1" x14ac:dyDescent="0.35">
      <c r="A1" s="90" t="s">
        <v>336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64" ht="12.75" customHeight="1" x14ac:dyDescent="0.2">
      <c r="A2" s="91" t="s">
        <v>0</v>
      </c>
      <c r="B2" s="91"/>
      <c r="C2" s="91"/>
      <c r="D2" s="92" t="s">
        <v>334</v>
      </c>
      <c r="E2" s="92"/>
      <c r="F2" s="92"/>
      <c r="G2" s="93" t="s">
        <v>1</v>
      </c>
      <c r="H2" s="93"/>
      <c r="I2" s="93" t="s">
        <v>2</v>
      </c>
      <c r="J2" s="94" t="s">
        <v>3</v>
      </c>
      <c r="K2" s="95" t="s">
        <v>4</v>
      </c>
      <c r="L2" s="95"/>
      <c r="M2" s="95"/>
      <c r="N2" s="95"/>
      <c r="O2" s="73"/>
    </row>
    <row r="3" spans="1:64" x14ac:dyDescent="0.2">
      <c r="A3" s="91"/>
      <c r="B3" s="91"/>
      <c r="C3" s="91"/>
      <c r="D3" s="92"/>
      <c r="E3" s="92"/>
      <c r="F3" s="92"/>
      <c r="G3" s="93"/>
      <c r="H3" s="93"/>
      <c r="I3" s="93"/>
      <c r="J3" s="93"/>
      <c r="K3" s="93"/>
      <c r="L3" s="95"/>
      <c r="M3" s="95"/>
      <c r="N3" s="95"/>
      <c r="O3" s="73"/>
    </row>
    <row r="4" spans="1:64" ht="12.75" customHeight="1" x14ac:dyDescent="0.2">
      <c r="A4" s="86" t="s">
        <v>5</v>
      </c>
      <c r="B4" s="86"/>
      <c r="C4" s="86"/>
      <c r="D4" s="87" t="s">
        <v>333</v>
      </c>
      <c r="E4" s="87"/>
      <c r="F4" s="87"/>
      <c r="G4" s="88" t="s">
        <v>6</v>
      </c>
      <c r="H4" s="88"/>
      <c r="I4" s="88"/>
      <c r="J4" s="87" t="s">
        <v>7</v>
      </c>
      <c r="K4" s="89" t="s">
        <v>8</v>
      </c>
      <c r="L4" s="89"/>
      <c r="M4" s="89"/>
      <c r="N4" s="89"/>
      <c r="O4" s="73"/>
    </row>
    <row r="5" spans="1:64" x14ac:dyDescent="0.2">
      <c r="A5" s="86"/>
      <c r="B5" s="86"/>
      <c r="C5" s="86"/>
      <c r="D5" s="87"/>
      <c r="E5" s="87"/>
      <c r="F5" s="87"/>
      <c r="G5" s="88"/>
      <c r="H5" s="88"/>
      <c r="I5" s="88"/>
      <c r="J5" s="88"/>
      <c r="K5" s="88"/>
      <c r="L5" s="89"/>
      <c r="M5" s="89"/>
      <c r="N5" s="89"/>
      <c r="O5" s="73"/>
    </row>
    <row r="6" spans="1:64" ht="12.75" customHeight="1" x14ac:dyDescent="0.2">
      <c r="A6" s="86" t="s">
        <v>9</v>
      </c>
      <c r="B6" s="86"/>
      <c r="C6" s="86"/>
      <c r="D6" s="87" t="s">
        <v>332</v>
      </c>
      <c r="E6" s="87"/>
      <c r="F6" s="87"/>
      <c r="G6" s="88" t="s">
        <v>10</v>
      </c>
      <c r="H6" s="88"/>
      <c r="I6" s="88" t="s">
        <v>2</v>
      </c>
      <c r="J6" s="87" t="s">
        <v>11</v>
      </c>
      <c r="K6" s="89" t="s">
        <v>12</v>
      </c>
      <c r="L6" s="89"/>
      <c r="M6" s="89"/>
      <c r="N6" s="89"/>
      <c r="O6" s="73"/>
    </row>
    <row r="7" spans="1:64" x14ac:dyDescent="0.2">
      <c r="A7" s="86"/>
      <c r="B7" s="86"/>
      <c r="C7" s="86"/>
      <c r="D7" s="87"/>
      <c r="E7" s="87"/>
      <c r="F7" s="87"/>
      <c r="G7" s="88"/>
      <c r="H7" s="88"/>
      <c r="I7" s="88"/>
      <c r="J7" s="88"/>
      <c r="K7" s="88"/>
      <c r="L7" s="89"/>
      <c r="M7" s="89"/>
      <c r="N7" s="89"/>
      <c r="O7" s="73"/>
    </row>
    <row r="8" spans="1:64" ht="12.75" customHeight="1" x14ac:dyDescent="0.2">
      <c r="A8" s="96" t="s">
        <v>13</v>
      </c>
      <c r="B8" s="96"/>
      <c r="C8" s="96"/>
      <c r="D8" s="97" t="s">
        <v>2</v>
      </c>
      <c r="E8" s="97"/>
      <c r="F8" s="97"/>
      <c r="G8" s="98" t="s">
        <v>14</v>
      </c>
      <c r="H8" s="98"/>
      <c r="I8" s="98" t="s">
        <v>337</v>
      </c>
      <c r="J8" s="97" t="s">
        <v>15</v>
      </c>
      <c r="K8" s="99" t="s">
        <v>12</v>
      </c>
      <c r="L8" s="99"/>
      <c r="M8" s="99"/>
      <c r="N8" s="99"/>
      <c r="O8" s="73"/>
    </row>
    <row r="9" spans="1:64" x14ac:dyDescent="0.2">
      <c r="A9" s="96"/>
      <c r="B9" s="96"/>
      <c r="C9" s="96"/>
      <c r="D9" s="97"/>
      <c r="E9" s="97"/>
      <c r="F9" s="97"/>
      <c r="G9" s="98"/>
      <c r="H9" s="98"/>
      <c r="I9" s="98"/>
      <c r="J9" s="98"/>
      <c r="K9" s="98"/>
      <c r="L9" s="99"/>
      <c r="M9" s="99"/>
      <c r="N9" s="99"/>
      <c r="O9" s="73"/>
    </row>
    <row r="10" spans="1:64" x14ac:dyDescent="0.2">
      <c r="A10" s="4" t="s">
        <v>16</v>
      </c>
      <c r="B10" s="67" t="s">
        <v>17</v>
      </c>
      <c r="C10" s="67" t="s">
        <v>18</v>
      </c>
      <c r="D10" s="101" t="s">
        <v>19</v>
      </c>
      <c r="E10" s="101"/>
      <c r="F10" s="67" t="s">
        <v>20</v>
      </c>
      <c r="G10" s="5" t="s">
        <v>21</v>
      </c>
      <c r="H10" s="6" t="s">
        <v>22</v>
      </c>
      <c r="I10" s="102" t="s">
        <v>23</v>
      </c>
      <c r="J10" s="102"/>
      <c r="K10" s="102"/>
      <c r="L10" s="102" t="s">
        <v>24</v>
      </c>
      <c r="M10" s="102"/>
      <c r="N10" s="7" t="s">
        <v>25</v>
      </c>
      <c r="O10" s="74"/>
      <c r="BK10" s="75" t="s">
        <v>26</v>
      </c>
      <c r="BL10" s="76" t="s">
        <v>27</v>
      </c>
    </row>
    <row r="11" spans="1:64" x14ac:dyDescent="0.2">
      <c r="A11" s="10" t="s">
        <v>2</v>
      </c>
      <c r="B11" s="11" t="s">
        <v>2</v>
      </c>
      <c r="C11" s="11" t="s">
        <v>2</v>
      </c>
      <c r="D11" s="103" t="s">
        <v>28</v>
      </c>
      <c r="E11" s="103"/>
      <c r="F11" s="11" t="s">
        <v>2</v>
      </c>
      <c r="G11" s="11" t="s">
        <v>2</v>
      </c>
      <c r="H11" s="12" t="s">
        <v>29</v>
      </c>
      <c r="I11" s="13" t="s">
        <v>30</v>
      </c>
      <c r="J11" s="14" t="s">
        <v>31</v>
      </c>
      <c r="K11" s="15" t="s">
        <v>32</v>
      </c>
      <c r="L11" s="13" t="s">
        <v>33</v>
      </c>
      <c r="M11" s="15" t="s">
        <v>32</v>
      </c>
      <c r="N11" s="16" t="s">
        <v>34</v>
      </c>
      <c r="O11" s="74"/>
      <c r="Z11" s="75" t="s">
        <v>35</v>
      </c>
      <c r="AA11" s="75" t="s">
        <v>36</v>
      </c>
      <c r="AB11" s="75" t="s">
        <v>37</v>
      </c>
      <c r="AC11" s="75" t="s">
        <v>38</v>
      </c>
      <c r="AD11" s="75" t="s">
        <v>39</v>
      </c>
      <c r="AE11" s="75" t="s">
        <v>40</v>
      </c>
      <c r="AF11" s="75" t="s">
        <v>41</v>
      </c>
      <c r="AG11" s="75" t="s">
        <v>42</v>
      </c>
      <c r="AH11" s="75" t="s">
        <v>43</v>
      </c>
      <c r="BH11" s="75" t="s">
        <v>44</v>
      </c>
      <c r="BI11" s="75" t="s">
        <v>45</v>
      </c>
      <c r="BJ11" s="75" t="s">
        <v>46</v>
      </c>
    </row>
    <row r="12" spans="1:64" x14ac:dyDescent="0.2">
      <c r="A12" s="17"/>
      <c r="B12" s="68"/>
      <c r="C12" s="68" t="s">
        <v>47</v>
      </c>
      <c r="D12" s="104" t="s">
        <v>48</v>
      </c>
      <c r="E12" s="104"/>
      <c r="F12" s="18" t="s">
        <v>2</v>
      </c>
      <c r="G12" s="18" t="s">
        <v>2</v>
      </c>
      <c r="H12" s="77" t="s">
        <v>2</v>
      </c>
      <c r="I12" s="19">
        <f>SUM(I13:I13)</f>
        <v>0</v>
      </c>
      <c r="J12" s="19">
        <f>SUM(J13:J13)</f>
        <v>0</v>
      </c>
      <c r="K12" s="19">
        <f>SUM(K13:K13)</f>
        <v>0</v>
      </c>
      <c r="L12" s="20"/>
      <c r="M12" s="19">
        <f>SUM(M13:M13)</f>
        <v>145.00640000000001</v>
      </c>
      <c r="N12" s="21"/>
      <c r="O12" s="73"/>
      <c r="AI12" s="75"/>
      <c r="AS12" s="78">
        <f>SUM(AJ13:AJ13)</f>
        <v>0</v>
      </c>
      <c r="AT12" s="78">
        <f>SUM(AK13:AK13)</f>
        <v>0</v>
      </c>
      <c r="AU12" s="78">
        <f>SUM(AL13:AL13)</f>
        <v>0</v>
      </c>
    </row>
    <row r="13" spans="1:64" x14ac:dyDescent="0.2">
      <c r="A13" s="23" t="s">
        <v>49</v>
      </c>
      <c r="B13" s="65"/>
      <c r="C13" s="65" t="s">
        <v>50</v>
      </c>
      <c r="D13" s="88" t="s">
        <v>51</v>
      </c>
      <c r="E13" s="88"/>
      <c r="F13" s="65" t="s">
        <v>52</v>
      </c>
      <c r="G13" s="24">
        <v>235.4</v>
      </c>
      <c r="H13" s="79">
        <v>0</v>
      </c>
      <c r="I13" s="24">
        <f>G13*AO13</f>
        <v>0</v>
      </c>
      <c r="J13" s="24">
        <f>G13*AP13</f>
        <v>0</v>
      </c>
      <c r="K13" s="24">
        <f>G13*H13</f>
        <v>0</v>
      </c>
      <c r="L13" s="24">
        <v>0.61599999999999999</v>
      </c>
      <c r="M13" s="24">
        <f>G13*L13</f>
        <v>145.00640000000001</v>
      </c>
      <c r="N13" s="25" t="s">
        <v>53</v>
      </c>
      <c r="O13" s="73"/>
      <c r="Z13" s="79">
        <f>IF(AQ13="5",BJ13,0)</f>
        <v>0</v>
      </c>
      <c r="AB13" s="79">
        <f>IF(AQ13="1",BH13,0)</f>
        <v>0</v>
      </c>
      <c r="AC13" s="79">
        <f>IF(AQ13="1",BI13,0)</f>
        <v>0</v>
      </c>
      <c r="AD13" s="79">
        <f>IF(AQ13="7",BH13,0)</f>
        <v>0</v>
      </c>
      <c r="AE13" s="79">
        <f>IF(AQ13="7",BI13,0)</f>
        <v>0</v>
      </c>
      <c r="AF13" s="79">
        <f>IF(AQ13="2",BH13,0)</f>
        <v>0</v>
      </c>
      <c r="AG13" s="79">
        <f>IF(AQ13="2",BI13,0)</f>
        <v>0</v>
      </c>
      <c r="AH13" s="79">
        <f>IF(AQ13="0",BJ13,0)</f>
        <v>0</v>
      </c>
      <c r="AI13" s="75"/>
      <c r="AJ13" s="79">
        <f>IF(AN13=0,K13,0)</f>
        <v>0</v>
      </c>
      <c r="AK13" s="79">
        <f>IF(AN13=15,K13,0)</f>
        <v>0</v>
      </c>
      <c r="AL13" s="79">
        <f>IF(AN13=21,K13,0)</f>
        <v>0</v>
      </c>
      <c r="AN13" s="79">
        <v>21</v>
      </c>
      <c r="AO13" s="79">
        <f>H13*0</f>
        <v>0</v>
      </c>
      <c r="AP13" s="79">
        <f>H13*(1-0)</f>
        <v>0</v>
      </c>
      <c r="AQ13" s="80" t="s">
        <v>49</v>
      </c>
      <c r="AV13" s="79">
        <f>AW13+AX13</f>
        <v>0</v>
      </c>
      <c r="AW13" s="79">
        <f>G13*AO13</f>
        <v>0</v>
      </c>
      <c r="AX13" s="79">
        <f>G13*AP13</f>
        <v>0</v>
      </c>
      <c r="AY13" s="80" t="s">
        <v>54</v>
      </c>
      <c r="AZ13" s="80" t="s">
        <v>55</v>
      </c>
      <c r="BA13" s="75" t="s">
        <v>56</v>
      </c>
      <c r="BC13" s="79">
        <f>AW13+AX13</f>
        <v>0</v>
      </c>
      <c r="BD13" s="79">
        <f>H13/(100-BE13)*100</f>
        <v>0</v>
      </c>
      <c r="BE13" s="79">
        <v>0</v>
      </c>
      <c r="BF13" s="79">
        <f>M13</f>
        <v>145.00640000000001</v>
      </c>
      <c r="BH13" s="79">
        <f>G13*AO13</f>
        <v>0</v>
      </c>
      <c r="BI13" s="79">
        <f>G13*AP13</f>
        <v>0</v>
      </c>
      <c r="BJ13" s="79">
        <f>G13*H13</f>
        <v>0</v>
      </c>
      <c r="BK13" s="79" t="s">
        <v>57</v>
      </c>
      <c r="BL13" s="79">
        <v>11</v>
      </c>
    </row>
    <row r="14" spans="1:64" x14ac:dyDescent="0.2">
      <c r="A14" s="26"/>
      <c r="B14" s="66"/>
      <c r="C14" s="66" t="s">
        <v>58</v>
      </c>
      <c r="D14" s="100" t="s">
        <v>59</v>
      </c>
      <c r="E14" s="100"/>
      <c r="F14" s="27" t="s">
        <v>2</v>
      </c>
      <c r="G14" s="27" t="s">
        <v>2</v>
      </c>
      <c r="H14" s="81" t="s">
        <v>2</v>
      </c>
      <c r="I14" s="22">
        <f>SUM(I15:I17)</f>
        <v>0</v>
      </c>
      <c r="J14" s="22">
        <f>SUM(J15:J17)</f>
        <v>0</v>
      </c>
      <c r="K14" s="22">
        <f>SUM(K15:K17)</f>
        <v>0</v>
      </c>
      <c r="L14" s="9"/>
      <c r="M14" s="22">
        <f>SUM(M15:M17)</f>
        <v>0</v>
      </c>
      <c r="N14" s="28"/>
      <c r="O14" s="73"/>
      <c r="AI14" s="75"/>
      <c r="AS14" s="78">
        <f>SUM(AJ15:AJ17)</f>
        <v>0</v>
      </c>
      <c r="AT14" s="78">
        <f>SUM(AK15:AK17)</f>
        <v>0</v>
      </c>
      <c r="AU14" s="78">
        <f>SUM(AL15:AL17)</f>
        <v>0</v>
      </c>
    </row>
    <row r="15" spans="1:64" x14ac:dyDescent="0.2">
      <c r="A15" s="23" t="s">
        <v>60</v>
      </c>
      <c r="B15" s="65"/>
      <c r="C15" s="65" t="s">
        <v>61</v>
      </c>
      <c r="D15" s="88" t="s">
        <v>62</v>
      </c>
      <c r="E15" s="88"/>
      <c r="F15" s="65" t="s">
        <v>63</v>
      </c>
      <c r="G15" s="24">
        <v>61.92</v>
      </c>
      <c r="H15" s="79">
        <v>0</v>
      </c>
      <c r="I15" s="24">
        <f>G15*AO15</f>
        <v>0</v>
      </c>
      <c r="J15" s="24">
        <f>G15*AP15</f>
        <v>0</v>
      </c>
      <c r="K15" s="24">
        <f>G15*H15</f>
        <v>0</v>
      </c>
      <c r="L15" s="24">
        <v>0</v>
      </c>
      <c r="M15" s="24">
        <f>G15*L15</f>
        <v>0</v>
      </c>
      <c r="N15" s="25" t="s">
        <v>53</v>
      </c>
      <c r="O15" s="73"/>
      <c r="Z15" s="79">
        <f>IF(AQ15="5",BJ15,0)</f>
        <v>0</v>
      </c>
      <c r="AB15" s="79">
        <f>IF(AQ15="1",BH15,0)</f>
        <v>0</v>
      </c>
      <c r="AC15" s="79">
        <f>IF(AQ15="1",BI15,0)</f>
        <v>0</v>
      </c>
      <c r="AD15" s="79">
        <f>IF(AQ15="7",BH15,0)</f>
        <v>0</v>
      </c>
      <c r="AE15" s="79">
        <f>IF(AQ15="7",BI15,0)</f>
        <v>0</v>
      </c>
      <c r="AF15" s="79">
        <f>IF(AQ15="2",BH15,0)</f>
        <v>0</v>
      </c>
      <c r="AG15" s="79">
        <f>IF(AQ15="2",BI15,0)</f>
        <v>0</v>
      </c>
      <c r="AH15" s="79">
        <f>IF(AQ15="0",BJ15,0)</f>
        <v>0</v>
      </c>
      <c r="AI15" s="75"/>
      <c r="AJ15" s="79">
        <f>IF(AN15=0,K15,0)</f>
        <v>0</v>
      </c>
      <c r="AK15" s="79">
        <f>IF(AN15=15,K15,0)</f>
        <v>0</v>
      </c>
      <c r="AL15" s="79">
        <f>IF(AN15=21,K15,0)</f>
        <v>0</v>
      </c>
      <c r="AN15" s="79">
        <v>21</v>
      </c>
      <c r="AO15" s="79">
        <f>H15*0</f>
        <v>0</v>
      </c>
      <c r="AP15" s="79">
        <f>H15*(1-0)</f>
        <v>0</v>
      </c>
      <c r="AQ15" s="80" t="s">
        <v>49</v>
      </c>
      <c r="AV15" s="79">
        <f>AW15+AX15</f>
        <v>0</v>
      </c>
      <c r="AW15" s="79">
        <f>G15*AO15</f>
        <v>0</v>
      </c>
      <c r="AX15" s="79">
        <f>G15*AP15</f>
        <v>0</v>
      </c>
      <c r="AY15" s="80" t="s">
        <v>64</v>
      </c>
      <c r="AZ15" s="80" t="s">
        <v>55</v>
      </c>
      <c r="BA15" s="75" t="s">
        <v>56</v>
      </c>
      <c r="BC15" s="79">
        <f>AW15+AX15</f>
        <v>0</v>
      </c>
      <c r="BD15" s="79">
        <f>H15/(100-BE15)*100</f>
        <v>0</v>
      </c>
      <c r="BE15" s="79">
        <v>0</v>
      </c>
      <c r="BF15" s="79">
        <f>M15</f>
        <v>0</v>
      </c>
      <c r="BH15" s="79">
        <f>G15*AO15</f>
        <v>0</v>
      </c>
      <c r="BI15" s="79">
        <f>G15*AP15</f>
        <v>0</v>
      </c>
      <c r="BJ15" s="79">
        <f>G15*H15</f>
        <v>0</v>
      </c>
      <c r="BK15" s="79" t="s">
        <v>57</v>
      </c>
      <c r="BL15" s="79">
        <v>12</v>
      </c>
    </row>
    <row r="16" spans="1:64" x14ac:dyDescent="0.2">
      <c r="A16" s="23" t="s">
        <v>65</v>
      </c>
      <c r="B16" s="65"/>
      <c r="C16" s="65" t="s">
        <v>66</v>
      </c>
      <c r="D16" s="88" t="s">
        <v>67</v>
      </c>
      <c r="E16" s="88"/>
      <c r="F16" s="65" t="s">
        <v>63</v>
      </c>
      <c r="G16" s="24">
        <v>61.92</v>
      </c>
      <c r="H16" s="79">
        <v>0</v>
      </c>
      <c r="I16" s="24">
        <f>G16*AO16</f>
        <v>0</v>
      </c>
      <c r="J16" s="24">
        <f>G16*AP16</f>
        <v>0</v>
      </c>
      <c r="K16" s="24">
        <f>G16*H16</f>
        <v>0</v>
      </c>
      <c r="L16" s="24">
        <v>0</v>
      </c>
      <c r="M16" s="24">
        <f>G16*L16</f>
        <v>0</v>
      </c>
      <c r="N16" s="25" t="s">
        <v>53</v>
      </c>
      <c r="O16" s="73"/>
      <c r="Z16" s="79">
        <f>IF(AQ16="5",BJ16,0)</f>
        <v>0</v>
      </c>
      <c r="AB16" s="79">
        <f>IF(AQ16="1",BH16,0)</f>
        <v>0</v>
      </c>
      <c r="AC16" s="79">
        <f>IF(AQ16="1",BI16,0)</f>
        <v>0</v>
      </c>
      <c r="AD16" s="79">
        <f>IF(AQ16="7",BH16,0)</f>
        <v>0</v>
      </c>
      <c r="AE16" s="79">
        <f>IF(AQ16="7",BI16,0)</f>
        <v>0</v>
      </c>
      <c r="AF16" s="79">
        <f>IF(AQ16="2",BH16,0)</f>
        <v>0</v>
      </c>
      <c r="AG16" s="79">
        <f>IF(AQ16="2",BI16,0)</f>
        <v>0</v>
      </c>
      <c r="AH16" s="79">
        <f>IF(AQ16="0",BJ16,0)</f>
        <v>0</v>
      </c>
      <c r="AI16" s="75"/>
      <c r="AJ16" s="79">
        <f>IF(AN16=0,K16,0)</f>
        <v>0</v>
      </c>
      <c r="AK16" s="79">
        <f>IF(AN16=15,K16,0)</f>
        <v>0</v>
      </c>
      <c r="AL16" s="79">
        <f>IF(AN16=21,K16,0)</f>
        <v>0</v>
      </c>
      <c r="AN16" s="79">
        <v>21</v>
      </c>
      <c r="AO16" s="79">
        <f>H16*0</f>
        <v>0</v>
      </c>
      <c r="AP16" s="79">
        <f>H16*(1-0)</f>
        <v>0</v>
      </c>
      <c r="AQ16" s="80" t="s">
        <v>49</v>
      </c>
      <c r="AV16" s="79">
        <f>AW16+AX16</f>
        <v>0</v>
      </c>
      <c r="AW16" s="79">
        <f>G16*AO16</f>
        <v>0</v>
      </c>
      <c r="AX16" s="79">
        <f>G16*AP16</f>
        <v>0</v>
      </c>
      <c r="AY16" s="80" t="s">
        <v>64</v>
      </c>
      <c r="AZ16" s="80" t="s">
        <v>55</v>
      </c>
      <c r="BA16" s="75" t="s">
        <v>56</v>
      </c>
      <c r="BC16" s="79">
        <f>AW16+AX16</f>
        <v>0</v>
      </c>
      <c r="BD16" s="79">
        <f>H16/(100-BE16)*100</f>
        <v>0</v>
      </c>
      <c r="BE16" s="79">
        <v>0</v>
      </c>
      <c r="BF16" s="79">
        <f>M16</f>
        <v>0</v>
      </c>
      <c r="BH16" s="79">
        <f>G16*AO16</f>
        <v>0</v>
      </c>
      <c r="BI16" s="79">
        <f>G16*AP16</f>
        <v>0</v>
      </c>
      <c r="BJ16" s="79">
        <f>G16*H16</f>
        <v>0</v>
      </c>
      <c r="BK16" s="79" t="s">
        <v>57</v>
      </c>
      <c r="BL16" s="79">
        <v>12</v>
      </c>
    </row>
    <row r="17" spans="1:64" x14ac:dyDescent="0.2">
      <c r="A17" s="23" t="s">
        <v>68</v>
      </c>
      <c r="B17" s="65"/>
      <c r="C17" s="65" t="s">
        <v>69</v>
      </c>
      <c r="D17" s="88" t="s">
        <v>70</v>
      </c>
      <c r="E17" s="88"/>
      <c r="F17" s="65" t="s">
        <v>63</v>
      </c>
      <c r="G17" s="24">
        <v>14.5</v>
      </c>
      <c r="H17" s="79">
        <v>0</v>
      </c>
      <c r="I17" s="24">
        <f>G17*AO17</f>
        <v>0</v>
      </c>
      <c r="J17" s="24">
        <f>G17*AP17</f>
        <v>0</v>
      </c>
      <c r="K17" s="24">
        <f>G17*H17</f>
        <v>0</v>
      </c>
      <c r="L17" s="24">
        <v>0</v>
      </c>
      <c r="M17" s="24">
        <f>G17*L17</f>
        <v>0</v>
      </c>
      <c r="N17" s="25" t="s">
        <v>53</v>
      </c>
      <c r="O17" s="73"/>
      <c r="Z17" s="79">
        <f>IF(AQ17="5",BJ17,0)</f>
        <v>0</v>
      </c>
      <c r="AB17" s="79">
        <f>IF(AQ17="1",BH17,0)</f>
        <v>0</v>
      </c>
      <c r="AC17" s="79">
        <f>IF(AQ17="1",BI17,0)</f>
        <v>0</v>
      </c>
      <c r="AD17" s="79">
        <f>IF(AQ17="7",BH17,0)</f>
        <v>0</v>
      </c>
      <c r="AE17" s="79">
        <f>IF(AQ17="7",BI17,0)</f>
        <v>0</v>
      </c>
      <c r="AF17" s="79">
        <f>IF(AQ17="2",BH17,0)</f>
        <v>0</v>
      </c>
      <c r="AG17" s="79">
        <f>IF(AQ17="2",BI17,0)</f>
        <v>0</v>
      </c>
      <c r="AH17" s="79">
        <f>IF(AQ17="0",BJ17,0)</f>
        <v>0</v>
      </c>
      <c r="AI17" s="75"/>
      <c r="AJ17" s="79">
        <f>IF(AN17=0,K17,0)</f>
        <v>0</v>
      </c>
      <c r="AK17" s="79">
        <f>IF(AN17=15,K17,0)</f>
        <v>0</v>
      </c>
      <c r="AL17" s="79">
        <f>IF(AN17=21,K17,0)</f>
        <v>0</v>
      </c>
      <c r="AN17" s="79">
        <v>21</v>
      </c>
      <c r="AO17" s="79">
        <f>H17*0</f>
        <v>0</v>
      </c>
      <c r="AP17" s="79">
        <f>H17*(1-0)</f>
        <v>0</v>
      </c>
      <c r="AQ17" s="80" t="s">
        <v>49</v>
      </c>
      <c r="AV17" s="79">
        <f>AW17+AX17</f>
        <v>0</v>
      </c>
      <c r="AW17" s="79">
        <f>G17*AO17</f>
        <v>0</v>
      </c>
      <c r="AX17" s="79">
        <f>G17*AP17</f>
        <v>0</v>
      </c>
      <c r="AY17" s="80" t="s">
        <v>64</v>
      </c>
      <c r="AZ17" s="80" t="s">
        <v>55</v>
      </c>
      <c r="BA17" s="75" t="s">
        <v>56</v>
      </c>
      <c r="BC17" s="79">
        <f>AW17+AX17</f>
        <v>0</v>
      </c>
      <c r="BD17" s="79">
        <f>H17/(100-BE17)*100</f>
        <v>0</v>
      </c>
      <c r="BE17" s="79">
        <v>0</v>
      </c>
      <c r="BF17" s="79">
        <f>M17</f>
        <v>0</v>
      </c>
      <c r="BH17" s="79">
        <f>G17*AO17</f>
        <v>0</v>
      </c>
      <c r="BI17" s="79">
        <f>G17*AP17</f>
        <v>0</v>
      </c>
      <c r="BJ17" s="79">
        <f>G17*H17</f>
        <v>0</v>
      </c>
      <c r="BK17" s="79" t="s">
        <v>57</v>
      </c>
      <c r="BL17" s="79">
        <v>12</v>
      </c>
    </row>
    <row r="18" spans="1:64" x14ac:dyDescent="0.2">
      <c r="A18" s="26"/>
      <c r="B18" s="66"/>
      <c r="C18" s="66" t="s">
        <v>71</v>
      </c>
      <c r="D18" s="100" t="s">
        <v>72</v>
      </c>
      <c r="E18" s="100"/>
      <c r="F18" s="27" t="s">
        <v>2</v>
      </c>
      <c r="G18" s="27" t="s">
        <v>2</v>
      </c>
      <c r="H18" s="81" t="s">
        <v>2</v>
      </c>
      <c r="I18" s="22">
        <f>SUM(I19:I22)</f>
        <v>0</v>
      </c>
      <c r="J18" s="22">
        <f>SUM(J19:J22)</f>
        <v>0</v>
      </c>
      <c r="K18" s="22">
        <f>SUM(K19:K22)</f>
        <v>0</v>
      </c>
      <c r="L18" s="9"/>
      <c r="M18" s="22">
        <f>SUM(M19:M22)</f>
        <v>0</v>
      </c>
      <c r="N18" s="28"/>
      <c r="O18" s="73"/>
      <c r="AI18" s="75"/>
      <c r="AS18" s="78">
        <f>SUM(AJ19:AJ22)</f>
        <v>0</v>
      </c>
      <c r="AT18" s="78">
        <f>SUM(AK19:AK22)</f>
        <v>0</v>
      </c>
      <c r="AU18" s="78">
        <f>SUM(AL19:AL22)</f>
        <v>0</v>
      </c>
    </row>
    <row r="19" spans="1:64" x14ac:dyDescent="0.2">
      <c r="A19" s="23" t="s">
        <v>73</v>
      </c>
      <c r="B19" s="65"/>
      <c r="C19" s="65" t="s">
        <v>74</v>
      </c>
      <c r="D19" s="88" t="s">
        <v>75</v>
      </c>
      <c r="E19" s="88"/>
      <c r="F19" s="65" t="s">
        <v>63</v>
      </c>
      <c r="G19" s="24">
        <v>22.94</v>
      </c>
      <c r="H19" s="79">
        <v>0</v>
      </c>
      <c r="I19" s="24">
        <f>G19*AO19</f>
        <v>0</v>
      </c>
      <c r="J19" s="24">
        <f>G19*AP19</f>
        <v>0</v>
      </c>
      <c r="K19" s="24">
        <f>G19*H19</f>
        <v>0</v>
      </c>
      <c r="L19" s="24">
        <v>0</v>
      </c>
      <c r="M19" s="24">
        <f>G19*L19</f>
        <v>0</v>
      </c>
      <c r="N19" s="25" t="s">
        <v>53</v>
      </c>
      <c r="O19" s="73"/>
      <c r="Z19" s="79">
        <f>IF(AQ19="5",BJ19,0)</f>
        <v>0</v>
      </c>
      <c r="AB19" s="79">
        <f>IF(AQ19="1",BH19,0)</f>
        <v>0</v>
      </c>
      <c r="AC19" s="79">
        <f>IF(AQ19="1",BI19,0)</f>
        <v>0</v>
      </c>
      <c r="AD19" s="79">
        <f>IF(AQ19="7",BH19,0)</f>
        <v>0</v>
      </c>
      <c r="AE19" s="79">
        <f>IF(AQ19="7",BI19,0)</f>
        <v>0</v>
      </c>
      <c r="AF19" s="79">
        <f>IF(AQ19="2",BH19,0)</f>
        <v>0</v>
      </c>
      <c r="AG19" s="79">
        <f>IF(AQ19="2",BI19,0)</f>
        <v>0</v>
      </c>
      <c r="AH19" s="79">
        <f>IF(AQ19="0",BJ19,0)</f>
        <v>0</v>
      </c>
      <c r="AI19" s="75"/>
      <c r="AJ19" s="79">
        <f>IF(AN19=0,K19,0)</f>
        <v>0</v>
      </c>
      <c r="AK19" s="79">
        <f>IF(AN19=15,K19,0)</f>
        <v>0</v>
      </c>
      <c r="AL19" s="79">
        <f>IF(AN19=21,K19,0)</f>
        <v>0</v>
      </c>
      <c r="AN19" s="79">
        <v>21</v>
      </c>
      <c r="AO19" s="79">
        <f>H19*0</f>
        <v>0</v>
      </c>
      <c r="AP19" s="79">
        <f>H19*(1-0)</f>
        <v>0</v>
      </c>
      <c r="AQ19" s="80" t="s">
        <v>49</v>
      </c>
      <c r="AV19" s="79">
        <f>AW19+AX19</f>
        <v>0</v>
      </c>
      <c r="AW19" s="79">
        <f>G19*AO19</f>
        <v>0</v>
      </c>
      <c r="AX19" s="79">
        <f>G19*AP19</f>
        <v>0</v>
      </c>
      <c r="AY19" s="80" t="s">
        <v>76</v>
      </c>
      <c r="AZ19" s="80" t="s">
        <v>55</v>
      </c>
      <c r="BA19" s="75" t="s">
        <v>56</v>
      </c>
      <c r="BC19" s="79">
        <f>AW19+AX19</f>
        <v>0</v>
      </c>
      <c r="BD19" s="79">
        <f>H19/(100-BE19)*100</f>
        <v>0</v>
      </c>
      <c r="BE19" s="79">
        <v>0</v>
      </c>
      <c r="BF19" s="79">
        <f>M19</f>
        <v>0</v>
      </c>
      <c r="BH19" s="79">
        <f>G19*AO19</f>
        <v>0</v>
      </c>
      <c r="BI19" s="79">
        <f>G19*AP19</f>
        <v>0</v>
      </c>
      <c r="BJ19" s="79">
        <f>G19*H19</f>
        <v>0</v>
      </c>
      <c r="BK19" s="79" t="s">
        <v>57</v>
      </c>
      <c r="BL19" s="79">
        <v>13</v>
      </c>
    </row>
    <row r="20" spans="1:64" x14ac:dyDescent="0.2">
      <c r="A20" s="23" t="s">
        <v>77</v>
      </c>
      <c r="B20" s="65"/>
      <c r="C20" s="65" t="s">
        <v>78</v>
      </c>
      <c r="D20" s="88" t="s">
        <v>79</v>
      </c>
      <c r="E20" s="88"/>
      <c r="F20" s="65" t="s">
        <v>63</v>
      </c>
      <c r="G20" s="24">
        <v>61.93</v>
      </c>
      <c r="H20" s="79">
        <v>0</v>
      </c>
      <c r="I20" s="24">
        <f>G20*AO20</f>
        <v>0</v>
      </c>
      <c r="J20" s="24">
        <f>G20*AP20</f>
        <v>0</v>
      </c>
      <c r="K20" s="24">
        <f>G20*H20</f>
        <v>0</v>
      </c>
      <c r="L20" s="24">
        <v>0</v>
      </c>
      <c r="M20" s="24">
        <f>G20*L20</f>
        <v>0</v>
      </c>
      <c r="N20" s="25" t="s">
        <v>53</v>
      </c>
      <c r="O20" s="73"/>
      <c r="Z20" s="79">
        <f>IF(AQ20="5",BJ20,0)</f>
        <v>0</v>
      </c>
      <c r="AB20" s="79">
        <f>IF(AQ20="1",BH20,0)</f>
        <v>0</v>
      </c>
      <c r="AC20" s="79">
        <f>IF(AQ20="1",BI20,0)</f>
        <v>0</v>
      </c>
      <c r="AD20" s="79">
        <f>IF(AQ20="7",BH20,0)</f>
        <v>0</v>
      </c>
      <c r="AE20" s="79">
        <f>IF(AQ20="7",BI20,0)</f>
        <v>0</v>
      </c>
      <c r="AF20" s="79">
        <f>IF(AQ20="2",BH20,0)</f>
        <v>0</v>
      </c>
      <c r="AG20" s="79">
        <f>IF(AQ20="2",BI20,0)</f>
        <v>0</v>
      </c>
      <c r="AH20" s="79">
        <f>IF(AQ20="0",BJ20,0)</f>
        <v>0</v>
      </c>
      <c r="AI20" s="75"/>
      <c r="AJ20" s="79">
        <f>IF(AN20=0,K20,0)</f>
        <v>0</v>
      </c>
      <c r="AK20" s="79">
        <f>IF(AN20=15,K20,0)</f>
        <v>0</v>
      </c>
      <c r="AL20" s="79">
        <f>IF(AN20=21,K20,0)</f>
        <v>0</v>
      </c>
      <c r="AN20" s="79">
        <v>21</v>
      </c>
      <c r="AO20" s="79">
        <f>H20*0</f>
        <v>0</v>
      </c>
      <c r="AP20" s="79">
        <f>H20*(1-0)</f>
        <v>0</v>
      </c>
      <c r="AQ20" s="80" t="s">
        <v>49</v>
      </c>
      <c r="AV20" s="79">
        <f>AW20+AX20</f>
        <v>0</v>
      </c>
      <c r="AW20" s="79">
        <f>G20*AO20</f>
        <v>0</v>
      </c>
      <c r="AX20" s="79">
        <f>G20*AP20</f>
        <v>0</v>
      </c>
      <c r="AY20" s="80" t="s">
        <v>76</v>
      </c>
      <c r="AZ20" s="80" t="s">
        <v>55</v>
      </c>
      <c r="BA20" s="75" t="s">
        <v>56</v>
      </c>
      <c r="BC20" s="79">
        <f>AW20+AX20</f>
        <v>0</v>
      </c>
      <c r="BD20" s="79">
        <f>H20/(100-BE20)*100</f>
        <v>0</v>
      </c>
      <c r="BE20" s="79">
        <v>0</v>
      </c>
      <c r="BF20" s="79">
        <f>M20</f>
        <v>0</v>
      </c>
      <c r="BH20" s="79">
        <f>G20*AO20</f>
        <v>0</v>
      </c>
      <c r="BI20" s="79">
        <f>G20*AP20</f>
        <v>0</v>
      </c>
      <c r="BJ20" s="79">
        <f>G20*H20</f>
        <v>0</v>
      </c>
      <c r="BK20" s="79" t="s">
        <v>57</v>
      </c>
      <c r="BL20" s="79">
        <v>13</v>
      </c>
    </row>
    <row r="21" spans="1:64" x14ac:dyDescent="0.2">
      <c r="A21" s="23" t="s">
        <v>80</v>
      </c>
      <c r="B21" s="65"/>
      <c r="C21" s="65" t="s">
        <v>81</v>
      </c>
      <c r="D21" s="88" t="s">
        <v>82</v>
      </c>
      <c r="E21" s="88"/>
      <c r="F21" s="65" t="s">
        <v>63</v>
      </c>
      <c r="G21" s="24">
        <v>0</v>
      </c>
      <c r="H21" s="79">
        <v>0</v>
      </c>
      <c r="I21" s="24">
        <f>G21*AO21</f>
        <v>0</v>
      </c>
      <c r="J21" s="24">
        <f>G21*AP21</f>
        <v>0</v>
      </c>
      <c r="K21" s="24">
        <f>G21*H21</f>
        <v>0</v>
      </c>
      <c r="L21" s="24">
        <v>0</v>
      </c>
      <c r="M21" s="24">
        <f>G21*L21</f>
        <v>0</v>
      </c>
      <c r="N21" s="25" t="s">
        <v>53</v>
      </c>
      <c r="O21" s="73"/>
      <c r="Z21" s="79">
        <f>IF(AQ21="5",BJ21,0)</f>
        <v>0</v>
      </c>
      <c r="AB21" s="79">
        <f>IF(AQ21="1",BH21,0)</f>
        <v>0</v>
      </c>
      <c r="AC21" s="79">
        <f>IF(AQ21="1",BI21,0)</f>
        <v>0</v>
      </c>
      <c r="AD21" s="79">
        <f>IF(AQ21="7",BH21,0)</f>
        <v>0</v>
      </c>
      <c r="AE21" s="79">
        <f>IF(AQ21="7",BI21,0)</f>
        <v>0</v>
      </c>
      <c r="AF21" s="79">
        <f>IF(AQ21="2",BH21,0)</f>
        <v>0</v>
      </c>
      <c r="AG21" s="79">
        <f>IF(AQ21="2",BI21,0)</f>
        <v>0</v>
      </c>
      <c r="AH21" s="79">
        <f>IF(AQ21="0",BJ21,0)</f>
        <v>0</v>
      </c>
      <c r="AI21" s="75"/>
      <c r="AJ21" s="79">
        <f>IF(AN21=0,K21,0)</f>
        <v>0</v>
      </c>
      <c r="AK21" s="79">
        <f>IF(AN21=15,K21,0)</f>
        <v>0</v>
      </c>
      <c r="AL21" s="79">
        <f>IF(AN21=21,K21,0)</f>
        <v>0</v>
      </c>
      <c r="AN21" s="79">
        <v>21</v>
      </c>
      <c r="AO21" s="79">
        <f>H21*0</f>
        <v>0</v>
      </c>
      <c r="AP21" s="79">
        <f>H21*(1-0)</f>
        <v>0</v>
      </c>
      <c r="AQ21" s="80" t="s">
        <v>49</v>
      </c>
      <c r="AV21" s="79">
        <f>AW21+AX21</f>
        <v>0</v>
      </c>
      <c r="AW21" s="79">
        <f>G21*AO21</f>
        <v>0</v>
      </c>
      <c r="AX21" s="79">
        <f>G21*AP21</f>
        <v>0</v>
      </c>
      <c r="AY21" s="80" t="s">
        <v>76</v>
      </c>
      <c r="AZ21" s="80" t="s">
        <v>55</v>
      </c>
      <c r="BA21" s="75" t="s">
        <v>56</v>
      </c>
      <c r="BC21" s="79">
        <f>AW21+AX21</f>
        <v>0</v>
      </c>
      <c r="BD21" s="79">
        <f>H21/(100-BE21)*100</f>
        <v>0</v>
      </c>
      <c r="BE21" s="79">
        <v>0</v>
      </c>
      <c r="BF21" s="79">
        <f>M21</f>
        <v>0</v>
      </c>
      <c r="BH21" s="79">
        <f>G21*AO21</f>
        <v>0</v>
      </c>
      <c r="BI21" s="79">
        <f>G21*AP21</f>
        <v>0</v>
      </c>
      <c r="BJ21" s="79">
        <f>G21*H21</f>
        <v>0</v>
      </c>
      <c r="BK21" s="79" t="s">
        <v>57</v>
      </c>
      <c r="BL21" s="79">
        <v>13</v>
      </c>
    </row>
    <row r="22" spans="1:64" x14ac:dyDescent="0.2">
      <c r="A22" s="23" t="s">
        <v>83</v>
      </c>
      <c r="B22" s="65"/>
      <c r="C22" s="65" t="s">
        <v>84</v>
      </c>
      <c r="D22" s="88" t="s">
        <v>85</v>
      </c>
      <c r="E22" s="88"/>
      <c r="F22" s="65" t="s">
        <v>63</v>
      </c>
      <c r="G22" s="24">
        <v>0</v>
      </c>
      <c r="H22" s="79">
        <v>0</v>
      </c>
      <c r="I22" s="24">
        <f>G22*AO22</f>
        <v>0</v>
      </c>
      <c r="J22" s="24">
        <f>G22*AP22</f>
        <v>0</v>
      </c>
      <c r="K22" s="24">
        <f>G22*H22</f>
        <v>0</v>
      </c>
      <c r="L22" s="24">
        <v>0</v>
      </c>
      <c r="M22" s="24">
        <f>G22*L22</f>
        <v>0</v>
      </c>
      <c r="N22" s="25" t="s">
        <v>53</v>
      </c>
      <c r="O22" s="73"/>
      <c r="Z22" s="79">
        <f>IF(AQ22="5",BJ22,0)</f>
        <v>0</v>
      </c>
      <c r="AB22" s="79">
        <f>IF(AQ22="1",BH22,0)</f>
        <v>0</v>
      </c>
      <c r="AC22" s="79">
        <f>IF(AQ22="1",BI22,0)</f>
        <v>0</v>
      </c>
      <c r="AD22" s="79">
        <f>IF(AQ22="7",BH22,0)</f>
        <v>0</v>
      </c>
      <c r="AE22" s="79">
        <f>IF(AQ22="7",BI22,0)</f>
        <v>0</v>
      </c>
      <c r="AF22" s="79">
        <f>IF(AQ22="2",BH22,0)</f>
        <v>0</v>
      </c>
      <c r="AG22" s="79">
        <f>IF(AQ22="2",BI22,0)</f>
        <v>0</v>
      </c>
      <c r="AH22" s="79">
        <f>IF(AQ22="0",BJ22,0)</f>
        <v>0</v>
      </c>
      <c r="AI22" s="75"/>
      <c r="AJ22" s="79">
        <f>IF(AN22=0,K22,0)</f>
        <v>0</v>
      </c>
      <c r="AK22" s="79">
        <f>IF(AN22=15,K22,0)</f>
        <v>0</v>
      </c>
      <c r="AL22" s="79">
        <f>IF(AN22=21,K22,0)</f>
        <v>0</v>
      </c>
      <c r="AN22" s="79">
        <v>21</v>
      </c>
      <c r="AO22" s="79">
        <f>H22*0</f>
        <v>0</v>
      </c>
      <c r="AP22" s="79">
        <f>H22*(1-0)</f>
        <v>0</v>
      </c>
      <c r="AQ22" s="80" t="s">
        <v>49</v>
      </c>
      <c r="AV22" s="79">
        <f>AW22+AX22</f>
        <v>0</v>
      </c>
      <c r="AW22" s="79">
        <f>G22*AO22</f>
        <v>0</v>
      </c>
      <c r="AX22" s="79">
        <f>G22*AP22</f>
        <v>0</v>
      </c>
      <c r="AY22" s="80" t="s">
        <v>76</v>
      </c>
      <c r="AZ22" s="80" t="s">
        <v>55</v>
      </c>
      <c r="BA22" s="75" t="s">
        <v>56</v>
      </c>
      <c r="BC22" s="79">
        <f>AW22+AX22</f>
        <v>0</v>
      </c>
      <c r="BD22" s="79">
        <f>H22/(100-BE22)*100</f>
        <v>0</v>
      </c>
      <c r="BE22" s="79">
        <v>0</v>
      </c>
      <c r="BF22" s="79">
        <f>M22</f>
        <v>0</v>
      </c>
      <c r="BH22" s="79">
        <f>G22*AO22</f>
        <v>0</v>
      </c>
      <c r="BI22" s="79">
        <f>G22*AP22</f>
        <v>0</v>
      </c>
      <c r="BJ22" s="79">
        <f>G22*H22</f>
        <v>0</v>
      </c>
      <c r="BK22" s="79" t="s">
        <v>57</v>
      </c>
      <c r="BL22" s="79">
        <v>13</v>
      </c>
    </row>
    <row r="23" spans="1:64" x14ac:dyDescent="0.2">
      <c r="A23" s="26"/>
      <c r="B23" s="66"/>
      <c r="C23" s="69" t="s">
        <v>86</v>
      </c>
      <c r="D23" s="105" t="s">
        <v>87</v>
      </c>
      <c r="E23" s="105"/>
      <c r="F23" s="65" t="s">
        <v>2</v>
      </c>
      <c r="G23" s="65" t="s">
        <v>2</v>
      </c>
      <c r="H23" s="81" t="s">
        <v>2</v>
      </c>
      <c r="I23" s="22">
        <f>SUM(I24:I24)</f>
        <v>0</v>
      </c>
      <c r="J23" s="22">
        <f>SUM(J24:J24)</f>
        <v>0</v>
      </c>
      <c r="K23" s="22">
        <f>SUM(K24:K24)</f>
        <v>0</v>
      </c>
      <c r="L23" s="9"/>
      <c r="M23" s="22">
        <f>SUM(M24:M24)</f>
        <v>0</v>
      </c>
      <c r="N23" s="28"/>
      <c r="O23" s="73"/>
      <c r="AI23" s="75"/>
      <c r="AS23" s="78">
        <f>SUM(AJ24:AJ24)</f>
        <v>0</v>
      </c>
      <c r="AT23" s="78">
        <f>SUM(AK24:AK24)</f>
        <v>0</v>
      </c>
      <c r="AU23" s="78">
        <f>SUM(AL24:AL24)</f>
        <v>0</v>
      </c>
    </row>
    <row r="24" spans="1:64" x14ac:dyDescent="0.2">
      <c r="A24" s="23" t="s">
        <v>88</v>
      </c>
      <c r="B24" s="65"/>
      <c r="C24" s="65" t="s">
        <v>89</v>
      </c>
      <c r="D24" s="88" t="s">
        <v>90</v>
      </c>
      <c r="E24" s="88"/>
      <c r="F24" s="65" t="s">
        <v>63</v>
      </c>
      <c r="G24" s="24">
        <v>112.3</v>
      </c>
      <c r="H24" s="79">
        <v>0</v>
      </c>
      <c r="I24" s="24">
        <f>G24*AO24</f>
        <v>0</v>
      </c>
      <c r="J24" s="24">
        <f>G24*AP24</f>
        <v>0</v>
      </c>
      <c r="K24" s="24">
        <f>G24*H24</f>
        <v>0</v>
      </c>
      <c r="L24" s="24">
        <v>0</v>
      </c>
      <c r="M24" s="24">
        <f>G24*L24</f>
        <v>0</v>
      </c>
      <c r="N24" s="25" t="s">
        <v>53</v>
      </c>
      <c r="O24" s="73"/>
      <c r="Z24" s="79">
        <f>IF(AQ24="5",BJ24,0)</f>
        <v>0</v>
      </c>
      <c r="AB24" s="79">
        <f>IF(AQ24="1",BH24,0)</f>
        <v>0</v>
      </c>
      <c r="AC24" s="79">
        <f>IF(AQ24="1",BI24,0)</f>
        <v>0</v>
      </c>
      <c r="AD24" s="79">
        <f>IF(AQ24="7",BH24,0)</f>
        <v>0</v>
      </c>
      <c r="AE24" s="79">
        <f>IF(AQ24="7",BI24,0)</f>
        <v>0</v>
      </c>
      <c r="AF24" s="79">
        <f>IF(AQ24="2",BH24,0)</f>
        <v>0</v>
      </c>
      <c r="AG24" s="79">
        <f>IF(AQ24="2",BI24,0)</f>
        <v>0</v>
      </c>
      <c r="AH24" s="79">
        <f>IF(AQ24="0",BJ24,0)</f>
        <v>0</v>
      </c>
      <c r="AI24" s="75"/>
      <c r="AJ24" s="79">
        <f>IF(AN24=0,K24,0)</f>
        <v>0</v>
      </c>
      <c r="AK24" s="79">
        <f>IF(AN24=15,K24,0)</f>
        <v>0</v>
      </c>
      <c r="AL24" s="79">
        <f>IF(AN24=21,K24,0)</f>
        <v>0</v>
      </c>
      <c r="AN24" s="79">
        <v>21</v>
      </c>
      <c r="AO24" s="79">
        <f>H24*0</f>
        <v>0</v>
      </c>
      <c r="AP24" s="79">
        <f>H24*(1-0)</f>
        <v>0</v>
      </c>
      <c r="AQ24" s="80" t="s">
        <v>49</v>
      </c>
      <c r="AV24" s="79">
        <f>AW24+AX24</f>
        <v>0</v>
      </c>
      <c r="AW24" s="79">
        <f>G24*AO24</f>
        <v>0</v>
      </c>
      <c r="AX24" s="79">
        <f>G24*AP24</f>
        <v>0</v>
      </c>
      <c r="AY24" s="80" t="s">
        <v>91</v>
      </c>
      <c r="AZ24" s="80" t="s">
        <v>55</v>
      </c>
      <c r="BA24" s="75" t="s">
        <v>56</v>
      </c>
      <c r="BC24" s="79">
        <f>AW24+AX24</f>
        <v>0</v>
      </c>
      <c r="BD24" s="79">
        <f>H24/(100-BE24)*100</f>
        <v>0</v>
      </c>
      <c r="BE24" s="79">
        <v>0</v>
      </c>
      <c r="BF24" s="79">
        <f>M24</f>
        <v>0</v>
      </c>
      <c r="BH24" s="79">
        <f>G24*AO24</f>
        <v>0</v>
      </c>
      <c r="BI24" s="79">
        <f>G24*AP24</f>
        <v>0</v>
      </c>
      <c r="BJ24" s="79">
        <f>G24*H24</f>
        <v>0</v>
      </c>
      <c r="BK24" s="79" t="s">
        <v>57</v>
      </c>
      <c r="BL24" s="79">
        <v>17</v>
      </c>
    </row>
    <row r="25" spans="1:64" x14ac:dyDescent="0.2">
      <c r="A25" s="26"/>
      <c r="B25" s="66"/>
      <c r="C25" s="69" t="s">
        <v>92</v>
      </c>
      <c r="D25" s="105" t="s">
        <v>93</v>
      </c>
      <c r="E25" s="105"/>
      <c r="F25" s="65" t="s">
        <v>2</v>
      </c>
      <c r="G25" s="65" t="s">
        <v>2</v>
      </c>
      <c r="H25" s="81" t="s">
        <v>2</v>
      </c>
      <c r="I25" s="22">
        <f>SUM(I26:I30)</f>
        <v>0</v>
      </c>
      <c r="J25" s="22">
        <f>SUM(J26:J30)</f>
        <v>0</v>
      </c>
      <c r="K25" s="22">
        <f>SUM(K26:K30)</f>
        <v>0</v>
      </c>
      <c r="L25" s="9"/>
      <c r="M25" s="22">
        <f>SUM(M26:M30)</f>
        <v>199.17009899999999</v>
      </c>
      <c r="N25" s="28"/>
      <c r="O25" s="73"/>
      <c r="AI25" s="75"/>
      <c r="AS25" s="78">
        <f>SUM(AJ26:AJ30)</f>
        <v>0</v>
      </c>
      <c r="AT25" s="78">
        <f>SUM(AK26:AK30)</f>
        <v>0</v>
      </c>
      <c r="AU25" s="78">
        <f>SUM(AL26:AL30)</f>
        <v>0</v>
      </c>
    </row>
    <row r="26" spans="1:64" x14ac:dyDescent="0.2">
      <c r="A26" s="23" t="s">
        <v>94</v>
      </c>
      <c r="B26" s="65"/>
      <c r="C26" s="65" t="s">
        <v>95</v>
      </c>
      <c r="D26" s="88" t="s">
        <v>96</v>
      </c>
      <c r="E26" s="88"/>
      <c r="F26" s="65" t="s">
        <v>97</v>
      </c>
      <c r="G26" s="24">
        <v>2.5</v>
      </c>
      <c r="H26" s="79">
        <v>0</v>
      </c>
      <c r="I26" s="24">
        <f>G26*AO26</f>
        <v>0</v>
      </c>
      <c r="J26" s="24">
        <f>G26*AP26</f>
        <v>0</v>
      </c>
      <c r="K26" s="24">
        <f>G26*H26</f>
        <v>0</v>
      </c>
      <c r="L26" s="24">
        <v>1.0543899999999999</v>
      </c>
      <c r="M26" s="24">
        <f>G26*L26</f>
        <v>2.6359749999999997</v>
      </c>
      <c r="N26" s="25" t="s">
        <v>53</v>
      </c>
      <c r="O26" s="73"/>
      <c r="Z26" s="79">
        <f>IF(AQ26="5",BJ26,0)</f>
        <v>0</v>
      </c>
      <c r="AB26" s="79">
        <f>IF(AQ26="1",BH26,0)</f>
        <v>0</v>
      </c>
      <c r="AC26" s="79">
        <f>IF(AQ26="1",BI26,0)</f>
        <v>0</v>
      </c>
      <c r="AD26" s="79">
        <f>IF(AQ26="7",BH26,0)</f>
        <v>0</v>
      </c>
      <c r="AE26" s="79">
        <f>IF(AQ26="7",BI26,0)</f>
        <v>0</v>
      </c>
      <c r="AF26" s="79">
        <f>IF(AQ26="2",BH26,0)</f>
        <v>0</v>
      </c>
      <c r="AG26" s="79">
        <f>IF(AQ26="2",BI26,0)</f>
        <v>0</v>
      </c>
      <c r="AH26" s="79">
        <f>IF(AQ26="0",BJ26,0)</f>
        <v>0</v>
      </c>
      <c r="AI26" s="75"/>
      <c r="AJ26" s="79">
        <f>IF(AN26=0,K26,0)</f>
        <v>0</v>
      </c>
      <c r="AK26" s="79">
        <f>IF(AN26=15,K26,0)</f>
        <v>0</v>
      </c>
      <c r="AL26" s="79">
        <f>IF(AN26=21,K26,0)</f>
        <v>0</v>
      </c>
      <c r="AN26" s="79">
        <v>21</v>
      </c>
      <c r="AO26" s="79">
        <f>H26*0.878569375619425</f>
        <v>0</v>
      </c>
      <c r="AP26" s="79">
        <f>H26*(1-0.878569375619425)</f>
        <v>0</v>
      </c>
      <c r="AQ26" s="80" t="s">
        <v>49</v>
      </c>
      <c r="AV26" s="79">
        <f>AW26+AX26</f>
        <v>0</v>
      </c>
      <c r="AW26" s="79">
        <f>G26*AO26</f>
        <v>0</v>
      </c>
      <c r="AX26" s="79">
        <f>G26*AP26</f>
        <v>0</v>
      </c>
      <c r="AY26" s="80" t="s">
        <v>98</v>
      </c>
      <c r="AZ26" s="80" t="s">
        <v>99</v>
      </c>
      <c r="BA26" s="75" t="s">
        <v>56</v>
      </c>
      <c r="BC26" s="79">
        <f>AW26+AX26</f>
        <v>0</v>
      </c>
      <c r="BD26" s="79">
        <f>H26/(100-BE26)*100</f>
        <v>0</v>
      </c>
      <c r="BE26" s="79">
        <v>0</v>
      </c>
      <c r="BF26" s="79">
        <f>M26</f>
        <v>2.6359749999999997</v>
      </c>
      <c r="BH26" s="79">
        <f>G26*AO26</f>
        <v>0</v>
      </c>
      <c r="BI26" s="79">
        <f>G26*AP26</f>
        <v>0</v>
      </c>
      <c r="BJ26" s="79">
        <f>G26*H26</f>
        <v>0</v>
      </c>
      <c r="BK26" s="79" t="s">
        <v>57</v>
      </c>
      <c r="BL26" s="79">
        <v>27</v>
      </c>
    </row>
    <row r="27" spans="1:64" x14ac:dyDescent="0.2">
      <c r="A27" s="23" t="s">
        <v>47</v>
      </c>
      <c r="B27" s="65"/>
      <c r="C27" s="65" t="s">
        <v>100</v>
      </c>
      <c r="D27" s="88" t="s">
        <v>101</v>
      </c>
      <c r="E27" s="88"/>
      <c r="F27" s="65" t="s">
        <v>52</v>
      </c>
      <c r="G27" s="24">
        <v>12.16</v>
      </c>
      <c r="H27" s="79">
        <v>0</v>
      </c>
      <c r="I27" s="24">
        <f>G27*AO27</f>
        <v>0</v>
      </c>
      <c r="J27" s="24">
        <f>G27*AP27</f>
        <v>0</v>
      </c>
      <c r="K27" s="24">
        <f>G27*H27</f>
        <v>0</v>
      </c>
      <c r="L27" s="24">
        <v>0</v>
      </c>
      <c r="M27" s="24">
        <f>G27*L27</f>
        <v>0</v>
      </c>
      <c r="N27" s="25" t="s">
        <v>53</v>
      </c>
      <c r="O27" s="73"/>
      <c r="Z27" s="79">
        <f>IF(AQ27="5",BJ27,0)</f>
        <v>0</v>
      </c>
      <c r="AB27" s="79">
        <f>IF(AQ27="1",BH27,0)</f>
        <v>0</v>
      </c>
      <c r="AC27" s="79">
        <f>IF(AQ27="1",BI27,0)</f>
        <v>0</v>
      </c>
      <c r="AD27" s="79">
        <f>IF(AQ27="7",BH27,0)</f>
        <v>0</v>
      </c>
      <c r="AE27" s="79">
        <f>IF(AQ27="7",BI27,0)</f>
        <v>0</v>
      </c>
      <c r="AF27" s="79">
        <f>IF(AQ27="2",BH27,0)</f>
        <v>0</v>
      </c>
      <c r="AG27" s="79">
        <f>IF(AQ27="2",BI27,0)</f>
        <v>0</v>
      </c>
      <c r="AH27" s="79">
        <f>IF(AQ27="0",BJ27,0)</f>
        <v>0</v>
      </c>
      <c r="AI27" s="75"/>
      <c r="AJ27" s="79">
        <f>IF(AN27=0,K27,0)</f>
        <v>0</v>
      </c>
      <c r="AK27" s="79">
        <f>IF(AN27=15,K27,0)</f>
        <v>0</v>
      </c>
      <c r="AL27" s="79">
        <f>IF(AN27=21,K27,0)</f>
        <v>0</v>
      </c>
      <c r="AN27" s="79">
        <v>21</v>
      </c>
      <c r="AO27" s="79">
        <f>H27*0</f>
        <v>0</v>
      </c>
      <c r="AP27" s="79">
        <f>H27*(1-0)</f>
        <v>0</v>
      </c>
      <c r="AQ27" s="80" t="s">
        <v>49</v>
      </c>
      <c r="AV27" s="79">
        <f>AW27+AX27</f>
        <v>0</v>
      </c>
      <c r="AW27" s="79">
        <f>G27*AO27</f>
        <v>0</v>
      </c>
      <c r="AX27" s="79">
        <f>G27*AP27</f>
        <v>0</v>
      </c>
      <c r="AY27" s="80" t="s">
        <v>98</v>
      </c>
      <c r="AZ27" s="80" t="s">
        <v>99</v>
      </c>
      <c r="BA27" s="75" t="s">
        <v>56</v>
      </c>
      <c r="BC27" s="79">
        <f>AW27+AX27</f>
        <v>0</v>
      </c>
      <c r="BD27" s="79">
        <f>H27/(100-BE27)*100</f>
        <v>0</v>
      </c>
      <c r="BE27" s="79">
        <v>0</v>
      </c>
      <c r="BF27" s="79">
        <f>M27</f>
        <v>0</v>
      </c>
      <c r="BH27" s="79">
        <f>G27*AO27</f>
        <v>0</v>
      </c>
      <c r="BI27" s="79">
        <f>G27*AP27</f>
        <v>0</v>
      </c>
      <c r="BJ27" s="79">
        <f>G27*H27</f>
        <v>0</v>
      </c>
      <c r="BK27" s="79" t="s">
        <v>57</v>
      </c>
      <c r="BL27" s="79">
        <v>27</v>
      </c>
    </row>
    <row r="28" spans="1:64" x14ac:dyDescent="0.2">
      <c r="A28" s="23" t="s">
        <v>58</v>
      </c>
      <c r="B28" s="65"/>
      <c r="C28" s="65" t="s">
        <v>102</v>
      </c>
      <c r="D28" s="88" t="s">
        <v>103</v>
      </c>
      <c r="E28" s="88"/>
      <c r="F28" s="65" t="s">
        <v>63</v>
      </c>
      <c r="G28" s="24">
        <v>46.18</v>
      </c>
      <c r="H28" s="79">
        <v>0</v>
      </c>
      <c r="I28" s="24">
        <f>G28*AO28</f>
        <v>0</v>
      </c>
      <c r="J28" s="24">
        <f>G28*AP28</f>
        <v>0</v>
      </c>
      <c r="K28" s="24">
        <f>G28*H28</f>
        <v>0</v>
      </c>
      <c r="L28" s="24">
        <v>2.5249999999999999</v>
      </c>
      <c r="M28" s="24">
        <f>G28*L28</f>
        <v>116.6045</v>
      </c>
      <c r="N28" s="25" t="s">
        <v>53</v>
      </c>
      <c r="O28" s="73"/>
      <c r="Z28" s="79">
        <f>IF(AQ28="5",BJ28,0)</f>
        <v>0</v>
      </c>
      <c r="AB28" s="79">
        <f>IF(AQ28="1",BH28,0)</f>
        <v>0</v>
      </c>
      <c r="AC28" s="79">
        <f>IF(AQ28="1",BI28,0)</f>
        <v>0</v>
      </c>
      <c r="AD28" s="79">
        <f>IF(AQ28="7",BH28,0)</f>
        <v>0</v>
      </c>
      <c r="AE28" s="79">
        <f>IF(AQ28="7",BI28,0)</f>
        <v>0</v>
      </c>
      <c r="AF28" s="79">
        <f>IF(AQ28="2",BH28,0)</f>
        <v>0</v>
      </c>
      <c r="AG28" s="79">
        <f>IF(AQ28="2",BI28,0)</f>
        <v>0</v>
      </c>
      <c r="AH28" s="79">
        <f>IF(AQ28="0",BJ28,0)</f>
        <v>0</v>
      </c>
      <c r="AI28" s="75"/>
      <c r="AJ28" s="79">
        <f>IF(AN28=0,K28,0)</f>
        <v>0</v>
      </c>
      <c r="AK28" s="79">
        <f>IF(AN28=15,K28,0)</f>
        <v>0</v>
      </c>
      <c r="AL28" s="79">
        <f>IF(AN28=21,K28,0)</f>
        <v>0</v>
      </c>
      <c r="AN28" s="79">
        <v>21</v>
      </c>
      <c r="AO28" s="79">
        <f>H28*0.920163888888889</f>
        <v>0</v>
      </c>
      <c r="AP28" s="79">
        <f>H28*(1-0.920163888888889)</f>
        <v>0</v>
      </c>
      <c r="AQ28" s="80" t="s">
        <v>49</v>
      </c>
      <c r="AV28" s="79">
        <f>AW28+AX28</f>
        <v>0</v>
      </c>
      <c r="AW28" s="79">
        <f>G28*AO28</f>
        <v>0</v>
      </c>
      <c r="AX28" s="79">
        <f>G28*AP28</f>
        <v>0</v>
      </c>
      <c r="AY28" s="80" t="s">
        <v>98</v>
      </c>
      <c r="AZ28" s="80" t="s">
        <v>99</v>
      </c>
      <c r="BA28" s="75" t="s">
        <v>56</v>
      </c>
      <c r="BC28" s="79">
        <f>AW28+AX28</f>
        <v>0</v>
      </c>
      <c r="BD28" s="79">
        <f>H28/(100-BE28)*100</f>
        <v>0</v>
      </c>
      <c r="BE28" s="79">
        <v>0</v>
      </c>
      <c r="BF28" s="79">
        <f>M28</f>
        <v>116.6045</v>
      </c>
      <c r="BH28" s="79">
        <f>G28*AO28</f>
        <v>0</v>
      </c>
      <c r="BI28" s="79">
        <f>G28*AP28</f>
        <v>0</v>
      </c>
      <c r="BJ28" s="79">
        <f>G28*H28</f>
        <v>0</v>
      </c>
      <c r="BK28" s="79" t="s">
        <v>57</v>
      </c>
      <c r="BL28" s="79">
        <v>27</v>
      </c>
    </row>
    <row r="29" spans="1:64" x14ac:dyDescent="0.2">
      <c r="A29" s="23" t="s">
        <v>71</v>
      </c>
      <c r="B29" s="65"/>
      <c r="C29" s="65" t="s">
        <v>104</v>
      </c>
      <c r="D29" s="88" t="s">
        <v>105</v>
      </c>
      <c r="E29" s="88"/>
      <c r="F29" s="65" t="s">
        <v>52</v>
      </c>
      <c r="G29" s="24">
        <v>12.16</v>
      </c>
      <c r="H29" s="79">
        <v>0</v>
      </c>
      <c r="I29" s="24">
        <f>G29*AO29</f>
        <v>0</v>
      </c>
      <c r="J29" s="24">
        <f>G29*AP29</f>
        <v>0</v>
      </c>
      <c r="K29" s="24">
        <f>G29*H29</f>
        <v>0</v>
      </c>
      <c r="L29" s="24">
        <v>3.6400000000000002E-2</v>
      </c>
      <c r="M29" s="24">
        <f>G29*L29</f>
        <v>0.44262400000000002</v>
      </c>
      <c r="N29" s="25" t="s">
        <v>53</v>
      </c>
      <c r="O29" s="73"/>
      <c r="Z29" s="79">
        <f>IF(AQ29="5",BJ29,0)</f>
        <v>0</v>
      </c>
      <c r="AB29" s="79">
        <f>IF(AQ29="1",BH29,0)</f>
        <v>0</v>
      </c>
      <c r="AC29" s="79">
        <f>IF(AQ29="1",BI29,0)</f>
        <v>0</v>
      </c>
      <c r="AD29" s="79">
        <f>IF(AQ29="7",BH29,0)</f>
        <v>0</v>
      </c>
      <c r="AE29" s="79">
        <f>IF(AQ29="7",BI29,0)</f>
        <v>0</v>
      </c>
      <c r="AF29" s="79">
        <f>IF(AQ29="2",BH29,0)</f>
        <v>0</v>
      </c>
      <c r="AG29" s="79">
        <f>IF(AQ29="2",BI29,0)</f>
        <v>0</v>
      </c>
      <c r="AH29" s="79">
        <f>IF(AQ29="0",BJ29,0)</f>
        <v>0</v>
      </c>
      <c r="AI29" s="75"/>
      <c r="AJ29" s="79">
        <f>IF(AN29=0,K29,0)</f>
        <v>0</v>
      </c>
      <c r="AK29" s="79">
        <f>IF(AN29=15,K29,0)</f>
        <v>0</v>
      </c>
      <c r="AL29" s="79">
        <f>IF(AN29=21,K29,0)</f>
        <v>0</v>
      </c>
      <c r="AN29" s="79">
        <v>21</v>
      </c>
      <c r="AO29" s="79">
        <f>H29*0.62963025210084</f>
        <v>0</v>
      </c>
      <c r="AP29" s="79">
        <f>H29*(1-0.62963025210084)</f>
        <v>0</v>
      </c>
      <c r="AQ29" s="80" t="s">
        <v>49</v>
      </c>
      <c r="AV29" s="79">
        <f>AW29+AX29</f>
        <v>0</v>
      </c>
      <c r="AW29" s="79">
        <f>G29*AO29</f>
        <v>0</v>
      </c>
      <c r="AX29" s="79">
        <f>G29*AP29</f>
        <v>0</v>
      </c>
      <c r="AY29" s="80" t="s">
        <v>98</v>
      </c>
      <c r="AZ29" s="80" t="s">
        <v>99</v>
      </c>
      <c r="BA29" s="75" t="s">
        <v>56</v>
      </c>
      <c r="BC29" s="79">
        <f>AW29+AX29</f>
        <v>0</v>
      </c>
      <c r="BD29" s="79">
        <f>H29/(100-BE29)*100</f>
        <v>0</v>
      </c>
      <c r="BE29" s="79">
        <v>0</v>
      </c>
      <c r="BF29" s="79">
        <f>M29</f>
        <v>0.44262400000000002</v>
      </c>
      <c r="BH29" s="79">
        <f>G29*AO29</f>
        <v>0</v>
      </c>
      <c r="BI29" s="79">
        <f>G29*AP29</f>
        <v>0</v>
      </c>
      <c r="BJ29" s="79">
        <f>G29*H29</f>
        <v>0</v>
      </c>
      <c r="BK29" s="79" t="s">
        <v>57</v>
      </c>
      <c r="BL29" s="79">
        <v>27</v>
      </c>
    </row>
    <row r="30" spans="1:64" x14ac:dyDescent="0.2">
      <c r="A30" s="23" t="s">
        <v>106</v>
      </c>
      <c r="B30" s="65"/>
      <c r="C30" s="65" t="s">
        <v>107</v>
      </c>
      <c r="D30" s="88" t="s">
        <v>108</v>
      </c>
      <c r="E30" s="88"/>
      <c r="F30" s="65" t="s">
        <v>63</v>
      </c>
      <c r="G30" s="24">
        <v>31.48</v>
      </c>
      <c r="H30" s="79">
        <v>0</v>
      </c>
      <c r="I30" s="24">
        <f>G30*AO30</f>
        <v>0</v>
      </c>
      <c r="J30" s="24">
        <f>G30*AP30</f>
        <v>0</v>
      </c>
      <c r="K30" s="24">
        <f>G30*H30</f>
        <v>0</v>
      </c>
      <c r="L30" s="24">
        <v>2.5249999999999999</v>
      </c>
      <c r="M30" s="24">
        <f>G30*L30</f>
        <v>79.486999999999995</v>
      </c>
      <c r="N30" s="25" t="s">
        <v>53</v>
      </c>
      <c r="O30" s="73"/>
      <c r="Z30" s="79">
        <f>IF(AQ30="5",BJ30,0)</f>
        <v>0</v>
      </c>
      <c r="AB30" s="79">
        <f>IF(AQ30="1",BH30,0)</f>
        <v>0</v>
      </c>
      <c r="AC30" s="79">
        <f>IF(AQ30="1",BI30,0)</f>
        <v>0</v>
      </c>
      <c r="AD30" s="79">
        <f>IF(AQ30="7",BH30,0)</f>
        <v>0</v>
      </c>
      <c r="AE30" s="79">
        <f>IF(AQ30="7",BI30,0)</f>
        <v>0</v>
      </c>
      <c r="AF30" s="79">
        <f>IF(AQ30="2",BH30,0)</f>
        <v>0</v>
      </c>
      <c r="AG30" s="79">
        <f>IF(AQ30="2",BI30,0)</f>
        <v>0</v>
      </c>
      <c r="AH30" s="79">
        <f>IF(AQ30="0",BJ30,0)</f>
        <v>0</v>
      </c>
      <c r="AI30" s="75"/>
      <c r="AJ30" s="79">
        <f>IF(AN30=0,K30,0)</f>
        <v>0</v>
      </c>
      <c r="AK30" s="79">
        <f>IF(AN30=15,K30,0)</f>
        <v>0</v>
      </c>
      <c r="AL30" s="79">
        <f>IF(AN30=21,K30,0)</f>
        <v>0</v>
      </c>
      <c r="AN30" s="79">
        <v>21</v>
      </c>
      <c r="AO30" s="79">
        <f>H30*0.905670510708402</f>
        <v>0</v>
      </c>
      <c r="AP30" s="79">
        <f>H30*(1-0.905670510708402)</f>
        <v>0</v>
      </c>
      <c r="AQ30" s="80" t="s">
        <v>49</v>
      </c>
      <c r="AV30" s="79">
        <f>AW30+AX30</f>
        <v>0</v>
      </c>
      <c r="AW30" s="79">
        <f>G30*AO30</f>
        <v>0</v>
      </c>
      <c r="AX30" s="79">
        <f>G30*AP30</f>
        <v>0</v>
      </c>
      <c r="AY30" s="80" t="s">
        <v>98</v>
      </c>
      <c r="AZ30" s="80" t="s">
        <v>99</v>
      </c>
      <c r="BA30" s="75" t="s">
        <v>56</v>
      </c>
      <c r="BC30" s="79">
        <f>AW30+AX30</f>
        <v>0</v>
      </c>
      <c r="BD30" s="79">
        <f>H30/(100-BE30)*100</f>
        <v>0</v>
      </c>
      <c r="BE30" s="79">
        <v>0</v>
      </c>
      <c r="BF30" s="79">
        <f>M30</f>
        <v>79.486999999999995</v>
      </c>
      <c r="BH30" s="79">
        <f>G30*AO30</f>
        <v>0</v>
      </c>
      <c r="BI30" s="79">
        <f>G30*AP30</f>
        <v>0</v>
      </c>
      <c r="BJ30" s="79">
        <f>G30*H30</f>
        <v>0</v>
      </c>
      <c r="BK30" s="79" t="s">
        <v>57</v>
      </c>
      <c r="BL30" s="79">
        <v>27</v>
      </c>
    </row>
    <row r="31" spans="1:64" x14ac:dyDescent="0.2">
      <c r="A31" s="26"/>
      <c r="B31" s="66"/>
      <c r="C31" s="69" t="s">
        <v>109</v>
      </c>
      <c r="D31" s="105" t="s">
        <v>110</v>
      </c>
      <c r="E31" s="105"/>
      <c r="F31" s="65" t="s">
        <v>2</v>
      </c>
      <c r="G31" s="65" t="s">
        <v>2</v>
      </c>
      <c r="H31" s="81" t="s">
        <v>2</v>
      </c>
      <c r="I31" s="22">
        <f>SUM(I32:I35)</f>
        <v>0</v>
      </c>
      <c r="J31" s="22">
        <f>SUM(J32:J35)</f>
        <v>0</v>
      </c>
      <c r="K31" s="22">
        <f>SUM(K32:K35)</f>
        <v>0</v>
      </c>
      <c r="L31" s="9"/>
      <c r="M31" s="22">
        <f>SUM(M32:M35)</f>
        <v>43.235715390000003</v>
      </c>
      <c r="N31" s="28"/>
      <c r="O31" s="73"/>
      <c r="AI31" s="75"/>
      <c r="AS31" s="78">
        <f>SUM(AJ32:AJ35)</f>
        <v>0</v>
      </c>
      <c r="AT31" s="78">
        <f>SUM(AK32:AK35)</f>
        <v>0</v>
      </c>
      <c r="AU31" s="78">
        <f>SUM(AL32:AL35)</f>
        <v>0</v>
      </c>
    </row>
    <row r="32" spans="1:64" x14ac:dyDescent="0.2">
      <c r="A32" s="23" t="s">
        <v>111</v>
      </c>
      <c r="B32" s="65"/>
      <c r="C32" s="65" t="s">
        <v>112</v>
      </c>
      <c r="D32" s="88" t="s">
        <v>113</v>
      </c>
      <c r="E32" s="88"/>
      <c r="F32" s="65" t="s">
        <v>63</v>
      </c>
      <c r="G32" s="24">
        <v>155.65</v>
      </c>
      <c r="H32" s="79">
        <v>0</v>
      </c>
      <c r="I32" s="24">
        <f>G32*AO32</f>
        <v>0</v>
      </c>
      <c r="J32" s="24">
        <f>G32*AP32</f>
        <v>0</v>
      </c>
      <c r="K32" s="24">
        <f>G32*H32</f>
        <v>0</v>
      </c>
      <c r="L32" s="24">
        <v>8.2299999999999998E-2</v>
      </c>
      <c r="M32" s="24">
        <f>G32*L32</f>
        <v>12.809995000000001</v>
      </c>
      <c r="N32" s="25" t="s">
        <v>53</v>
      </c>
      <c r="O32" s="73"/>
      <c r="Z32" s="79">
        <f>IF(AQ32="5",BJ32,0)</f>
        <v>0</v>
      </c>
      <c r="AB32" s="79">
        <f>IF(AQ32="1",BH32,0)</f>
        <v>0</v>
      </c>
      <c r="AC32" s="79">
        <f>IF(AQ32="1",BI32,0)</f>
        <v>0</v>
      </c>
      <c r="AD32" s="79">
        <f>IF(AQ32="7",BH32,0)</f>
        <v>0</v>
      </c>
      <c r="AE32" s="79">
        <f>IF(AQ32="7",BI32,0)</f>
        <v>0</v>
      </c>
      <c r="AF32" s="79">
        <f>IF(AQ32="2",BH32,0)</f>
        <v>0</v>
      </c>
      <c r="AG32" s="79">
        <f>IF(AQ32="2",BI32,0)</f>
        <v>0</v>
      </c>
      <c r="AH32" s="79">
        <f>IF(AQ32="0",BJ32,0)</f>
        <v>0</v>
      </c>
      <c r="AI32" s="75"/>
      <c r="AJ32" s="79">
        <f>IF(AN32=0,K32,0)</f>
        <v>0</v>
      </c>
      <c r="AK32" s="79">
        <f>IF(AN32=15,K32,0)</f>
        <v>0</v>
      </c>
      <c r="AL32" s="79">
        <f>IF(AN32=21,K32,0)</f>
        <v>0</v>
      </c>
      <c r="AN32" s="79">
        <v>21</v>
      </c>
      <c r="AO32" s="79">
        <f>H32*0.0851102589950504</f>
        <v>0</v>
      </c>
      <c r="AP32" s="79">
        <f>H32*(1-0.0851102589950504)</f>
        <v>0</v>
      </c>
      <c r="AQ32" s="80" t="s">
        <v>49</v>
      </c>
      <c r="AV32" s="79">
        <f>AW32+AX32</f>
        <v>0</v>
      </c>
      <c r="AW32" s="79">
        <f>G32*AO32</f>
        <v>0</v>
      </c>
      <c r="AX32" s="79">
        <f>G32*AP32</f>
        <v>0</v>
      </c>
      <c r="AY32" s="80" t="s">
        <v>114</v>
      </c>
      <c r="AZ32" s="80" t="s">
        <v>115</v>
      </c>
      <c r="BA32" s="75" t="s">
        <v>56</v>
      </c>
      <c r="BC32" s="79">
        <f>AW32+AX32</f>
        <v>0</v>
      </c>
      <c r="BD32" s="79">
        <f>H32/(100-BE32)*100</f>
        <v>0</v>
      </c>
      <c r="BE32" s="79">
        <v>0</v>
      </c>
      <c r="BF32" s="79">
        <f>M32</f>
        <v>12.809995000000001</v>
      </c>
      <c r="BH32" s="79">
        <f>G32*AO32</f>
        <v>0</v>
      </c>
      <c r="BI32" s="79">
        <f>G32*AP32</f>
        <v>0</v>
      </c>
      <c r="BJ32" s="79">
        <f>G32*H32</f>
        <v>0</v>
      </c>
      <c r="BK32" s="79" t="s">
        <v>57</v>
      </c>
      <c r="BL32" s="79">
        <v>32</v>
      </c>
    </row>
    <row r="33" spans="1:64" x14ac:dyDescent="0.2">
      <c r="A33" s="23" t="s">
        <v>116</v>
      </c>
      <c r="B33" s="65"/>
      <c r="C33" s="65" t="s">
        <v>117</v>
      </c>
      <c r="D33" s="88" t="s">
        <v>118</v>
      </c>
      <c r="E33" s="88"/>
      <c r="F33" s="65" t="s">
        <v>63</v>
      </c>
      <c r="G33" s="24">
        <v>9.6</v>
      </c>
      <c r="H33" s="79">
        <v>0</v>
      </c>
      <c r="I33" s="24">
        <f>G33*AO33</f>
        <v>0</v>
      </c>
      <c r="J33" s="24">
        <f>G33*AP33</f>
        <v>0</v>
      </c>
      <c r="K33" s="24">
        <f>G33*H33</f>
        <v>0</v>
      </c>
      <c r="L33" s="24">
        <v>3.0044900000000001</v>
      </c>
      <c r="M33" s="24">
        <f>G33*L33</f>
        <v>28.843104</v>
      </c>
      <c r="N33" s="25" t="s">
        <v>53</v>
      </c>
      <c r="O33" s="73"/>
      <c r="Z33" s="79">
        <f>IF(AQ33="5",BJ33,0)</f>
        <v>0</v>
      </c>
      <c r="AB33" s="79">
        <f>IF(AQ33="1",BH33,0)</f>
        <v>0</v>
      </c>
      <c r="AC33" s="79">
        <f>IF(AQ33="1",BI33,0)</f>
        <v>0</v>
      </c>
      <c r="AD33" s="79">
        <f>IF(AQ33="7",BH33,0)</f>
        <v>0</v>
      </c>
      <c r="AE33" s="79">
        <f>IF(AQ33="7",BI33,0)</f>
        <v>0</v>
      </c>
      <c r="AF33" s="79">
        <f>IF(AQ33="2",BH33,0)</f>
        <v>0</v>
      </c>
      <c r="AG33" s="79">
        <f>IF(AQ33="2",BI33,0)</f>
        <v>0</v>
      </c>
      <c r="AH33" s="79">
        <f>IF(AQ33="0",BJ33,0)</f>
        <v>0</v>
      </c>
      <c r="AI33" s="75"/>
      <c r="AJ33" s="79">
        <f>IF(AN33=0,K33,0)</f>
        <v>0</v>
      </c>
      <c r="AK33" s="79">
        <f>IF(AN33=15,K33,0)</f>
        <v>0</v>
      </c>
      <c r="AL33" s="79">
        <f>IF(AN33=21,K33,0)</f>
        <v>0</v>
      </c>
      <c r="AN33" s="79">
        <v>21</v>
      </c>
      <c r="AO33" s="79">
        <f>H33*0.675885020242915</f>
        <v>0</v>
      </c>
      <c r="AP33" s="79">
        <f>H33*(1-0.675885020242915)</f>
        <v>0</v>
      </c>
      <c r="AQ33" s="80" t="s">
        <v>49</v>
      </c>
      <c r="AV33" s="79">
        <f>AW33+AX33</f>
        <v>0</v>
      </c>
      <c r="AW33" s="79">
        <f>G33*AO33</f>
        <v>0</v>
      </c>
      <c r="AX33" s="79">
        <f>G33*AP33</f>
        <v>0</v>
      </c>
      <c r="AY33" s="80" t="s">
        <v>114</v>
      </c>
      <c r="AZ33" s="80" t="s">
        <v>115</v>
      </c>
      <c r="BA33" s="75" t="s">
        <v>56</v>
      </c>
      <c r="BC33" s="79">
        <f>AW33+AX33</f>
        <v>0</v>
      </c>
      <c r="BD33" s="79">
        <f>H33/(100-BE33)*100</f>
        <v>0</v>
      </c>
      <c r="BE33" s="79">
        <v>0</v>
      </c>
      <c r="BF33" s="79">
        <f>M33</f>
        <v>28.843104</v>
      </c>
      <c r="BH33" s="79">
        <f>G33*AO33</f>
        <v>0</v>
      </c>
      <c r="BI33" s="79">
        <f>G33*AP33</f>
        <v>0</v>
      </c>
      <c r="BJ33" s="79">
        <f>G33*H33</f>
        <v>0</v>
      </c>
      <c r="BK33" s="79" t="s">
        <v>57</v>
      </c>
      <c r="BL33" s="79">
        <v>32</v>
      </c>
    </row>
    <row r="34" spans="1:64" x14ac:dyDescent="0.2">
      <c r="A34" s="23" t="s">
        <v>86</v>
      </c>
      <c r="B34" s="65"/>
      <c r="C34" s="65" t="s">
        <v>119</v>
      </c>
      <c r="D34" s="88" t="s">
        <v>120</v>
      </c>
      <c r="E34" s="88"/>
      <c r="F34" s="65" t="s">
        <v>52</v>
      </c>
      <c r="G34" s="24">
        <v>64.290000000000006</v>
      </c>
      <c r="H34" s="79">
        <v>0</v>
      </c>
      <c r="I34" s="24">
        <f>G34*AO34</f>
        <v>0</v>
      </c>
      <c r="J34" s="24">
        <f>G34*AP34</f>
        <v>0</v>
      </c>
      <c r="K34" s="24">
        <f>G34*H34</f>
        <v>0</v>
      </c>
      <c r="L34" s="24">
        <v>1.4500000000000001E-2</v>
      </c>
      <c r="M34" s="24">
        <f>G34*L34</f>
        <v>0.93220500000000017</v>
      </c>
      <c r="N34" s="25" t="s">
        <v>53</v>
      </c>
      <c r="O34" s="73"/>
      <c r="Z34" s="79">
        <f>IF(AQ34="5",BJ34,0)</f>
        <v>0</v>
      </c>
      <c r="AB34" s="79">
        <f>IF(AQ34="1",BH34,0)</f>
        <v>0</v>
      </c>
      <c r="AC34" s="79">
        <f>IF(AQ34="1",BI34,0)</f>
        <v>0</v>
      </c>
      <c r="AD34" s="79">
        <f>IF(AQ34="7",BH34,0)</f>
        <v>0</v>
      </c>
      <c r="AE34" s="79">
        <f>IF(AQ34="7",BI34,0)</f>
        <v>0</v>
      </c>
      <c r="AF34" s="79">
        <f>IF(AQ34="2",BH34,0)</f>
        <v>0</v>
      </c>
      <c r="AG34" s="79">
        <f>IF(AQ34="2",BI34,0)</f>
        <v>0</v>
      </c>
      <c r="AH34" s="79">
        <f>IF(AQ34="0",BJ34,0)</f>
        <v>0</v>
      </c>
      <c r="AI34" s="75"/>
      <c r="AJ34" s="79">
        <f>IF(AN34=0,K34,0)</f>
        <v>0</v>
      </c>
      <c r="AK34" s="79">
        <f>IF(AN34=15,K34,0)</f>
        <v>0</v>
      </c>
      <c r="AL34" s="79">
        <f>IF(AN34=21,K34,0)</f>
        <v>0</v>
      </c>
      <c r="AN34" s="79">
        <v>21</v>
      </c>
      <c r="AO34" s="79">
        <f>H34*0.191832797427653</f>
        <v>0</v>
      </c>
      <c r="AP34" s="79">
        <f>H34*(1-0.191832797427653)</f>
        <v>0</v>
      </c>
      <c r="AQ34" s="80" t="s">
        <v>49</v>
      </c>
      <c r="AV34" s="79">
        <f>AW34+AX34</f>
        <v>0</v>
      </c>
      <c r="AW34" s="79">
        <f>G34*AO34</f>
        <v>0</v>
      </c>
      <c r="AX34" s="79">
        <f>G34*AP34</f>
        <v>0</v>
      </c>
      <c r="AY34" s="80" t="s">
        <v>114</v>
      </c>
      <c r="AZ34" s="80" t="s">
        <v>115</v>
      </c>
      <c r="BA34" s="75" t="s">
        <v>56</v>
      </c>
      <c r="BC34" s="79">
        <f>AW34+AX34</f>
        <v>0</v>
      </c>
      <c r="BD34" s="79">
        <f>H34/(100-BE34)*100</f>
        <v>0</v>
      </c>
      <c r="BE34" s="79">
        <v>0</v>
      </c>
      <c r="BF34" s="79">
        <f>M34</f>
        <v>0.93220500000000017</v>
      </c>
      <c r="BH34" s="79">
        <f>G34*AO34</f>
        <v>0</v>
      </c>
      <c r="BI34" s="79">
        <f>G34*AP34</f>
        <v>0</v>
      </c>
      <c r="BJ34" s="79">
        <f>G34*H34</f>
        <v>0</v>
      </c>
      <c r="BK34" s="79" t="s">
        <v>57</v>
      </c>
      <c r="BL34" s="79">
        <v>32</v>
      </c>
    </row>
    <row r="35" spans="1:64" x14ac:dyDescent="0.2">
      <c r="A35" s="23" t="s">
        <v>121</v>
      </c>
      <c r="B35" s="65"/>
      <c r="C35" s="65" t="s">
        <v>122</v>
      </c>
      <c r="D35" s="88" t="s">
        <v>123</v>
      </c>
      <c r="E35" s="88"/>
      <c r="F35" s="65" t="s">
        <v>97</v>
      </c>
      <c r="G35" s="71">
        <v>0.61299999999999999</v>
      </c>
      <c r="H35" s="79">
        <v>0</v>
      </c>
      <c r="I35" s="24">
        <f>G35*AO35</f>
        <v>0</v>
      </c>
      <c r="J35" s="24">
        <f>G35*AP35</f>
        <v>0</v>
      </c>
      <c r="K35" s="24">
        <f>G35*H35</f>
        <v>0</v>
      </c>
      <c r="L35" s="24">
        <v>1.0610299999999999</v>
      </c>
      <c r="M35" s="24">
        <f>G35*L35</f>
        <v>0.65041138999999992</v>
      </c>
      <c r="N35" s="25" t="s">
        <v>53</v>
      </c>
      <c r="O35" s="73"/>
      <c r="Z35" s="79">
        <f>IF(AQ35="5",BJ35,0)</f>
        <v>0</v>
      </c>
      <c r="AB35" s="79">
        <f>IF(AQ35="1",BH35,0)</f>
        <v>0</v>
      </c>
      <c r="AC35" s="79">
        <f>IF(AQ35="1",BI35,0)</f>
        <v>0</v>
      </c>
      <c r="AD35" s="79">
        <f>IF(AQ35="7",BH35,0)</f>
        <v>0</v>
      </c>
      <c r="AE35" s="79">
        <f>IF(AQ35="7",BI35,0)</f>
        <v>0</v>
      </c>
      <c r="AF35" s="79">
        <f>IF(AQ35="2",BH35,0)</f>
        <v>0</v>
      </c>
      <c r="AG35" s="79">
        <f>IF(AQ35="2",BI35,0)</f>
        <v>0</v>
      </c>
      <c r="AH35" s="79">
        <f>IF(AQ35="0",BJ35,0)</f>
        <v>0</v>
      </c>
      <c r="AI35" s="75"/>
      <c r="AJ35" s="79">
        <f>IF(AN35=0,K35,0)</f>
        <v>0</v>
      </c>
      <c r="AK35" s="79">
        <f>IF(AN35=15,K35,0)</f>
        <v>0</v>
      </c>
      <c r="AL35" s="79">
        <f>IF(AN35=21,K35,0)</f>
        <v>0</v>
      </c>
      <c r="AN35" s="79">
        <v>21</v>
      </c>
      <c r="AO35" s="79">
        <f>H35*0.806165250406798</f>
        <v>0</v>
      </c>
      <c r="AP35" s="79">
        <f>H35*(1-0.806165250406798)</f>
        <v>0</v>
      </c>
      <c r="AQ35" s="80" t="s">
        <v>49</v>
      </c>
      <c r="AV35" s="79">
        <f>AW35+AX35</f>
        <v>0</v>
      </c>
      <c r="AW35" s="79">
        <f>G35*AO35</f>
        <v>0</v>
      </c>
      <c r="AX35" s="79">
        <f>G35*AP35</f>
        <v>0</v>
      </c>
      <c r="AY35" s="80" t="s">
        <v>114</v>
      </c>
      <c r="AZ35" s="80" t="s">
        <v>115</v>
      </c>
      <c r="BA35" s="75" t="s">
        <v>56</v>
      </c>
      <c r="BC35" s="79">
        <f>AW35+AX35</f>
        <v>0</v>
      </c>
      <c r="BD35" s="79">
        <f>H35/(100-BE35)*100</f>
        <v>0</v>
      </c>
      <c r="BE35" s="79">
        <v>0</v>
      </c>
      <c r="BF35" s="79">
        <f>M35</f>
        <v>0.65041138999999992</v>
      </c>
      <c r="BH35" s="79">
        <f>G35*AO35</f>
        <v>0</v>
      </c>
      <c r="BI35" s="79">
        <f>G35*AP35</f>
        <v>0</v>
      </c>
      <c r="BJ35" s="79">
        <f>G35*H35</f>
        <v>0</v>
      </c>
      <c r="BK35" s="79" t="s">
        <v>57</v>
      </c>
      <c r="BL35" s="79">
        <v>32</v>
      </c>
    </row>
    <row r="36" spans="1:64" x14ac:dyDescent="0.2">
      <c r="A36" s="26"/>
      <c r="B36" s="66"/>
      <c r="C36" s="69" t="s">
        <v>124</v>
      </c>
      <c r="D36" s="105" t="s">
        <v>125</v>
      </c>
      <c r="E36" s="105"/>
      <c r="F36" s="65" t="s">
        <v>2</v>
      </c>
      <c r="G36" s="65" t="s">
        <v>2</v>
      </c>
      <c r="H36" s="81" t="s">
        <v>2</v>
      </c>
      <c r="I36" s="22">
        <f>SUM(I37:I37)</f>
        <v>0</v>
      </c>
      <c r="J36" s="22">
        <f>SUM(J37:J37)</f>
        <v>0</v>
      </c>
      <c r="K36" s="22">
        <f>SUM(K37:K37)</f>
        <v>0</v>
      </c>
      <c r="L36" s="9"/>
      <c r="M36" s="22">
        <f>SUM(M37:M37)</f>
        <v>421.13499999999999</v>
      </c>
      <c r="N36" s="28"/>
      <c r="O36" s="73"/>
      <c r="AI36" s="75"/>
      <c r="AS36" s="78">
        <f>SUM(AJ37:AJ37)</f>
        <v>0</v>
      </c>
      <c r="AT36" s="78">
        <f>SUM(AK37:AK37)</f>
        <v>0</v>
      </c>
      <c r="AU36" s="78">
        <f>SUM(AL37:AL37)</f>
        <v>0</v>
      </c>
    </row>
    <row r="37" spans="1:64" x14ac:dyDescent="0.2">
      <c r="A37" s="23" t="s">
        <v>126</v>
      </c>
      <c r="B37" s="65"/>
      <c r="C37" s="65" t="s">
        <v>127</v>
      </c>
      <c r="D37" s="88" t="s">
        <v>128</v>
      </c>
      <c r="E37" s="88"/>
      <c r="F37" s="65" t="s">
        <v>52</v>
      </c>
      <c r="G37" s="24">
        <v>235.6</v>
      </c>
      <c r="H37" s="79">
        <v>0</v>
      </c>
      <c r="I37" s="24">
        <f>G37*AO37</f>
        <v>0</v>
      </c>
      <c r="J37" s="24">
        <f>G37*AP37</f>
        <v>0</v>
      </c>
      <c r="K37" s="24">
        <f>G37*H37</f>
        <v>0</v>
      </c>
      <c r="L37" s="24">
        <v>1.7875000000000001</v>
      </c>
      <c r="M37" s="24">
        <f>G37*L37</f>
        <v>421.13499999999999</v>
      </c>
      <c r="N37" s="25" t="s">
        <v>53</v>
      </c>
      <c r="O37" s="73"/>
      <c r="Z37" s="79">
        <f>IF(AQ37="5",BJ37,0)</f>
        <v>0</v>
      </c>
      <c r="AB37" s="79">
        <f>IF(AQ37="1",BH37,0)</f>
        <v>0</v>
      </c>
      <c r="AC37" s="79">
        <f>IF(AQ37="1",BI37,0)</f>
        <v>0</v>
      </c>
      <c r="AD37" s="79">
        <f>IF(AQ37="7",BH37,0)</f>
        <v>0</v>
      </c>
      <c r="AE37" s="79">
        <f>IF(AQ37="7",BI37,0)</f>
        <v>0</v>
      </c>
      <c r="AF37" s="79">
        <f>IF(AQ37="2",BH37,0)</f>
        <v>0</v>
      </c>
      <c r="AG37" s="79">
        <f>IF(AQ37="2",BI37,0)</f>
        <v>0</v>
      </c>
      <c r="AH37" s="79">
        <f>IF(AQ37="0",BJ37,0)</f>
        <v>0</v>
      </c>
      <c r="AI37" s="75"/>
      <c r="AJ37" s="79">
        <f>IF(AN37=0,K37,0)</f>
        <v>0</v>
      </c>
      <c r="AK37" s="79">
        <f>IF(AN37=15,K37,0)</f>
        <v>0</v>
      </c>
      <c r="AL37" s="79">
        <f>IF(AN37=21,K37,0)</f>
        <v>0</v>
      </c>
      <c r="AN37" s="79">
        <v>21</v>
      </c>
      <c r="AO37" s="79">
        <f>H37*0.6103483393355</f>
        <v>0</v>
      </c>
      <c r="AP37" s="79">
        <f>H37*(1-0.6103483393355)</f>
        <v>0</v>
      </c>
      <c r="AQ37" s="80" t="s">
        <v>49</v>
      </c>
      <c r="AV37" s="79">
        <f>AW37+AX37</f>
        <v>0</v>
      </c>
      <c r="AW37" s="79">
        <f>G37*AO37</f>
        <v>0</v>
      </c>
      <c r="AX37" s="79">
        <f>G37*AP37</f>
        <v>0</v>
      </c>
      <c r="AY37" s="80" t="s">
        <v>129</v>
      </c>
      <c r="AZ37" s="80" t="s">
        <v>130</v>
      </c>
      <c r="BA37" s="75" t="s">
        <v>56</v>
      </c>
      <c r="BC37" s="79">
        <f>AW37+AX37</f>
        <v>0</v>
      </c>
      <c r="BD37" s="79">
        <f>H37/(100-BE37)*100</f>
        <v>0</v>
      </c>
      <c r="BE37" s="79">
        <v>0</v>
      </c>
      <c r="BF37" s="79">
        <f>M37</f>
        <v>421.13499999999999</v>
      </c>
      <c r="BH37" s="79">
        <f>G37*AO37</f>
        <v>0</v>
      </c>
      <c r="BI37" s="79">
        <f>G37*AP37</f>
        <v>0</v>
      </c>
      <c r="BJ37" s="79">
        <f>G37*H37</f>
        <v>0</v>
      </c>
      <c r="BK37" s="79" t="s">
        <v>57</v>
      </c>
      <c r="BL37" s="79">
        <v>45</v>
      </c>
    </row>
    <row r="38" spans="1:64" x14ac:dyDescent="0.2">
      <c r="A38" s="26"/>
      <c r="B38" s="66"/>
      <c r="C38" s="66" t="s">
        <v>131</v>
      </c>
      <c r="D38" s="100" t="s">
        <v>132</v>
      </c>
      <c r="E38" s="100"/>
      <c r="F38" s="65" t="s">
        <v>2</v>
      </c>
      <c r="G38" s="65" t="s">
        <v>2</v>
      </c>
      <c r="H38" s="81" t="s">
        <v>2</v>
      </c>
      <c r="I38" s="22">
        <f>SUM(I39:I44)</f>
        <v>0</v>
      </c>
      <c r="J38" s="22">
        <f>SUM(J39:J44)</f>
        <v>0</v>
      </c>
      <c r="K38" s="22">
        <f>SUM(K39:K44)</f>
        <v>0</v>
      </c>
      <c r="L38" s="9"/>
      <c r="M38" s="22">
        <f>SUM(M39:M44)</f>
        <v>0.82450860000000004</v>
      </c>
      <c r="N38" s="28"/>
      <c r="O38" s="73"/>
      <c r="AI38" s="75"/>
      <c r="AS38" s="78">
        <f>SUM(AJ39:AJ44)</f>
        <v>0</v>
      </c>
      <c r="AT38" s="78">
        <f>SUM(AK39:AK44)</f>
        <v>0</v>
      </c>
      <c r="AU38" s="78">
        <f>SUM(AL39:AL44)</f>
        <v>0</v>
      </c>
    </row>
    <row r="39" spans="1:64" x14ac:dyDescent="0.2">
      <c r="A39" s="23" t="s">
        <v>133</v>
      </c>
      <c r="B39" s="65"/>
      <c r="C39" s="65" t="s">
        <v>134</v>
      </c>
      <c r="D39" s="88" t="s">
        <v>135</v>
      </c>
      <c r="E39" s="88"/>
      <c r="F39" s="65" t="s">
        <v>136</v>
      </c>
      <c r="G39" s="24">
        <v>14.5</v>
      </c>
      <c r="H39" s="79">
        <v>0</v>
      </c>
      <c r="I39" s="24">
        <f t="shared" ref="I39:I44" si="0">G39*AO39</f>
        <v>0</v>
      </c>
      <c r="J39" s="24">
        <f t="shared" ref="J39:J44" si="1">G39*AP39</f>
        <v>0</v>
      </c>
      <c r="K39" s="24">
        <f t="shared" ref="K39:K44" si="2">G39*H39</f>
        <v>0</v>
      </c>
      <c r="L39" s="24">
        <v>2.6700000000000001E-3</v>
      </c>
      <c r="M39" s="24">
        <f t="shared" ref="M39:M44" si="3">G39*L39</f>
        <v>3.8714999999999999E-2</v>
      </c>
      <c r="N39" s="25" t="s">
        <v>53</v>
      </c>
      <c r="O39" s="73"/>
      <c r="Z39" s="79">
        <f t="shared" ref="Z39:Z44" si="4">IF(AQ39="5",BJ39,0)</f>
        <v>0</v>
      </c>
      <c r="AB39" s="79">
        <f t="shared" ref="AB39:AB44" si="5">IF(AQ39="1",BH39,0)</f>
        <v>0</v>
      </c>
      <c r="AC39" s="79">
        <f t="shared" ref="AC39:AC44" si="6">IF(AQ39="1",BI39,0)</f>
        <v>0</v>
      </c>
      <c r="AD39" s="79">
        <f t="shared" ref="AD39:AD44" si="7">IF(AQ39="7",BH39,0)</f>
        <v>0</v>
      </c>
      <c r="AE39" s="79">
        <f t="shared" ref="AE39:AE44" si="8">IF(AQ39="7",BI39,0)</f>
        <v>0</v>
      </c>
      <c r="AF39" s="79">
        <f t="shared" ref="AF39:AF44" si="9">IF(AQ39="2",BH39,0)</f>
        <v>0</v>
      </c>
      <c r="AG39" s="79">
        <f t="shared" ref="AG39:AG44" si="10">IF(AQ39="2",BI39,0)</f>
        <v>0</v>
      </c>
      <c r="AH39" s="79">
        <f t="shared" ref="AH39:AH44" si="11">IF(AQ39="0",BJ39,0)</f>
        <v>0</v>
      </c>
      <c r="AI39" s="75"/>
      <c r="AJ39" s="79">
        <f t="shared" ref="AJ39:AJ44" si="12">IF(AN39=0,K39,0)</f>
        <v>0</v>
      </c>
      <c r="AK39" s="79">
        <f t="shared" ref="AK39:AK44" si="13">IF(AN39=15,K39,0)</f>
        <v>0</v>
      </c>
      <c r="AL39" s="79">
        <f t="shared" ref="AL39:AL44" si="14">IF(AN39=21,K39,0)</f>
        <v>0</v>
      </c>
      <c r="AN39" s="79">
        <v>21</v>
      </c>
      <c r="AO39" s="79">
        <f>H39*0.85001976284585</f>
        <v>0</v>
      </c>
      <c r="AP39" s="79">
        <f>H39*(1-0.85001976284585)</f>
        <v>0</v>
      </c>
      <c r="AQ39" s="80" t="s">
        <v>80</v>
      </c>
      <c r="AV39" s="79">
        <f t="shared" ref="AV39:AV44" si="15">AW39+AX39</f>
        <v>0</v>
      </c>
      <c r="AW39" s="79">
        <f t="shared" ref="AW39:AW44" si="16">G39*AO39</f>
        <v>0</v>
      </c>
      <c r="AX39" s="79">
        <f t="shared" ref="AX39:AX44" si="17">G39*AP39</f>
        <v>0</v>
      </c>
      <c r="AY39" s="80" t="s">
        <v>137</v>
      </c>
      <c r="AZ39" s="80" t="s">
        <v>138</v>
      </c>
      <c r="BA39" s="75" t="s">
        <v>56</v>
      </c>
      <c r="BC39" s="79">
        <f t="shared" ref="BC39:BC44" si="18">AW39+AX39</f>
        <v>0</v>
      </c>
      <c r="BD39" s="79">
        <f t="shared" ref="BD39:BD44" si="19">H39/(100-BE39)*100</f>
        <v>0</v>
      </c>
      <c r="BE39" s="79">
        <v>0</v>
      </c>
      <c r="BF39" s="79">
        <f t="shared" ref="BF39:BF44" si="20">M39</f>
        <v>3.8714999999999999E-2</v>
      </c>
      <c r="BH39" s="79">
        <f t="shared" ref="BH39:BH44" si="21">G39*AO39</f>
        <v>0</v>
      </c>
      <c r="BI39" s="79">
        <f t="shared" ref="BI39:BI44" si="22">G39*AP39</f>
        <v>0</v>
      </c>
      <c r="BJ39" s="79">
        <f t="shared" ref="BJ39:BJ44" si="23">G39*H39</f>
        <v>0</v>
      </c>
      <c r="BK39" s="79" t="s">
        <v>57</v>
      </c>
      <c r="BL39" s="79">
        <v>764</v>
      </c>
    </row>
    <row r="40" spans="1:64" x14ac:dyDescent="0.2">
      <c r="A40" s="23" t="s">
        <v>139</v>
      </c>
      <c r="B40" s="65"/>
      <c r="C40" s="65" t="s">
        <v>140</v>
      </c>
      <c r="D40" s="88" t="s">
        <v>141</v>
      </c>
      <c r="E40" s="88"/>
      <c r="F40" s="65" t="s">
        <v>136</v>
      </c>
      <c r="G40" s="24">
        <v>15.2</v>
      </c>
      <c r="H40" s="79">
        <v>0</v>
      </c>
      <c r="I40" s="24">
        <f t="shared" si="0"/>
        <v>0</v>
      </c>
      <c r="J40" s="24">
        <f t="shared" si="1"/>
        <v>0</v>
      </c>
      <c r="K40" s="24">
        <f t="shared" si="2"/>
        <v>0</v>
      </c>
      <c r="L40" s="24">
        <v>0</v>
      </c>
      <c r="M40" s="24">
        <f t="shared" si="3"/>
        <v>0</v>
      </c>
      <c r="N40" s="25" t="s">
        <v>53</v>
      </c>
      <c r="O40" s="73"/>
      <c r="Z40" s="79">
        <f t="shared" si="4"/>
        <v>0</v>
      </c>
      <c r="AB40" s="79">
        <f t="shared" si="5"/>
        <v>0</v>
      </c>
      <c r="AC40" s="79">
        <f t="shared" si="6"/>
        <v>0</v>
      </c>
      <c r="AD40" s="79">
        <f t="shared" si="7"/>
        <v>0</v>
      </c>
      <c r="AE40" s="79">
        <f t="shared" si="8"/>
        <v>0</v>
      </c>
      <c r="AF40" s="79">
        <f t="shared" si="9"/>
        <v>0</v>
      </c>
      <c r="AG40" s="79">
        <f t="shared" si="10"/>
        <v>0</v>
      </c>
      <c r="AH40" s="79">
        <f t="shared" si="11"/>
        <v>0</v>
      </c>
      <c r="AI40" s="75"/>
      <c r="AJ40" s="79">
        <f t="shared" si="12"/>
        <v>0</v>
      </c>
      <c r="AK40" s="79">
        <f t="shared" si="13"/>
        <v>0</v>
      </c>
      <c r="AL40" s="79">
        <f t="shared" si="14"/>
        <v>0</v>
      </c>
      <c r="AN40" s="79">
        <v>21</v>
      </c>
      <c r="AO40" s="79">
        <f>H40*0</f>
        <v>0</v>
      </c>
      <c r="AP40" s="79">
        <f>H40*(1-0)</f>
        <v>0</v>
      </c>
      <c r="AQ40" s="80" t="s">
        <v>80</v>
      </c>
      <c r="AV40" s="79">
        <f t="shared" si="15"/>
        <v>0</v>
      </c>
      <c r="AW40" s="79">
        <f t="shared" si="16"/>
        <v>0</v>
      </c>
      <c r="AX40" s="79">
        <f t="shared" si="17"/>
        <v>0</v>
      </c>
      <c r="AY40" s="80" t="s">
        <v>137</v>
      </c>
      <c r="AZ40" s="80" t="s">
        <v>138</v>
      </c>
      <c r="BA40" s="75" t="s">
        <v>56</v>
      </c>
      <c r="BC40" s="79">
        <f t="shared" si="18"/>
        <v>0</v>
      </c>
      <c r="BD40" s="79">
        <f t="shared" si="19"/>
        <v>0</v>
      </c>
      <c r="BE40" s="79">
        <v>0</v>
      </c>
      <c r="BF40" s="79">
        <f t="shared" si="20"/>
        <v>0</v>
      </c>
      <c r="BH40" s="79">
        <f t="shared" si="21"/>
        <v>0</v>
      </c>
      <c r="BI40" s="79">
        <f t="shared" si="22"/>
        <v>0</v>
      </c>
      <c r="BJ40" s="79">
        <f t="shared" si="23"/>
        <v>0</v>
      </c>
      <c r="BK40" s="79" t="s">
        <v>57</v>
      </c>
      <c r="BL40" s="79">
        <v>764</v>
      </c>
    </row>
    <row r="41" spans="1:64" x14ac:dyDescent="0.2">
      <c r="A41" s="23" t="s">
        <v>142</v>
      </c>
      <c r="B41" s="65"/>
      <c r="C41" s="65" t="s">
        <v>143</v>
      </c>
      <c r="D41" s="88" t="s">
        <v>144</v>
      </c>
      <c r="E41" s="88"/>
      <c r="F41" s="65" t="s">
        <v>145</v>
      </c>
      <c r="G41" s="24">
        <v>36</v>
      </c>
      <c r="H41" s="79">
        <v>0</v>
      </c>
      <c r="I41" s="24">
        <f t="shared" si="0"/>
        <v>0</v>
      </c>
      <c r="J41" s="24">
        <f t="shared" si="1"/>
        <v>0</v>
      </c>
      <c r="K41" s="24">
        <f t="shared" si="2"/>
        <v>0</v>
      </c>
      <c r="L41" s="24">
        <v>1E-4</v>
      </c>
      <c r="M41" s="24">
        <f t="shared" si="3"/>
        <v>3.6000000000000003E-3</v>
      </c>
      <c r="N41" s="25" t="s">
        <v>53</v>
      </c>
      <c r="O41" s="73"/>
      <c r="Z41" s="79">
        <f t="shared" si="4"/>
        <v>0</v>
      </c>
      <c r="AB41" s="79">
        <f t="shared" si="5"/>
        <v>0</v>
      </c>
      <c r="AC41" s="79">
        <f t="shared" si="6"/>
        <v>0</v>
      </c>
      <c r="AD41" s="79">
        <f t="shared" si="7"/>
        <v>0</v>
      </c>
      <c r="AE41" s="79">
        <f t="shared" si="8"/>
        <v>0</v>
      </c>
      <c r="AF41" s="79">
        <f t="shared" si="9"/>
        <v>0</v>
      </c>
      <c r="AG41" s="79">
        <f t="shared" si="10"/>
        <v>0</v>
      </c>
      <c r="AH41" s="79">
        <f t="shared" si="11"/>
        <v>0</v>
      </c>
      <c r="AI41" s="75"/>
      <c r="AJ41" s="79">
        <f t="shared" si="12"/>
        <v>0</v>
      </c>
      <c r="AK41" s="79">
        <f t="shared" si="13"/>
        <v>0</v>
      </c>
      <c r="AL41" s="79">
        <f t="shared" si="14"/>
        <v>0</v>
      </c>
      <c r="AN41" s="79">
        <v>21</v>
      </c>
      <c r="AO41" s="79">
        <f>H41*0.0753917436960116</f>
        <v>0</v>
      </c>
      <c r="AP41" s="79">
        <f>H41*(1-0.0753917436960116)</f>
        <v>0</v>
      </c>
      <c r="AQ41" s="80" t="s">
        <v>80</v>
      </c>
      <c r="AV41" s="79">
        <f t="shared" si="15"/>
        <v>0</v>
      </c>
      <c r="AW41" s="79">
        <f t="shared" si="16"/>
        <v>0</v>
      </c>
      <c r="AX41" s="79">
        <f t="shared" si="17"/>
        <v>0</v>
      </c>
      <c r="AY41" s="80" t="s">
        <v>137</v>
      </c>
      <c r="AZ41" s="80" t="s">
        <v>138</v>
      </c>
      <c r="BA41" s="75" t="s">
        <v>56</v>
      </c>
      <c r="BC41" s="79">
        <f t="shared" si="18"/>
        <v>0</v>
      </c>
      <c r="BD41" s="79">
        <f t="shared" si="19"/>
        <v>0</v>
      </c>
      <c r="BE41" s="79">
        <v>0</v>
      </c>
      <c r="BF41" s="79">
        <f t="shared" si="20"/>
        <v>3.6000000000000003E-3</v>
      </c>
      <c r="BH41" s="79">
        <f t="shared" si="21"/>
        <v>0</v>
      </c>
      <c r="BI41" s="79">
        <f t="shared" si="22"/>
        <v>0</v>
      </c>
      <c r="BJ41" s="79">
        <f t="shared" si="23"/>
        <v>0</v>
      </c>
      <c r="BK41" s="79" t="s">
        <v>57</v>
      </c>
      <c r="BL41" s="79">
        <v>764</v>
      </c>
    </row>
    <row r="42" spans="1:64" x14ac:dyDescent="0.2">
      <c r="A42" s="23" t="s">
        <v>146</v>
      </c>
      <c r="B42" s="65"/>
      <c r="C42" s="65" t="s">
        <v>147</v>
      </c>
      <c r="D42" s="88" t="s">
        <v>148</v>
      </c>
      <c r="E42" s="88"/>
      <c r="F42" s="65" t="s">
        <v>136</v>
      </c>
      <c r="G42" s="24">
        <v>104.88</v>
      </c>
      <c r="H42" s="79">
        <v>0</v>
      </c>
      <c r="I42" s="24">
        <f t="shared" si="0"/>
        <v>0</v>
      </c>
      <c r="J42" s="24">
        <f t="shared" si="1"/>
        <v>0</v>
      </c>
      <c r="K42" s="24">
        <f t="shared" si="2"/>
        <v>0</v>
      </c>
      <c r="L42" s="24">
        <v>2.6199999999999999E-3</v>
      </c>
      <c r="M42" s="24">
        <f t="shared" si="3"/>
        <v>0.27478559999999996</v>
      </c>
      <c r="N42" s="25" t="s">
        <v>53</v>
      </c>
      <c r="O42" s="73"/>
      <c r="Z42" s="79">
        <f t="shared" si="4"/>
        <v>0</v>
      </c>
      <c r="AB42" s="79">
        <f t="shared" si="5"/>
        <v>0</v>
      </c>
      <c r="AC42" s="79">
        <f t="shared" si="6"/>
        <v>0</v>
      </c>
      <c r="AD42" s="79">
        <f t="shared" si="7"/>
        <v>0</v>
      </c>
      <c r="AE42" s="79">
        <f t="shared" si="8"/>
        <v>0</v>
      </c>
      <c r="AF42" s="79">
        <f t="shared" si="9"/>
        <v>0</v>
      </c>
      <c r="AG42" s="79">
        <f t="shared" si="10"/>
        <v>0</v>
      </c>
      <c r="AH42" s="79">
        <f t="shared" si="11"/>
        <v>0</v>
      </c>
      <c r="AI42" s="75"/>
      <c r="AJ42" s="79">
        <f t="shared" si="12"/>
        <v>0</v>
      </c>
      <c r="AK42" s="79">
        <f t="shared" si="13"/>
        <v>0</v>
      </c>
      <c r="AL42" s="79">
        <f t="shared" si="14"/>
        <v>0</v>
      </c>
      <c r="AN42" s="79">
        <v>21</v>
      </c>
      <c r="AO42" s="79">
        <f>H42*0.63989932885906</f>
        <v>0</v>
      </c>
      <c r="AP42" s="79">
        <f>H42*(1-0.63989932885906)</f>
        <v>0</v>
      </c>
      <c r="AQ42" s="80" t="s">
        <v>80</v>
      </c>
      <c r="AV42" s="79">
        <f t="shared" si="15"/>
        <v>0</v>
      </c>
      <c r="AW42" s="79">
        <f t="shared" si="16"/>
        <v>0</v>
      </c>
      <c r="AX42" s="79">
        <f t="shared" si="17"/>
        <v>0</v>
      </c>
      <c r="AY42" s="80" t="s">
        <v>137</v>
      </c>
      <c r="AZ42" s="80" t="s">
        <v>138</v>
      </c>
      <c r="BA42" s="75" t="s">
        <v>56</v>
      </c>
      <c r="BC42" s="79">
        <f t="shared" si="18"/>
        <v>0</v>
      </c>
      <c r="BD42" s="79">
        <f t="shared" si="19"/>
        <v>0</v>
      </c>
      <c r="BE42" s="79">
        <v>0</v>
      </c>
      <c r="BF42" s="79">
        <f t="shared" si="20"/>
        <v>0.27478559999999996</v>
      </c>
      <c r="BH42" s="79">
        <f t="shared" si="21"/>
        <v>0</v>
      </c>
      <c r="BI42" s="79">
        <f t="shared" si="22"/>
        <v>0</v>
      </c>
      <c r="BJ42" s="79">
        <f t="shared" si="23"/>
        <v>0</v>
      </c>
      <c r="BK42" s="79" t="s">
        <v>57</v>
      </c>
      <c r="BL42" s="79">
        <v>764</v>
      </c>
    </row>
    <row r="43" spans="1:64" x14ac:dyDescent="0.2">
      <c r="A43" s="23" t="s">
        <v>149</v>
      </c>
      <c r="B43" s="65"/>
      <c r="C43" s="65" t="s">
        <v>150</v>
      </c>
      <c r="D43" s="88" t="s">
        <v>151</v>
      </c>
      <c r="E43" s="88"/>
      <c r="F43" s="65" t="s">
        <v>52</v>
      </c>
      <c r="G43" s="24">
        <v>68.2</v>
      </c>
      <c r="H43" s="79">
        <v>0</v>
      </c>
      <c r="I43" s="24">
        <f t="shared" si="0"/>
        <v>0</v>
      </c>
      <c r="J43" s="24">
        <f t="shared" si="1"/>
        <v>0</v>
      </c>
      <c r="K43" s="24">
        <f t="shared" si="2"/>
        <v>0</v>
      </c>
      <c r="L43" s="24">
        <v>6.1900000000000002E-3</v>
      </c>
      <c r="M43" s="24">
        <f t="shared" si="3"/>
        <v>0.42215800000000003</v>
      </c>
      <c r="N43" s="25" t="s">
        <v>53</v>
      </c>
      <c r="O43" s="73"/>
      <c r="Z43" s="79">
        <f t="shared" si="4"/>
        <v>0</v>
      </c>
      <c r="AB43" s="79">
        <f t="shared" si="5"/>
        <v>0</v>
      </c>
      <c r="AC43" s="79">
        <f t="shared" si="6"/>
        <v>0</v>
      </c>
      <c r="AD43" s="79">
        <f t="shared" si="7"/>
        <v>0</v>
      </c>
      <c r="AE43" s="79">
        <f t="shared" si="8"/>
        <v>0</v>
      </c>
      <c r="AF43" s="79">
        <f t="shared" si="9"/>
        <v>0</v>
      </c>
      <c r="AG43" s="79">
        <f t="shared" si="10"/>
        <v>0</v>
      </c>
      <c r="AH43" s="79">
        <f t="shared" si="11"/>
        <v>0</v>
      </c>
      <c r="AI43" s="75"/>
      <c r="AJ43" s="79">
        <f t="shared" si="12"/>
        <v>0</v>
      </c>
      <c r="AK43" s="79">
        <f t="shared" si="13"/>
        <v>0</v>
      </c>
      <c r="AL43" s="79">
        <f t="shared" si="14"/>
        <v>0</v>
      </c>
      <c r="AN43" s="79">
        <v>21</v>
      </c>
      <c r="AO43" s="79">
        <f>H43*0.47215444015444</f>
        <v>0</v>
      </c>
      <c r="AP43" s="79">
        <f>H43*(1-0.47215444015444)</f>
        <v>0</v>
      </c>
      <c r="AQ43" s="80" t="s">
        <v>80</v>
      </c>
      <c r="AV43" s="79">
        <f t="shared" si="15"/>
        <v>0</v>
      </c>
      <c r="AW43" s="79">
        <f t="shared" si="16"/>
        <v>0</v>
      </c>
      <c r="AX43" s="79">
        <f t="shared" si="17"/>
        <v>0</v>
      </c>
      <c r="AY43" s="80" t="s">
        <v>137</v>
      </c>
      <c r="AZ43" s="80" t="s">
        <v>138</v>
      </c>
      <c r="BA43" s="75" t="s">
        <v>56</v>
      </c>
      <c r="BC43" s="79">
        <f t="shared" si="18"/>
        <v>0</v>
      </c>
      <c r="BD43" s="79">
        <f t="shared" si="19"/>
        <v>0</v>
      </c>
      <c r="BE43" s="79">
        <v>0</v>
      </c>
      <c r="BF43" s="79">
        <f t="shared" si="20"/>
        <v>0.42215800000000003</v>
      </c>
      <c r="BH43" s="79">
        <f t="shared" si="21"/>
        <v>0</v>
      </c>
      <c r="BI43" s="79">
        <f t="shared" si="22"/>
        <v>0</v>
      </c>
      <c r="BJ43" s="79">
        <f t="shared" si="23"/>
        <v>0</v>
      </c>
      <c r="BK43" s="79" t="s">
        <v>57</v>
      </c>
      <c r="BL43" s="79">
        <v>764</v>
      </c>
    </row>
    <row r="44" spans="1:64" x14ac:dyDescent="0.2">
      <c r="A44" s="23" t="s">
        <v>152</v>
      </c>
      <c r="B44" s="65"/>
      <c r="C44" s="65" t="s">
        <v>153</v>
      </c>
      <c r="D44" s="88" t="s">
        <v>154</v>
      </c>
      <c r="E44" s="88"/>
      <c r="F44" s="65" t="s">
        <v>52</v>
      </c>
      <c r="G44" s="24">
        <v>68.2</v>
      </c>
      <c r="H44" s="79">
        <v>0</v>
      </c>
      <c r="I44" s="24">
        <f t="shared" si="0"/>
        <v>0</v>
      </c>
      <c r="J44" s="24">
        <f t="shared" si="1"/>
        <v>0</v>
      </c>
      <c r="K44" s="24">
        <f t="shared" si="2"/>
        <v>0</v>
      </c>
      <c r="L44" s="24">
        <v>1.25E-3</v>
      </c>
      <c r="M44" s="24">
        <f t="shared" si="3"/>
        <v>8.5250000000000006E-2</v>
      </c>
      <c r="N44" s="25" t="s">
        <v>53</v>
      </c>
      <c r="O44" s="73"/>
      <c r="Z44" s="79">
        <f t="shared" si="4"/>
        <v>0</v>
      </c>
      <c r="AB44" s="79">
        <f t="shared" si="5"/>
        <v>0</v>
      </c>
      <c r="AC44" s="79">
        <f t="shared" si="6"/>
        <v>0</v>
      </c>
      <c r="AD44" s="79">
        <f t="shared" si="7"/>
        <v>0</v>
      </c>
      <c r="AE44" s="79">
        <f t="shared" si="8"/>
        <v>0</v>
      </c>
      <c r="AF44" s="79">
        <f t="shared" si="9"/>
        <v>0</v>
      </c>
      <c r="AG44" s="79">
        <f t="shared" si="10"/>
        <v>0</v>
      </c>
      <c r="AH44" s="79">
        <f t="shared" si="11"/>
        <v>0</v>
      </c>
      <c r="AI44" s="75"/>
      <c r="AJ44" s="79">
        <f t="shared" si="12"/>
        <v>0</v>
      </c>
      <c r="AK44" s="79">
        <f t="shared" si="13"/>
        <v>0</v>
      </c>
      <c r="AL44" s="79">
        <f t="shared" si="14"/>
        <v>0</v>
      </c>
      <c r="AN44" s="79">
        <v>21</v>
      </c>
      <c r="AO44" s="79">
        <f>H44*0.0480992006975446</f>
        <v>0</v>
      </c>
      <c r="AP44" s="79">
        <f>H44*(1-0.0480992006975446)</f>
        <v>0</v>
      </c>
      <c r="AQ44" s="80" t="s">
        <v>80</v>
      </c>
      <c r="AV44" s="79">
        <f t="shared" si="15"/>
        <v>0</v>
      </c>
      <c r="AW44" s="79">
        <f t="shared" si="16"/>
        <v>0</v>
      </c>
      <c r="AX44" s="79">
        <f t="shared" si="17"/>
        <v>0</v>
      </c>
      <c r="AY44" s="80" t="s">
        <v>137</v>
      </c>
      <c r="AZ44" s="80" t="s">
        <v>138</v>
      </c>
      <c r="BA44" s="75" t="s">
        <v>56</v>
      </c>
      <c r="BC44" s="79">
        <f t="shared" si="18"/>
        <v>0</v>
      </c>
      <c r="BD44" s="79">
        <f t="shared" si="19"/>
        <v>0</v>
      </c>
      <c r="BE44" s="79">
        <v>0</v>
      </c>
      <c r="BF44" s="79">
        <f t="shared" si="20"/>
        <v>8.5250000000000006E-2</v>
      </c>
      <c r="BH44" s="79">
        <f t="shared" si="21"/>
        <v>0</v>
      </c>
      <c r="BI44" s="79">
        <f t="shared" si="22"/>
        <v>0</v>
      </c>
      <c r="BJ44" s="79">
        <f t="shared" si="23"/>
        <v>0</v>
      </c>
      <c r="BK44" s="79" t="s">
        <v>57</v>
      </c>
      <c r="BL44" s="79">
        <v>764</v>
      </c>
    </row>
    <row r="45" spans="1:64" x14ac:dyDescent="0.2">
      <c r="A45" s="26"/>
      <c r="B45" s="66"/>
      <c r="C45" s="66" t="s">
        <v>155</v>
      </c>
      <c r="D45" s="100" t="s">
        <v>156</v>
      </c>
      <c r="E45" s="100"/>
      <c r="F45" s="27" t="s">
        <v>2</v>
      </c>
      <c r="G45" s="27" t="s">
        <v>2</v>
      </c>
      <c r="H45" s="81" t="s">
        <v>2</v>
      </c>
      <c r="I45" s="22">
        <f>SUM(I46:I46)</f>
        <v>0</v>
      </c>
      <c r="J45" s="22">
        <f>SUM(J46:J46)</f>
        <v>0</v>
      </c>
      <c r="K45" s="22">
        <f>SUM(K46:K46)</f>
        <v>0</v>
      </c>
      <c r="L45" s="9"/>
      <c r="M45" s="22">
        <f>SUM(M46:M46)</f>
        <v>3.8545499999999996E-2</v>
      </c>
      <c r="N45" s="28"/>
      <c r="O45" s="73"/>
      <c r="AI45" s="75"/>
      <c r="AS45" s="78">
        <f>SUM(AJ46:AJ46)</f>
        <v>0</v>
      </c>
      <c r="AT45" s="78">
        <f>SUM(AK46:AK46)</f>
        <v>0</v>
      </c>
      <c r="AU45" s="78">
        <f>SUM(AL46:AL46)</f>
        <v>0</v>
      </c>
    </row>
    <row r="46" spans="1:64" x14ac:dyDescent="0.2">
      <c r="A46" s="23" t="s">
        <v>157</v>
      </c>
      <c r="B46" s="65"/>
      <c r="C46" s="65" t="s">
        <v>158</v>
      </c>
      <c r="D46" s="88" t="s">
        <v>159</v>
      </c>
      <c r="E46" s="88"/>
      <c r="F46" s="65" t="s">
        <v>52</v>
      </c>
      <c r="G46" s="24">
        <v>110.13</v>
      </c>
      <c r="H46" s="79">
        <v>0</v>
      </c>
      <c r="I46" s="24">
        <f>G46*AO46</f>
        <v>0</v>
      </c>
      <c r="J46" s="24">
        <f>G46*AP46</f>
        <v>0</v>
      </c>
      <c r="K46" s="24">
        <f>G46*H46</f>
        <v>0</v>
      </c>
      <c r="L46" s="24">
        <v>3.5E-4</v>
      </c>
      <c r="M46" s="24">
        <f>G46*L46</f>
        <v>3.8545499999999996E-2</v>
      </c>
      <c r="N46" s="25" t="s">
        <v>53</v>
      </c>
      <c r="O46" s="73"/>
      <c r="Z46" s="79">
        <f>IF(AQ46="5",BJ46,0)</f>
        <v>0</v>
      </c>
      <c r="AB46" s="79">
        <f>IF(AQ46="1",BH46,0)</f>
        <v>0</v>
      </c>
      <c r="AC46" s="79">
        <f>IF(AQ46="1",BI46,0)</f>
        <v>0</v>
      </c>
      <c r="AD46" s="79">
        <f>IF(AQ46="7",BH46,0)</f>
        <v>0</v>
      </c>
      <c r="AE46" s="79">
        <f>IF(AQ46="7",BI46,0)</f>
        <v>0</v>
      </c>
      <c r="AF46" s="79">
        <f>IF(AQ46="2",BH46,0)</f>
        <v>0</v>
      </c>
      <c r="AG46" s="79">
        <f>IF(AQ46="2",BI46,0)</f>
        <v>0</v>
      </c>
      <c r="AH46" s="79">
        <f>IF(AQ46="0",BJ46,0)</f>
        <v>0</v>
      </c>
      <c r="AI46" s="75"/>
      <c r="AJ46" s="79">
        <f>IF(AN46=0,K46,0)</f>
        <v>0</v>
      </c>
      <c r="AK46" s="79">
        <f>IF(AN46=15,K46,0)</f>
        <v>0</v>
      </c>
      <c r="AL46" s="79">
        <f>IF(AN46=21,K46,0)</f>
        <v>0</v>
      </c>
      <c r="AN46" s="79">
        <v>21</v>
      </c>
      <c r="AO46" s="79">
        <f>H46*0.456792743364255</f>
        <v>0</v>
      </c>
      <c r="AP46" s="79">
        <f>H46*(1-0.456792743364255)</f>
        <v>0</v>
      </c>
      <c r="AQ46" s="80" t="s">
        <v>80</v>
      </c>
      <c r="AV46" s="79">
        <f>AW46+AX46</f>
        <v>0</v>
      </c>
      <c r="AW46" s="79">
        <f>G46*AO46</f>
        <v>0</v>
      </c>
      <c r="AX46" s="79">
        <f>G46*AP46</f>
        <v>0</v>
      </c>
      <c r="AY46" s="80" t="s">
        <v>160</v>
      </c>
      <c r="AZ46" s="80" t="s">
        <v>161</v>
      </c>
      <c r="BA46" s="75" t="s">
        <v>56</v>
      </c>
      <c r="BC46" s="79">
        <f>AW46+AX46</f>
        <v>0</v>
      </c>
      <c r="BD46" s="79">
        <f>H46/(100-BE46)*100</f>
        <v>0</v>
      </c>
      <c r="BE46" s="79">
        <v>0</v>
      </c>
      <c r="BF46" s="79">
        <f>M46</f>
        <v>3.8545499999999996E-2</v>
      </c>
      <c r="BH46" s="79">
        <f>G46*AO46</f>
        <v>0</v>
      </c>
      <c r="BI46" s="79">
        <f>G46*AP46</f>
        <v>0</v>
      </c>
      <c r="BJ46" s="79">
        <f>G46*H46</f>
        <v>0</v>
      </c>
      <c r="BK46" s="79" t="s">
        <v>57</v>
      </c>
      <c r="BL46" s="79">
        <v>783</v>
      </c>
    </row>
    <row r="47" spans="1:64" x14ac:dyDescent="0.2">
      <c r="A47" s="26"/>
      <c r="B47" s="66"/>
      <c r="C47" s="66" t="s">
        <v>162</v>
      </c>
      <c r="D47" s="100" t="s">
        <v>163</v>
      </c>
      <c r="E47" s="100"/>
      <c r="F47" s="27" t="s">
        <v>2</v>
      </c>
      <c r="G47" s="27" t="s">
        <v>2</v>
      </c>
      <c r="H47" s="81" t="s">
        <v>2</v>
      </c>
      <c r="I47" s="22">
        <f>SUM(I48:I49)</f>
        <v>0</v>
      </c>
      <c r="J47" s="22">
        <f>SUM(J48:J49)</f>
        <v>0</v>
      </c>
      <c r="K47" s="22">
        <f>SUM(K48:K49)</f>
        <v>0</v>
      </c>
      <c r="L47" s="9"/>
      <c r="M47" s="22">
        <f>SUM(M48:M49)</f>
        <v>63.503999999999998</v>
      </c>
      <c r="N47" s="28"/>
      <c r="O47" s="73"/>
      <c r="AI47" s="75"/>
      <c r="AS47" s="78">
        <f>SUM(AJ48:AJ49)</f>
        <v>0</v>
      </c>
      <c r="AT47" s="78">
        <f>SUM(AK48:AK49)</f>
        <v>0</v>
      </c>
      <c r="AU47" s="78">
        <f>SUM(AL48:AL49)</f>
        <v>0</v>
      </c>
    </row>
    <row r="48" spans="1:64" x14ac:dyDescent="0.2">
      <c r="A48" s="23" t="s">
        <v>92</v>
      </c>
      <c r="B48" s="65"/>
      <c r="C48" s="65" t="s">
        <v>164</v>
      </c>
      <c r="D48" s="88" t="s">
        <v>165</v>
      </c>
      <c r="E48" s="88"/>
      <c r="F48" s="65" t="s">
        <v>63</v>
      </c>
      <c r="G48" s="24">
        <v>26.46</v>
      </c>
      <c r="H48" s="79">
        <v>0</v>
      </c>
      <c r="I48" s="24">
        <f>G48*AO48</f>
        <v>0</v>
      </c>
      <c r="J48" s="24">
        <f>G48*AP48</f>
        <v>0</v>
      </c>
      <c r="K48" s="24">
        <f>G48*H48</f>
        <v>0</v>
      </c>
      <c r="L48" s="24">
        <v>0</v>
      </c>
      <c r="M48" s="24">
        <f>G48*L48</f>
        <v>0</v>
      </c>
      <c r="N48" s="25" t="s">
        <v>53</v>
      </c>
      <c r="O48" s="73"/>
      <c r="Z48" s="79">
        <f>IF(AQ48="5",BJ48,0)</f>
        <v>0</v>
      </c>
      <c r="AB48" s="79">
        <f>IF(AQ48="1",BH48,0)</f>
        <v>0</v>
      </c>
      <c r="AC48" s="79">
        <f>IF(AQ48="1",BI48,0)</f>
        <v>0</v>
      </c>
      <c r="AD48" s="79">
        <f>IF(AQ48="7",BH48,0)</f>
        <v>0</v>
      </c>
      <c r="AE48" s="79">
        <f>IF(AQ48="7",BI48,0)</f>
        <v>0</v>
      </c>
      <c r="AF48" s="79">
        <f>IF(AQ48="2",BH48,0)</f>
        <v>0</v>
      </c>
      <c r="AG48" s="79">
        <f>IF(AQ48="2",BI48,0)</f>
        <v>0</v>
      </c>
      <c r="AH48" s="79">
        <f>IF(AQ48="0",BJ48,0)</f>
        <v>0</v>
      </c>
      <c r="AI48" s="75"/>
      <c r="AJ48" s="79">
        <f>IF(AN48=0,K48,0)</f>
        <v>0</v>
      </c>
      <c r="AK48" s="79">
        <f>IF(AN48=15,K48,0)</f>
        <v>0</v>
      </c>
      <c r="AL48" s="79">
        <f>IF(AN48=21,K48,0)</f>
        <v>0</v>
      </c>
      <c r="AN48" s="79">
        <v>21</v>
      </c>
      <c r="AO48" s="79">
        <f>H48*0</f>
        <v>0</v>
      </c>
      <c r="AP48" s="79">
        <f>H48*(1-0)</f>
        <v>0</v>
      </c>
      <c r="AQ48" s="80" t="s">
        <v>49</v>
      </c>
      <c r="AV48" s="79">
        <f>AW48+AX48</f>
        <v>0</v>
      </c>
      <c r="AW48" s="79">
        <f>G48*AO48</f>
        <v>0</v>
      </c>
      <c r="AX48" s="79">
        <f>G48*AP48</f>
        <v>0</v>
      </c>
      <c r="AY48" s="80" t="s">
        <v>166</v>
      </c>
      <c r="AZ48" s="80" t="s">
        <v>167</v>
      </c>
      <c r="BA48" s="75" t="s">
        <v>56</v>
      </c>
      <c r="BC48" s="79">
        <f>AW48+AX48</f>
        <v>0</v>
      </c>
      <c r="BD48" s="79">
        <f>H48/(100-BE48)*100</f>
        <v>0</v>
      </c>
      <c r="BE48" s="79">
        <v>0</v>
      </c>
      <c r="BF48" s="79">
        <f>M48</f>
        <v>0</v>
      </c>
      <c r="BH48" s="79">
        <f>G48*AO48</f>
        <v>0</v>
      </c>
      <c r="BI48" s="79">
        <f>G48*AP48</f>
        <v>0</v>
      </c>
      <c r="BJ48" s="79">
        <f>G48*H48</f>
        <v>0</v>
      </c>
      <c r="BK48" s="79" t="s">
        <v>57</v>
      </c>
      <c r="BL48" s="79">
        <v>96</v>
      </c>
    </row>
    <row r="49" spans="1:64" x14ac:dyDescent="0.2">
      <c r="A49" s="23" t="s">
        <v>168</v>
      </c>
      <c r="B49" s="65"/>
      <c r="C49" s="65" t="s">
        <v>169</v>
      </c>
      <c r="D49" s="88" t="s">
        <v>170</v>
      </c>
      <c r="E49" s="88"/>
      <c r="F49" s="65" t="s">
        <v>63</v>
      </c>
      <c r="G49" s="24">
        <v>26.46</v>
      </c>
      <c r="H49" s="79">
        <v>0</v>
      </c>
      <c r="I49" s="24">
        <f>G49*AO49</f>
        <v>0</v>
      </c>
      <c r="J49" s="24">
        <f>G49*AP49</f>
        <v>0</v>
      </c>
      <c r="K49" s="24">
        <f>G49*H49</f>
        <v>0</v>
      </c>
      <c r="L49" s="24">
        <v>2.4</v>
      </c>
      <c r="M49" s="24">
        <f>G49*L49</f>
        <v>63.503999999999998</v>
      </c>
      <c r="N49" s="25" t="s">
        <v>53</v>
      </c>
      <c r="O49" s="73"/>
      <c r="Z49" s="79">
        <f>IF(AQ49="5",BJ49,0)</f>
        <v>0</v>
      </c>
      <c r="AB49" s="79">
        <f>IF(AQ49="1",BH49,0)</f>
        <v>0</v>
      </c>
      <c r="AC49" s="79">
        <f>IF(AQ49="1",BI49,0)</f>
        <v>0</v>
      </c>
      <c r="AD49" s="79">
        <f>IF(AQ49="7",BH49,0)</f>
        <v>0</v>
      </c>
      <c r="AE49" s="79">
        <f>IF(AQ49="7",BI49,0)</f>
        <v>0</v>
      </c>
      <c r="AF49" s="79">
        <f>IF(AQ49="2",BH49,0)</f>
        <v>0</v>
      </c>
      <c r="AG49" s="79">
        <f>IF(AQ49="2",BI49,0)</f>
        <v>0</v>
      </c>
      <c r="AH49" s="79">
        <f>IF(AQ49="0",BJ49,0)</f>
        <v>0</v>
      </c>
      <c r="AI49" s="75"/>
      <c r="AJ49" s="79">
        <f>IF(AN49=0,K49,0)</f>
        <v>0</v>
      </c>
      <c r="AK49" s="79">
        <f>IF(AN49=15,K49,0)</f>
        <v>0</v>
      </c>
      <c r="AL49" s="79">
        <f>IF(AN49=21,K49,0)</f>
        <v>0</v>
      </c>
      <c r="AN49" s="79">
        <v>21</v>
      </c>
      <c r="AO49" s="79">
        <f>H49*0</f>
        <v>0</v>
      </c>
      <c r="AP49" s="79">
        <f>H49*(1-0)</f>
        <v>0</v>
      </c>
      <c r="AQ49" s="80" t="s">
        <v>49</v>
      </c>
      <c r="AV49" s="79">
        <f>AW49+AX49</f>
        <v>0</v>
      </c>
      <c r="AW49" s="79">
        <f>G49*AO49</f>
        <v>0</v>
      </c>
      <c r="AX49" s="79">
        <f>G49*AP49</f>
        <v>0</v>
      </c>
      <c r="AY49" s="80" t="s">
        <v>166</v>
      </c>
      <c r="AZ49" s="80" t="s">
        <v>167</v>
      </c>
      <c r="BA49" s="75" t="s">
        <v>56</v>
      </c>
      <c r="BC49" s="79">
        <f>AW49+AX49</f>
        <v>0</v>
      </c>
      <c r="BD49" s="79">
        <f>H49/(100-BE49)*100</f>
        <v>0</v>
      </c>
      <c r="BE49" s="79">
        <v>0</v>
      </c>
      <c r="BF49" s="79">
        <f>M49</f>
        <v>63.503999999999998</v>
      </c>
      <c r="BH49" s="79">
        <f>G49*AO49</f>
        <v>0</v>
      </c>
      <c r="BI49" s="79">
        <f>G49*AP49</f>
        <v>0</v>
      </c>
      <c r="BJ49" s="79">
        <f>G49*H49</f>
        <v>0</v>
      </c>
      <c r="BK49" s="79" t="s">
        <v>57</v>
      </c>
      <c r="BL49" s="79">
        <v>96</v>
      </c>
    </row>
    <row r="50" spans="1:64" x14ac:dyDescent="0.2">
      <c r="A50" s="26"/>
      <c r="B50" s="66"/>
      <c r="C50" s="66" t="s">
        <v>171</v>
      </c>
      <c r="D50" s="100" t="s">
        <v>172</v>
      </c>
      <c r="E50" s="100"/>
      <c r="F50" s="27" t="s">
        <v>2</v>
      </c>
      <c r="G50" s="27" t="s">
        <v>2</v>
      </c>
      <c r="H50" s="81" t="s">
        <v>2</v>
      </c>
      <c r="I50" s="22">
        <f>SUM(I51:I51)</f>
        <v>0</v>
      </c>
      <c r="J50" s="22">
        <f>SUM(J51:J51)</f>
        <v>0</v>
      </c>
      <c r="K50" s="22">
        <f>SUM(K51:K51)</f>
        <v>0</v>
      </c>
      <c r="L50" s="9"/>
      <c r="M50" s="22">
        <f>SUM(M51:M51)</f>
        <v>20.496134999999999</v>
      </c>
      <c r="N50" s="28"/>
      <c r="O50" s="73"/>
      <c r="AI50" s="75"/>
      <c r="AS50" s="78">
        <f>SUM(AJ51:AJ51)</f>
        <v>0</v>
      </c>
      <c r="AT50" s="78">
        <f>SUM(AK51:AK51)</f>
        <v>0</v>
      </c>
      <c r="AU50" s="78">
        <f>SUM(AL51:AL51)</f>
        <v>0</v>
      </c>
    </row>
    <row r="51" spans="1:64" x14ac:dyDescent="0.2">
      <c r="A51" s="23" t="s">
        <v>173</v>
      </c>
      <c r="B51" s="65"/>
      <c r="C51" s="65" t="s">
        <v>174</v>
      </c>
      <c r="D51" s="88" t="s">
        <v>175</v>
      </c>
      <c r="E51" s="88"/>
      <c r="F51" s="65" t="s">
        <v>63</v>
      </c>
      <c r="G51" s="24">
        <v>8.5</v>
      </c>
      <c r="H51" s="79">
        <v>0</v>
      </c>
      <c r="I51" s="24">
        <f>G51*AO51</f>
        <v>0</v>
      </c>
      <c r="J51" s="24">
        <f>G51*AP51</f>
        <v>0</v>
      </c>
      <c r="K51" s="24">
        <f>G51*H51</f>
        <v>0</v>
      </c>
      <c r="L51" s="24">
        <v>2.4113099999999998</v>
      </c>
      <c r="M51" s="24">
        <f>G51*L51</f>
        <v>20.496134999999999</v>
      </c>
      <c r="N51" s="25" t="s">
        <v>53</v>
      </c>
      <c r="O51" s="73"/>
      <c r="Z51" s="79">
        <f>IF(AQ51="5",BJ51,0)</f>
        <v>0</v>
      </c>
      <c r="AB51" s="79">
        <f>IF(AQ51="1",BH51,0)</f>
        <v>0</v>
      </c>
      <c r="AC51" s="79">
        <f>IF(AQ51="1",BI51,0)</f>
        <v>0</v>
      </c>
      <c r="AD51" s="79">
        <f>IF(AQ51="7",BH51,0)</f>
        <v>0</v>
      </c>
      <c r="AE51" s="79">
        <f>IF(AQ51="7",BI51,0)</f>
        <v>0</v>
      </c>
      <c r="AF51" s="79">
        <f>IF(AQ51="2",BH51,0)</f>
        <v>0</v>
      </c>
      <c r="AG51" s="79">
        <f>IF(AQ51="2",BI51,0)</f>
        <v>0</v>
      </c>
      <c r="AH51" s="79">
        <f>IF(AQ51="0",BJ51,0)</f>
        <v>0</v>
      </c>
      <c r="AI51" s="75"/>
      <c r="AJ51" s="79">
        <f>IF(AN51=0,K51,0)</f>
        <v>0</v>
      </c>
      <c r="AK51" s="79">
        <f>IF(AN51=15,K51,0)</f>
        <v>0</v>
      </c>
      <c r="AL51" s="79">
        <f>IF(AN51=21,K51,0)</f>
        <v>0</v>
      </c>
      <c r="AN51" s="79">
        <v>21</v>
      </c>
      <c r="AO51" s="79">
        <f>H51*0.00274258373205742</f>
        <v>0</v>
      </c>
      <c r="AP51" s="79">
        <f>H51*(1-0.00274258373205742)</f>
        <v>0</v>
      </c>
      <c r="AQ51" s="80" t="s">
        <v>49</v>
      </c>
      <c r="AV51" s="79">
        <f>AW51+AX51</f>
        <v>0</v>
      </c>
      <c r="AW51" s="79">
        <f>G51*AO51</f>
        <v>0</v>
      </c>
      <c r="AX51" s="79">
        <f>G51*AP51</f>
        <v>0</v>
      </c>
      <c r="AY51" s="80" t="s">
        <v>176</v>
      </c>
      <c r="AZ51" s="80" t="s">
        <v>167</v>
      </c>
      <c r="BA51" s="75" t="s">
        <v>56</v>
      </c>
      <c r="BC51" s="79">
        <f>AW51+AX51</f>
        <v>0</v>
      </c>
      <c r="BD51" s="79">
        <f>H51/(100-BE51)*100</f>
        <v>0</v>
      </c>
      <c r="BE51" s="79">
        <v>0</v>
      </c>
      <c r="BF51" s="79">
        <f>M51</f>
        <v>20.496134999999999</v>
      </c>
      <c r="BH51" s="79">
        <f>G51*AO51</f>
        <v>0</v>
      </c>
      <c r="BI51" s="79">
        <f>G51*AP51</f>
        <v>0</v>
      </c>
      <c r="BJ51" s="79">
        <f>G51*H51</f>
        <v>0</v>
      </c>
      <c r="BK51" s="79" t="s">
        <v>57</v>
      </c>
      <c r="BL51" s="79">
        <v>98</v>
      </c>
    </row>
    <row r="52" spans="1:64" x14ac:dyDescent="0.2">
      <c r="A52" s="26"/>
      <c r="B52" s="66"/>
      <c r="C52" s="66" t="s">
        <v>177</v>
      </c>
      <c r="D52" s="100" t="s">
        <v>178</v>
      </c>
      <c r="E52" s="100"/>
      <c r="F52" s="27" t="s">
        <v>2</v>
      </c>
      <c r="G52" s="27" t="s">
        <v>2</v>
      </c>
      <c r="H52" s="81" t="s">
        <v>2</v>
      </c>
      <c r="I52" s="22">
        <f>SUM(I53:I53)</f>
        <v>0</v>
      </c>
      <c r="J52" s="22">
        <f>SUM(J53:J53)</f>
        <v>0</v>
      </c>
      <c r="K52" s="22">
        <f>SUM(K53:K53)</f>
        <v>0</v>
      </c>
      <c r="L52" s="9"/>
      <c r="M52" s="22">
        <f>SUM(M53:M53)</f>
        <v>1.4307E-2</v>
      </c>
      <c r="N52" s="28"/>
      <c r="O52" s="73"/>
      <c r="AI52" s="75"/>
      <c r="AS52" s="78">
        <f>SUM(AJ53:AJ53)</f>
        <v>0</v>
      </c>
      <c r="AT52" s="78">
        <f>SUM(AK53:AK53)</f>
        <v>0</v>
      </c>
      <c r="AU52" s="78">
        <f>SUM(AL53:AL53)</f>
        <v>0</v>
      </c>
    </row>
    <row r="53" spans="1:64" x14ac:dyDescent="0.2">
      <c r="A53" s="23" t="s">
        <v>179</v>
      </c>
      <c r="B53" s="65"/>
      <c r="C53" s="65" t="s">
        <v>180</v>
      </c>
      <c r="D53" s="88" t="s">
        <v>181</v>
      </c>
      <c r="E53" s="88"/>
      <c r="F53" s="65" t="s">
        <v>136</v>
      </c>
      <c r="G53" s="24">
        <v>75.3</v>
      </c>
      <c r="H53" s="79">
        <v>0</v>
      </c>
      <c r="I53" s="24">
        <f>G53*AO53</f>
        <v>0</v>
      </c>
      <c r="J53" s="24">
        <f>G53*AP53</f>
        <v>0</v>
      </c>
      <c r="K53" s="24">
        <f>G53*H53</f>
        <v>0</v>
      </c>
      <c r="L53" s="24">
        <v>1.9000000000000001E-4</v>
      </c>
      <c r="M53" s="24">
        <f>G53*L53</f>
        <v>1.4307E-2</v>
      </c>
      <c r="N53" s="25" t="s">
        <v>53</v>
      </c>
      <c r="O53" s="73"/>
      <c r="Z53" s="79">
        <f>IF(AQ53="5",BJ53,0)</f>
        <v>0</v>
      </c>
      <c r="AB53" s="79">
        <f>IF(AQ53="1",BH53,0)</f>
        <v>0</v>
      </c>
      <c r="AC53" s="79">
        <f>IF(AQ53="1",BI53,0)</f>
        <v>0</v>
      </c>
      <c r="AD53" s="79">
        <f>IF(AQ53="7",BH53,0)</f>
        <v>0</v>
      </c>
      <c r="AE53" s="79">
        <f>IF(AQ53="7",BI53,0)</f>
        <v>0</v>
      </c>
      <c r="AF53" s="79">
        <f>IF(AQ53="2",BH53,0)</f>
        <v>0</v>
      </c>
      <c r="AG53" s="79">
        <f>IF(AQ53="2",BI53,0)</f>
        <v>0</v>
      </c>
      <c r="AH53" s="79">
        <f>IF(AQ53="0",BJ53,0)</f>
        <v>0</v>
      </c>
      <c r="AI53" s="75"/>
      <c r="AJ53" s="79">
        <f>IF(AN53=0,K53,0)</f>
        <v>0</v>
      </c>
      <c r="AK53" s="79">
        <f>IF(AN53=15,K53,0)</f>
        <v>0</v>
      </c>
      <c r="AL53" s="79">
        <f>IF(AN53=21,K53,0)</f>
        <v>0</v>
      </c>
      <c r="AN53" s="79">
        <v>21</v>
      </c>
      <c r="AO53" s="79">
        <f>H53*0.45312101910828</f>
        <v>0</v>
      </c>
      <c r="AP53" s="79">
        <f>H53*(1-0.45312101910828)</f>
        <v>0</v>
      </c>
      <c r="AQ53" s="80" t="s">
        <v>60</v>
      </c>
      <c r="AV53" s="79">
        <f>AW53+AX53</f>
        <v>0</v>
      </c>
      <c r="AW53" s="79">
        <f>G53*AO53</f>
        <v>0</v>
      </c>
      <c r="AX53" s="79">
        <f>G53*AP53</f>
        <v>0</v>
      </c>
      <c r="AY53" s="80" t="s">
        <v>182</v>
      </c>
      <c r="AZ53" s="80" t="s">
        <v>167</v>
      </c>
      <c r="BA53" s="75" t="s">
        <v>56</v>
      </c>
      <c r="BC53" s="79">
        <f>AW53+AX53</f>
        <v>0</v>
      </c>
      <c r="BD53" s="79">
        <f>H53/(100-BE53)*100</f>
        <v>0</v>
      </c>
      <c r="BE53" s="79">
        <v>0</v>
      </c>
      <c r="BF53" s="79">
        <f>M53</f>
        <v>1.4307E-2</v>
      </c>
      <c r="BH53" s="79">
        <f>G53*AO53</f>
        <v>0</v>
      </c>
      <c r="BI53" s="79">
        <f>G53*AP53</f>
        <v>0</v>
      </c>
      <c r="BJ53" s="79">
        <f>G53*H53</f>
        <v>0</v>
      </c>
      <c r="BK53" s="79" t="s">
        <v>57</v>
      </c>
      <c r="BL53" s="79" t="s">
        <v>177</v>
      </c>
    </row>
    <row r="54" spans="1:64" x14ac:dyDescent="0.2">
      <c r="A54" s="26"/>
      <c r="B54" s="66"/>
      <c r="C54" s="66" t="s">
        <v>183</v>
      </c>
      <c r="D54" s="100" t="s">
        <v>184</v>
      </c>
      <c r="E54" s="100"/>
      <c r="F54" s="27" t="s">
        <v>2</v>
      </c>
      <c r="G54" s="27" t="s">
        <v>2</v>
      </c>
      <c r="H54" s="81" t="s">
        <v>2</v>
      </c>
      <c r="I54" s="22">
        <f>SUM(I55:I55)</f>
        <v>0</v>
      </c>
      <c r="J54" s="22">
        <f>SUM(J55:J55)</f>
        <v>0</v>
      </c>
      <c r="K54" s="22">
        <f>SUM(K55:K55)</f>
        <v>0</v>
      </c>
      <c r="L54" s="9"/>
      <c r="M54" s="22">
        <f>SUM(M55:M55)</f>
        <v>0</v>
      </c>
      <c r="N54" s="28"/>
      <c r="O54" s="73"/>
      <c r="AI54" s="75"/>
      <c r="AS54" s="78">
        <f>SUM(AJ55:AJ55)</f>
        <v>0</v>
      </c>
      <c r="AT54" s="78">
        <f>SUM(AK55:AK55)</f>
        <v>0</v>
      </c>
      <c r="AU54" s="78">
        <f>SUM(AL55:AL55)</f>
        <v>0</v>
      </c>
    </row>
    <row r="55" spans="1:64" x14ac:dyDescent="0.2">
      <c r="A55" s="23" t="s">
        <v>185</v>
      </c>
      <c r="B55" s="65"/>
      <c r="C55" s="65" t="s">
        <v>186</v>
      </c>
      <c r="D55" s="88" t="s">
        <v>187</v>
      </c>
      <c r="E55" s="88"/>
      <c r="F55" s="65" t="s">
        <v>188</v>
      </c>
      <c r="G55" s="24">
        <v>5151.16</v>
      </c>
      <c r="H55" s="79">
        <v>0</v>
      </c>
      <c r="I55" s="24">
        <f>G55*AO55</f>
        <v>0</v>
      </c>
      <c r="J55" s="24">
        <f>G55*AP55</f>
        <v>0</v>
      </c>
      <c r="K55" s="24">
        <f>G55*H55</f>
        <v>0</v>
      </c>
      <c r="L55" s="24">
        <v>0</v>
      </c>
      <c r="M55" s="24">
        <f>G55*L55</f>
        <v>0</v>
      </c>
      <c r="N55" s="25" t="s">
        <v>189</v>
      </c>
      <c r="O55" s="73"/>
      <c r="Z55" s="79">
        <f>IF(AQ55="5",BJ55,0)</f>
        <v>0</v>
      </c>
      <c r="AB55" s="79">
        <f>IF(AQ55="1",BH55,0)</f>
        <v>0</v>
      </c>
      <c r="AC55" s="79">
        <f>IF(AQ55="1",BI55,0)</f>
        <v>0</v>
      </c>
      <c r="AD55" s="79">
        <f>IF(AQ55="7",BH55,0)</f>
        <v>0</v>
      </c>
      <c r="AE55" s="79">
        <f>IF(AQ55="7",BI55,0)</f>
        <v>0</v>
      </c>
      <c r="AF55" s="79">
        <f>IF(AQ55="2",BH55,0)</f>
        <v>0</v>
      </c>
      <c r="AG55" s="79">
        <f>IF(AQ55="2",BI55,0)</f>
        <v>0</v>
      </c>
      <c r="AH55" s="79">
        <f>IF(AQ55="0",BJ55,0)</f>
        <v>0</v>
      </c>
      <c r="AI55" s="75"/>
      <c r="AJ55" s="79">
        <f>IF(AN55=0,K55,0)</f>
        <v>0</v>
      </c>
      <c r="AK55" s="79">
        <f>IF(AN55=15,K55,0)</f>
        <v>0</v>
      </c>
      <c r="AL55" s="79">
        <f>IF(AN55=21,K55,0)</f>
        <v>0</v>
      </c>
      <c r="AN55" s="79">
        <v>21</v>
      </c>
      <c r="AO55" s="79">
        <f>H55*0</f>
        <v>0</v>
      </c>
      <c r="AP55" s="79">
        <f>H55*(1-0)</f>
        <v>0</v>
      </c>
      <c r="AQ55" s="80" t="s">
        <v>60</v>
      </c>
      <c r="AV55" s="79">
        <f>AW55+AX55</f>
        <v>0</v>
      </c>
      <c r="AW55" s="79">
        <f>G55*AO55</f>
        <v>0</v>
      </c>
      <c r="AX55" s="79">
        <f>G55*AP55</f>
        <v>0</v>
      </c>
      <c r="AY55" s="80" t="s">
        <v>190</v>
      </c>
      <c r="AZ55" s="80" t="s">
        <v>167</v>
      </c>
      <c r="BA55" s="75" t="s">
        <v>56</v>
      </c>
      <c r="BC55" s="79">
        <f>AW55+AX55</f>
        <v>0</v>
      </c>
      <c r="BD55" s="79">
        <f>H55/(100-BE55)*100</f>
        <v>0</v>
      </c>
      <c r="BE55" s="79">
        <v>0</v>
      </c>
      <c r="BF55" s="79">
        <f>M55</f>
        <v>0</v>
      </c>
      <c r="BH55" s="79">
        <f>G55*AO55</f>
        <v>0</v>
      </c>
      <c r="BI55" s="79">
        <f>G55*AP55</f>
        <v>0</v>
      </c>
      <c r="BJ55" s="79">
        <f>G55*H55</f>
        <v>0</v>
      </c>
      <c r="BK55" s="79" t="s">
        <v>57</v>
      </c>
      <c r="BL55" s="79" t="s">
        <v>183</v>
      </c>
    </row>
    <row r="56" spans="1:64" x14ac:dyDescent="0.2">
      <c r="A56" s="26"/>
      <c r="B56" s="66"/>
      <c r="C56" s="66"/>
      <c r="D56" s="100" t="s">
        <v>191</v>
      </c>
      <c r="E56" s="100"/>
      <c r="F56" s="27" t="s">
        <v>2</v>
      </c>
      <c r="G56" s="27" t="s">
        <v>2</v>
      </c>
      <c r="H56" s="81" t="s">
        <v>2</v>
      </c>
      <c r="I56" s="22">
        <f>SUM(I57:I74)</f>
        <v>0</v>
      </c>
      <c r="J56" s="22">
        <f>SUM(J57:J74)</f>
        <v>0</v>
      </c>
      <c r="K56" s="22">
        <f>SUM(K57:K74)</f>
        <v>0</v>
      </c>
      <c r="L56" s="9"/>
      <c r="M56" s="22">
        <f>SUM(M57:M74)</f>
        <v>20.038780000000006</v>
      </c>
      <c r="N56" s="28"/>
      <c r="O56" s="73"/>
      <c r="AI56" s="75"/>
      <c r="AS56" s="78">
        <f>SUM(AJ57:AJ74)</f>
        <v>0</v>
      </c>
      <c r="AT56" s="78">
        <f>SUM(AK57:AK74)</f>
        <v>0</v>
      </c>
      <c r="AU56" s="78">
        <f>SUM(AL57:AL74)</f>
        <v>0</v>
      </c>
    </row>
    <row r="57" spans="1:64" x14ac:dyDescent="0.2">
      <c r="A57" s="23" t="s">
        <v>109</v>
      </c>
      <c r="B57" s="65"/>
      <c r="C57" s="65" t="s">
        <v>192</v>
      </c>
      <c r="D57" s="88" t="s">
        <v>193</v>
      </c>
      <c r="E57" s="88"/>
      <c r="F57" s="65" t="s">
        <v>145</v>
      </c>
      <c r="G57" s="24">
        <v>140</v>
      </c>
      <c r="H57" s="79">
        <v>0</v>
      </c>
      <c r="I57" s="24">
        <f t="shared" ref="I57:I74" si="24">G57*AO57</f>
        <v>0</v>
      </c>
      <c r="J57" s="24">
        <f t="shared" ref="J57:J74" si="25">G57*AP57</f>
        <v>0</v>
      </c>
      <c r="K57" s="24">
        <f t="shared" ref="K57:K74" si="26">G57*H57</f>
        <v>0</v>
      </c>
      <c r="L57" s="24">
        <v>0.11600000000000001</v>
      </c>
      <c r="M57" s="24">
        <f t="shared" ref="M57:M74" si="27">G57*L57</f>
        <v>16.240000000000002</v>
      </c>
      <c r="N57" s="25" t="s">
        <v>189</v>
      </c>
      <c r="O57" s="73"/>
      <c r="Z57" s="79">
        <f t="shared" ref="Z57:Z74" si="28">IF(AQ57="5",BJ57,0)</f>
        <v>0</v>
      </c>
      <c r="AB57" s="79">
        <f t="shared" ref="AB57:AB74" si="29">IF(AQ57="1",BH57,0)</f>
        <v>0</v>
      </c>
      <c r="AC57" s="79">
        <f t="shared" ref="AC57:AC74" si="30">IF(AQ57="1",BI57,0)</f>
        <v>0</v>
      </c>
      <c r="AD57" s="79">
        <f t="shared" ref="AD57:AD74" si="31">IF(AQ57="7",BH57,0)</f>
        <v>0</v>
      </c>
      <c r="AE57" s="79">
        <f t="shared" ref="AE57:AE74" si="32">IF(AQ57="7",BI57,0)</f>
        <v>0</v>
      </c>
      <c r="AF57" s="79">
        <f t="shared" ref="AF57:AF74" si="33">IF(AQ57="2",BH57,0)</f>
        <v>0</v>
      </c>
      <c r="AG57" s="79">
        <f t="shared" ref="AG57:AG74" si="34">IF(AQ57="2",BI57,0)</f>
        <v>0</v>
      </c>
      <c r="AH57" s="79">
        <f t="shared" ref="AH57:AH74" si="35">IF(AQ57="0",BJ57,0)</f>
        <v>0</v>
      </c>
      <c r="AI57" s="75"/>
      <c r="AJ57" s="79">
        <f t="shared" ref="AJ57:AJ74" si="36">IF(AN57=0,K57,0)</f>
        <v>0</v>
      </c>
      <c r="AK57" s="79">
        <f t="shared" ref="AK57:AK74" si="37">IF(AN57=15,K57,0)</f>
        <v>0</v>
      </c>
      <c r="AL57" s="79">
        <f t="shared" ref="AL57:AL74" si="38">IF(AN57=21,K57,0)</f>
        <v>0</v>
      </c>
      <c r="AN57" s="79">
        <v>21</v>
      </c>
      <c r="AO57" s="79">
        <f t="shared" ref="AO57:AO74" si="39">H57*1</f>
        <v>0</v>
      </c>
      <c r="AP57" s="79">
        <f t="shared" ref="AP57:AP74" si="40">H57*(1-1)</f>
        <v>0</v>
      </c>
      <c r="AQ57" s="80" t="s">
        <v>194</v>
      </c>
      <c r="AV57" s="79">
        <f t="shared" ref="AV57:AV74" si="41">AW57+AX57</f>
        <v>0</v>
      </c>
      <c r="AW57" s="79">
        <f t="shared" ref="AW57:AW74" si="42">G57*AO57</f>
        <v>0</v>
      </c>
      <c r="AX57" s="79">
        <f t="shared" ref="AX57:AX74" si="43">G57*AP57</f>
        <v>0</v>
      </c>
      <c r="AY57" s="80" t="s">
        <v>195</v>
      </c>
      <c r="AZ57" s="80" t="s">
        <v>196</v>
      </c>
      <c r="BA57" s="75" t="s">
        <v>56</v>
      </c>
      <c r="BC57" s="79">
        <f t="shared" ref="BC57:BC74" si="44">AW57+AX57</f>
        <v>0</v>
      </c>
      <c r="BD57" s="79">
        <f t="shared" ref="BD57:BD74" si="45">H57/(100-BE57)*100</f>
        <v>0</v>
      </c>
      <c r="BE57" s="79">
        <v>0</v>
      </c>
      <c r="BF57" s="79">
        <f t="shared" ref="BF57:BF74" si="46">M57</f>
        <v>16.240000000000002</v>
      </c>
      <c r="BH57" s="79">
        <f t="shared" ref="BH57:BH74" si="47">G57*AO57</f>
        <v>0</v>
      </c>
      <c r="BI57" s="79">
        <f t="shared" ref="BI57:BI74" si="48">G57*AP57</f>
        <v>0</v>
      </c>
      <c r="BJ57" s="79">
        <f t="shared" ref="BJ57:BJ74" si="49">G57*H57</f>
        <v>0</v>
      </c>
      <c r="BK57" s="79" t="s">
        <v>197</v>
      </c>
      <c r="BL57" s="79"/>
    </row>
    <row r="58" spans="1:64" x14ac:dyDescent="0.2">
      <c r="A58" s="23" t="s">
        <v>198</v>
      </c>
      <c r="B58" s="65"/>
      <c r="C58" s="65" t="s">
        <v>199</v>
      </c>
      <c r="D58" s="88" t="s">
        <v>200</v>
      </c>
      <c r="E58" s="88"/>
      <c r="F58" s="65" t="s">
        <v>145</v>
      </c>
      <c r="G58" s="24">
        <v>8</v>
      </c>
      <c r="H58" s="79">
        <v>0</v>
      </c>
      <c r="I58" s="24">
        <f t="shared" si="24"/>
        <v>0</v>
      </c>
      <c r="J58" s="24">
        <f t="shared" si="25"/>
        <v>0</v>
      </c>
      <c r="K58" s="24">
        <f t="shared" si="26"/>
        <v>0</v>
      </c>
      <c r="L58" s="24">
        <v>0.11600000000000001</v>
      </c>
      <c r="M58" s="24">
        <f t="shared" si="27"/>
        <v>0.92800000000000005</v>
      </c>
      <c r="N58" s="25" t="s">
        <v>189</v>
      </c>
      <c r="O58" s="73"/>
      <c r="Z58" s="79">
        <f t="shared" si="28"/>
        <v>0</v>
      </c>
      <c r="AB58" s="79">
        <f t="shared" si="29"/>
        <v>0</v>
      </c>
      <c r="AC58" s="79">
        <f t="shared" si="30"/>
        <v>0</v>
      </c>
      <c r="AD58" s="79">
        <f t="shared" si="31"/>
        <v>0</v>
      </c>
      <c r="AE58" s="79">
        <f t="shared" si="32"/>
        <v>0</v>
      </c>
      <c r="AF58" s="79">
        <f t="shared" si="33"/>
        <v>0</v>
      </c>
      <c r="AG58" s="79">
        <f t="shared" si="34"/>
        <v>0</v>
      </c>
      <c r="AH58" s="79">
        <f t="shared" si="35"/>
        <v>0</v>
      </c>
      <c r="AI58" s="75"/>
      <c r="AJ58" s="79">
        <f t="shared" si="36"/>
        <v>0</v>
      </c>
      <c r="AK58" s="79">
        <f t="shared" si="37"/>
        <v>0</v>
      </c>
      <c r="AL58" s="79">
        <f t="shared" si="38"/>
        <v>0</v>
      </c>
      <c r="AN58" s="79">
        <v>21</v>
      </c>
      <c r="AO58" s="79">
        <f t="shared" si="39"/>
        <v>0</v>
      </c>
      <c r="AP58" s="79">
        <f t="shared" si="40"/>
        <v>0</v>
      </c>
      <c r="AQ58" s="80" t="s">
        <v>194</v>
      </c>
      <c r="AV58" s="79">
        <f t="shared" si="41"/>
        <v>0</v>
      </c>
      <c r="AW58" s="79">
        <f t="shared" si="42"/>
        <v>0</v>
      </c>
      <c r="AX58" s="79">
        <f t="shared" si="43"/>
        <v>0</v>
      </c>
      <c r="AY58" s="80" t="s">
        <v>195</v>
      </c>
      <c r="AZ58" s="80" t="s">
        <v>196</v>
      </c>
      <c r="BA58" s="75" t="s">
        <v>56</v>
      </c>
      <c r="BC58" s="79">
        <f t="shared" si="44"/>
        <v>0</v>
      </c>
      <c r="BD58" s="79">
        <f t="shared" si="45"/>
        <v>0</v>
      </c>
      <c r="BE58" s="79">
        <v>0</v>
      </c>
      <c r="BF58" s="79">
        <f t="shared" si="46"/>
        <v>0.92800000000000005</v>
      </c>
      <c r="BH58" s="79">
        <f t="shared" si="47"/>
        <v>0</v>
      </c>
      <c r="BI58" s="79">
        <f t="shared" si="48"/>
        <v>0</v>
      </c>
      <c r="BJ58" s="79">
        <f t="shared" si="49"/>
        <v>0</v>
      </c>
      <c r="BK58" s="79" t="s">
        <v>197</v>
      </c>
      <c r="BL58" s="79"/>
    </row>
    <row r="59" spans="1:64" x14ac:dyDescent="0.2">
      <c r="A59" s="23" t="s">
        <v>201</v>
      </c>
      <c r="B59" s="65"/>
      <c r="C59" s="65" t="s">
        <v>192</v>
      </c>
      <c r="D59" s="88" t="s">
        <v>202</v>
      </c>
      <c r="E59" s="88"/>
      <c r="F59" s="65" t="s">
        <v>145</v>
      </c>
      <c r="G59" s="24">
        <v>12</v>
      </c>
      <c r="H59" s="79">
        <v>0</v>
      </c>
      <c r="I59" s="24">
        <f t="shared" si="24"/>
        <v>0</v>
      </c>
      <c r="J59" s="24">
        <f t="shared" si="25"/>
        <v>0</v>
      </c>
      <c r="K59" s="24">
        <f t="shared" si="26"/>
        <v>0</v>
      </c>
      <c r="L59" s="24">
        <v>0.11600000000000001</v>
      </c>
      <c r="M59" s="24">
        <f t="shared" si="27"/>
        <v>1.3920000000000001</v>
      </c>
      <c r="N59" s="25" t="s">
        <v>203</v>
      </c>
      <c r="O59" s="73"/>
      <c r="Z59" s="79">
        <f t="shared" si="28"/>
        <v>0</v>
      </c>
      <c r="AB59" s="79">
        <f t="shared" si="29"/>
        <v>0</v>
      </c>
      <c r="AC59" s="79">
        <f t="shared" si="30"/>
        <v>0</v>
      </c>
      <c r="AD59" s="79">
        <f t="shared" si="31"/>
        <v>0</v>
      </c>
      <c r="AE59" s="79">
        <f t="shared" si="32"/>
        <v>0</v>
      </c>
      <c r="AF59" s="79">
        <f t="shared" si="33"/>
        <v>0</v>
      </c>
      <c r="AG59" s="79">
        <f t="shared" si="34"/>
        <v>0</v>
      </c>
      <c r="AH59" s="79">
        <f t="shared" si="35"/>
        <v>0</v>
      </c>
      <c r="AI59" s="75"/>
      <c r="AJ59" s="79">
        <f t="shared" si="36"/>
        <v>0</v>
      </c>
      <c r="AK59" s="79">
        <f t="shared" si="37"/>
        <v>0</v>
      </c>
      <c r="AL59" s="79">
        <f t="shared" si="38"/>
        <v>0</v>
      </c>
      <c r="AN59" s="79">
        <v>21</v>
      </c>
      <c r="AO59" s="79">
        <f t="shared" si="39"/>
        <v>0</v>
      </c>
      <c r="AP59" s="79">
        <f t="shared" si="40"/>
        <v>0</v>
      </c>
      <c r="AQ59" s="80" t="s">
        <v>194</v>
      </c>
      <c r="AV59" s="79">
        <f t="shared" si="41"/>
        <v>0</v>
      </c>
      <c r="AW59" s="79">
        <f t="shared" si="42"/>
        <v>0</v>
      </c>
      <c r="AX59" s="79">
        <f t="shared" si="43"/>
        <v>0</v>
      </c>
      <c r="AY59" s="80" t="s">
        <v>195</v>
      </c>
      <c r="AZ59" s="80" t="s">
        <v>196</v>
      </c>
      <c r="BA59" s="75" t="s">
        <v>56</v>
      </c>
      <c r="BC59" s="79">
        <f t="shared" si="44"/>
        <v>0</v>
      </c>
      <c r="BD59" s="79">
        <f t="shared" si="45"/>
        <v>0</v>
      </c>
      <c r="BE59" s="79">
        <v>0</v>
      </c>
      <c r="BF59" s="79">
        <f t="shared" si="46"/>
        <v>1.3920000000000001</v>
      </c>
      <c r="BH59" s="79">
        <f t="shared" si="47"/>
        <v>0</v>
      </c>
      <c r="BI59" s="79">
        <f t="shared" si="48"/>
        <v>0</v>
      </c>
      <c r="BJ59" s="79">
        <f t="shared" si="49"/>
        <v>0</v>
      </c>
      <c r="BK59" s="79" t="s">
        <v>197</v>
      </c>
      <c r="BL59" s="79"/>
    </row>
    <row r="60" spans="1:64" x14ac:dyDescent="0.2">
      <c r="A60" s="23" t="s">
        <v>204</v>
      </c>
      <c r="B60" s="65"/>
      <c r="C60" s="65" t="s">
        <v>205</v>
      </c>
      <c r="D60" s="88" t="s">
        <v>206</v>
      </c>
      <c r="E60" s="88"/>
      <c r="F60" s="65" t="s">
        <v>97</v>
      </c>
      <c r="G60" s="24">
        <v>0.14000000000000001</v>
      </c>
      <c r="H60" s="79">
        <v>0</v>
      </c>
      <c r="I60" s="24">
        <f t="shared" si="24"/>
        <v>0</v>
      </c>
      <c r="J60" s="24">
        <f t="shared" si="25"/>
        <v>0</v>
      </c>
      <c r="K60" s="24">
        <f t="shared" si="26"/>
        <v>0</v>
      </c>
      <c r="L60" s="24">
        <v>1</v>
      </c>
      <c r="M60" s="24">
        <f t="shared" si="27"/>
        <v>0.14000000000000001</v>
      </c>
      <c r="N60" s="25" t="s">
        <v>203</v>
      </c>
      <c r="O60" s="73"/>
      <c r="Z60" s="79">
        <f t="shared" si="28"/>
        <v>0</v>
      </c>
      <c r="AB60" s="79">
        <f t="shared" si="29"/>
        <v>0</v>
      </c>
      <c r="AC60" s="79">
        <f t="shared" si="30"/>
        <v>0</v>
      </c>
      <c r="AD60" s="79">
        <f t="shared" si="31"/>
        <v>0</v>
      </c>
      <c r="AE60" s="79">
        <f t="shared" si="32"/>
        <v>0</v>
      </c>
      <c r="AF60" s="79">
        <f t="shared" si="33"/>
        <v>0</v>
      </c>
      <c r="AG60" s="79">
        <f t="shared" si="34"/>
        <v>0</v>
      </c>
      <c r="AH60" s="79">
        <f t="shared" si="35"/>
        <v>0</v>
      </c>
      <c r="AI60" s="75"/>
      <c r="AJ60" s="79">
        <f t="shared" si="36"/>
        <v>0</v>
      </c>
      <c r="AK60" s="79">
        <f t="shared" si="37"/>
        <v>0</v>
      </c>
      <c r="AL60" s="79">
        <f t="shared" si="38"/>
        <v>0</v>
      </c>
      <c r="AN60" s="79">
        <v>21</v>
      </c>
      <c r="AO60" s="79">
        <f t="shared" si="39"/>
        <v>0</v>
      </c>
      <c r="AP60" s="79">
        <f t="shared" si="40"/>
        <v>0</v>
      </c>
      <c r="AQ60" s="80" t="s">
        <v>194</v>
      </c>
      <c r="AV60" s="79">
        <f t="shared" si="41"/>
        <v>0</v>
      </c>
      <c r="AW60" s="79">
        <f t="shared" si="42"/>
        <v>0</v>
      </c>
      <c r="AX60" s="79">
        <f t="shared" si="43"/>
        <v>0</v>
      </c>
      <c r="AY60" s="80" t="s">
        <v>195</v>
      </c>
      <c r="AZ60" s="80" t="s">
        <v>196</v>
      </c>
      <c r="BA60" s="75" t="s">
        <v>56</v>
      </c>
      <c r="BC60" s="79">
        <f t="shared" si="44"/>
        <v>0</v>
      </c>
      <c r="BD60" s="79">
        <f t="shared" si="45"/>
        <v>0</v>
      </c>
      <c r="BE60" s="79">
        <v>0</v>
      </c>
      <c r="BF60" s="79">
        <f t="shared" si="46"/>
        <v>0.14000000000000001</v>
      </c>
      <c r="BH60" s="79">
        <f t="shared" si="47"/>
        <v>0</v>
      </c>
      <c r="BI60" s="79">
        <f t="shared" si="48"/>
        <v>0</v>
      </c>
      <c r="BJ60" s="79">
        <f t="shared" si="49"/>
        <v>0</v>
      </c>
      <c r="BK60" s="79" t="s">
        <v>197</v>
      </c>
      <c r="BL60" s="79"/>
    </row>
    <row r="61" spans="1:64" x14ac:dyDescent="0.2">
      <c r="A61" s="23" t="s">
        <v>207</v>
      </c>
      <c r="B61" s="65"/>
      <c r="C61" s="65" t="s">
        <v>208</v>
      </c>
      <c r="D61" s="88" t="s">
        <v>209</v>
      </c>
      <c r="E61" s="88"/>
      <c r="F61" s="65" t="s">
        <v>52</v>
      </c>
      <c r="G61" s="24">
        <v>335.6</v>
      </c>
      <c r="H61" s="79">
        <v>0</v>
      </c>
      <c r="I61" s="24">
        <f t="shared" si="24"/>
        <v>0</v>
      </c>
      <c r="J61" s="24">
        <f t="shared" si="25"/>
        <v>0</v>
      </c>
      <c r="K61" s="24">
        <f t="shared" si="26"/>
        <v>0</v>
      </c>
      <c r="L61" s="24">
        <v>5.0000000000000001E-4</v>
      </c>
      <c r="M61" s="24">
        <f t="shared" si="27"/>
        <v>0.1678</v>
      </c>
      <c r="N61" s="25" t="s">
        <v>203</v>
      </c>
      <c r="O61" s="73"/>
      <c r="Z61" s="79">
        <f t="shared" si="28"/>
        <v>0</v>
      </c>
      <c r="AB61" s="79">
        <f t="shared" si="29"/>
        <v>0</v>
      </c>
      <c r="AC61" s="79">
        <f t="shared" si="30"/>
        <v>0</v>
      </c>
      <c r="AD61" s="79">
        <f t="shared" si="31"/>
        <v>0</v>
      </c>
      <c r="AE61" s="79">
        <f t="shared" si="32"/>
        <v>0</v>
      </c>
      <c r="AF61" s="79">
        <f t="shared" si="33"/>
        <v>0</v>
      </c>
      <c r="AG61" s="79">
        <f t="shared" si="34"/>
        <v>0</v>
      </c>
      <c r="AH61" s="79">
        <f t="shared" si="35"/>
        <v>0</v>
      </c>
      <c r="AI61" s="75"/>
      <c r="AJ61" s="79">
        <f t="shared" si="36"/>
        <v>0</v>
      </c>
      <c r="AK61" s="79">
        <f t="shared" si="37"/>
        <v>0</v>
      </c>
      <c r="AL61" s="79">
        <f t="shared" si="38"/>
        <v>0</v>
      </c>
      <c r="AN61" s="79">
        <v>21</v>
      </c>
      <c r="AO61" s="79">
        <f t="shared" si="39"/>
        <v>0</v>
      </c>
      <c r="AP61" s="79">
        <f t="shared" si="40"/>
        <v>0</v>
      </c>
      <c r="AQ61" s="80" t="s">
        <v>194</v>
      </c>
      <c r="AV61" s="79">
        <f t="shared" si="41"/>
        <v>0</v>
      </c>
      <c r="AW61" s="79">
        <f t="shared" si="42"/>
        <v>0</v>
      </c>
      <c r="AX61" s="79">
        <f t="shared" si="43"/>
        <v>0</v>
      </c>
      <c r="AY61" s="80" t="s">
        <v>195</v>
      </c>
      <c r="AZ61" s="80" t="s">
        <v>196</v>
      </c>
      <c r="BA61" s="75" t="s">
        <v>56</v>
      </c>
      <c r="BC61" s="79">
        <f t="shared" si="44"/>
        <v>0</v>
      </c>
      <c r="BD61" s="79">
        <f t="shared" si="45"/>
        <v>0</v>
      </c>
      <c r="BE61" s="79">
        <v>0</v>
      </c>
      <c r="BF61" s="79">
        <f t="shared" si="46"/>
        <v>0.1678</v>
      </c>
      <c r="BH61" s="79">
        <f t="shared" si="47"/>
        <v>0</v>
      </c>
      <c r="BI61" s="79">
        <f t="shared" si="48"/>
        <v>0</v>
      </c>
      <c r="BJ61" s="79">
        <f t="shared" si="49"/>
        <v>0</v>
      </c>
      <c r="BK61" s="79" t="s">
        <v>197</v>
      </c>
      <c r="BL61" s="79"/>
    </row>
    <row r="62" spans="1:64" x14ac:dyDescent="0.2">
      <c r="A62" s="23" t="s">
        <v>210</v>
      </c>
      <c r="B62" s="65"/>
      <c r="C62" s="65" t="s">
        <v>211</v>
      </c>
      <c r="D62" s="88" t="s">
        <v>212</v>
      </c>
      <c r="E62" s="88"/>
      <c r="F62" s="65" t="s">
        <v>145</v>
      </c>
      <c r="G62" s="24">
        <v>2</v>
      </c>
      <c r="H62" s="79">
        <v>0</v>
      </c>
      <c r="I62" s="24">
        <f t="shared" si="24"/>
        <v>0</v>
      </c>
      <c r="J62" s="24">
        <f t="shared" si="25"/>
        <v>0</v>
      </c>
      <c r="K62" s="24">
        <f t="shared" si="26"/>
        <v>0</v>
      </c>
      <c r="L62" s="24">
        <v>4.0000000000000003E-5</v>
      </c>
      <c r="M62" s="24">
        <f t="shared" si="27"/>
        <v>8.0000000000000007E-5</v>
      </c>
      <c r="N62" s="25" t="s">
        <v>203</v>
      </c>
      <c r="O62" s="73"/>
      <c r="Z62" s="79">
        <f t="shared" si="28"/>
        <v>0</v>
      </c>
      <c r="AB62" s="79">
        <f t="shared" si="29"/>
        <v>0</v>
      </c>
      <c r="AC62" s="79">
        <f t="shared" si="30"/>
        <v>0</v>
      </c>
      <c r="AD62" s="79">
        <f t="shared" si="31"/>
        <v>0</v>
      </c>
      <c r="AE62" s="79">
        <f t="shared" si="32"/>
        <v>0</v>
      </c>
      <c r="AF62" s="79">
        <f t="shared" si="33"/>
        <v>0</v>
      </c>
      <c r="AG62" s="79">
        <f t="shared" si="34"/>
        <v>0</v>
      </c>
      <c r="AH62" s="79">
        <f t="shared" si="35"/>
        <v>0</v>
      </c>
      <c r="AI62" s="75"/>
      <c r="AJ62" s="79">
        <f t="shared" si="36"/>
        <v>0</v>
      </c>
      <c r="AK62" s="79">
        <f t="shared" si="37"/>
        <v>0</v>
      </c>
      <c r="AL62" s="79">
        <f t="shared" si="38"/>
        <v>0</v>
      </c>
      <c r="AN62" s="79">
        <v>21</v>
      </c>
      <c r="AO62" s="79">
        <f t="shared" si="39"/>
        <v>0</v>
      </c>
      <c r="AP62" s="79">
        <f t="shared" si="40"/>
        <v>0</v>
      </c>
      <c r="AQ62" s="80" t="s">
        <v>194</v>
      </c>
      <c r="AV62" s="79">
        <f t="shared" si="41"/>
        <v>0</v>
      </c>
      <c r="AW62" s="79">
        <f t="shared" si="42"/>
        <v>0</v>
      </c>
      <c r="AX62" s="79">
        <f t="shared" si="43"/>
        <v>0</v>
      </c>
      <c r="AY62" s="80" t="s">
        <v>195</v>
      </c>
      <c r="AZ62" s="80" t="s">
        <v>196</v>
      </c>
      <c r="BA62" s="75" t="s">
        <v>56</v>
      </c>
      <c r="BC62" s="79">
        <f t="shared" si="44"/>
        <v>0</v>
      </c>
      <c r="BD62" s="79">
        <f t="shared" si="45"/>
        <v>0</v>
      </c>
      <c r="BE62" s="79">
        <v>0</v>
      </c>
      <c r="BF62" s="79">
        <f t="shared" si="46"/>
        <v>8.0000000000000007E-5</v>
      </c>
      <c r="BH62" s="79">
        <f t="shared" si="47"/>
        <v>0</v>
      </c>
      <c r="BI62" s="79">
        <f t="shared" si="48"/>
        <v>0</v>
      </c>
      <c r="BJ62" s="79">
        <f t="shared" si="49"/>
        <v>0</v>
      </c>
      <c r="BK62" s="79" t="s">
        <v>197</v>
      </c>
      <c r="BL62" s="79"/>
    </row>
    <row r="63" spans="1:64" x14ac:dyDescent="0.2">
      <c r="A63" s="23" t="s">
        <v>213</v>
      </c>
      <c r="B63" s="65"/>
      <c r="C63" s="65" t="s">
        <v>214</v>
      </c>
      <c r="D63" s="88" t="s">
        <v>215</v>
      </c>
      <c r="E63" s="88"/>
      <c r="F63" s="65" t="s">
        <v>145</v>
      </c>
      <c r="G63" s="24">
        <v>4</v>
      </c>
      <c r="H63" s="79">
        <v>0</v>
      </c>
      <c r="I63" s="24">
        <f t="shared" si="24"/>
        <v>0</v>
      </c>
      <c r="J63" s="24">
        <f t="shared" si="25"/>
        <v>0</v>
      </c>
      <c r="K63" s="24">
        <f t="shared" si="26"/>
        <v>0</v>
      </c>
      <c r="L63" s="24">
        <v>2.2000000000000001E-3</v>
      </c>
      <c r="M63" s="24">
        <f t="shared" si="27"/>
        <v>8.8000000000000005E-3</v>
      </c>
      <c r="N63" s="25" t="s">
        <v>203</v>
      </c>
      <c r="O63" s="73"/>
      <c r="Z63" s="79">
        <f t="shared" si="28"/>
        <v>0</v>
      </c>
      <c r="AB63" s="79">
        <f t="shared" si="29"/>
        <v>0</v>
      </c>
      <c r="AC63" s="79">
        <f t="shared" si="30"/>
        <v>0</v>
      </c>
      <c r="AD63" s="79">
        <f t="shared" si="31"/>
        <v>0</v>
      </c>
      <c r="AE63" s="79">
        <f t="shared" si="32"/>
        <v>0</v>
      </c>
      <c r="AF63" s="79">
        <f t="shared" si="33"/>
        <v>0</v>
      </c>
      <c r="AG63" s="79">
        <f t="shared" si="34"/>
        <v>0</v>
      </c>
      <c r="AH63" s="79">
        <f t="shared" si="35"/>
        <v>0</v>
      </c>
      <c r="AI63" s="75"/>
      <c r="AJ63" s="79">
        <f t="shared" si="36"/>
        <v>0</v>
      </c>
      <c r="AK63" s="79">
        <f t="shared" si="37"/>
        <v>0</v>
      </c>
      <c r="AL63" s="79">
        <f t="shared" si="38"/>
        <v>0</v>
      </c>
      <c r="AN63" s="79">
        <v>21</v>
      </c>
      <c r="AO63" s="79">
        <f t="shared" si="39"/>
        <v>0</v>
      </c>
      <c r="AP63" s="79">
        <f t="shared" si="40"/>
        <v>0</v>
      </c>
      <c r="AQ63" s="80" t="s">
        <v>194</v>
      </c>
      <c r="AV63" s="79">
        <f t="shared" si="41"/>
        <v>0</v>
      </c>
      <c r="AW63" s="79">
        <f t="shared" si="42"/>
        <v>0</v>
      </c>
      <c r="AX63" s="79">
        <f t="shared" si="43"/>
        <v>0</v>
      </c>
      <c r="AY63" s="80" t="s">
        <v>195</v>
      </c>
      <c r="AZ63" s="80" t="s">
        <v>196</v>
      </c>
      <c r="BA63" s="75" t="s">
        <v>56</v>
      </c>
      <c r="BC63" s="79">
        <f t="shared" si="44"/>
        <v>0</v>
      </c>
      <c r="BD63" s="79">
        <f t="shared" si="45"/>
        <v>0</v>
      </c>
      <c r="BE63" s="79">
        <v>0</v>
      </c>
      <c r="BF63" s="79">
        <f t="shared" si="46"/>
        <v>8.8000000000000005E-3</v>
      </c>
      <c r="BH63" s="79">
        <f t="shared" si="47"/>
        <v>0</v>
      </c>
      <c r="BI63" s="79">
        <f t="shared" si="48"/>
        <v>0</v>
      </c>
      <c r="BJ63" s="79">
        <f t="shared" si="49"/>
        <v>0</v>
      </c>
      <c r="BK63" s="79" t="s">
        <v>197</v>
      </c>
      <c r="BL63" s="79"/>
    </row>
    <row r="64" spans="1:64" x14ac:dyDescent="0.2">
      <c r="A64" s="23" t="s">
        <v>216</v>
      </c>
      <c r="B64" s="65"/>
      <c r="C64" s="65" t="s">
        <v>217</v>
      </c>
      <c r="D64" s="88" t="s">
        <v>218</v>
      </c>
      <c r="E64" s="88"/>
      <c r="F64" s="65" t="s">
        <v>136</v>
      </c>
      <c r="G64" s="24">
        <v>245.6</v>
      </c>
      <c r="H64" s="79">
        <v>0</v>
      </c>
      <c r="I64" s="24">
        <f t="shared" si="24"/>
        <v>0</v>
      </c>
      <c r="J64" s="24">
        <f t="shared" si="25"/>
        <v>0</v>
      </c>
      <c r="K64" s="24">
        <f t="shared" si="26"/>
        <v>0</v>
      </c>
      <c r="L64" s="24">
        <v>1.4999999999999999E-4</v>
      </c>
      <c r="M64" s="24">
        <f t="shared" si="27"/>
        <v>3.6839999999999998E-2</v>
      </c>
      <c r="N64" s="25" t="s">
        <v>203</v>
      </c>
      <c r="O64" s="73"/>
      <c r="Z64" s="79">
        <f t="shared" si="28"/>
        <v>0</v>
      </c>
      <c r="AB64" s="79">
        <f t="shared" si="29"/>
        <v>0</v>
      </c>
      <c r="AC64" s="79">
        <f t="shared" si="30"/>
        <v>0</v>
      </c>
      <c r="AD64" s="79">
        <f t="shared" si="31"/>
        <v>0</v>
      </c>
      <c r="AE64" s="79">
        <f t="shared" si="32"/>
        <v>0</v>
      </c>
      <c r="AF64" s="79">
        <f t="shared" si="33"/>
        <v>0</v>
      </c>
      <c r="AG64" s="79">
        <f t="shared" si="34"/>
        <v>0</v>
      </c>
      <c r="AH64" s="79">
        <f t="shared" si="35"/>
        <v>0</v>
      </c>
      <c r="AI64" s="75"/>
      <c r="AJ64" s="79">
        <f t="shared" si="36"/>
        <v>0</v>
      </c>
      <c r="AK64" s="79">
        <f t="shared" si="37"/>
        <v>0</v>
      </c>
      <c r="AL64" s="79">
        <f t="shared" si="38"/>
        <v>0</v>
      </c>
      <c r="AN64" s="79">
        <v>21</v>
      </c>
      <c r="AO64" s="79">
        <f t="shared" si="39"/>
        <v>0</v>
      </c>
      <c r="AP64" s="79">
        <f t="shared" si="40"/>
        <v>0</v>
      </c>
      <c r="AQ64" s="80" t="s">
        <v>194</v>
      </c>
      <c r="AV64" s="79">
        <f t="shared" si="41"/>
        <v>0</v>
      </c>
      <c r="AW64" s="79">
        <f t="shared" si="42"/>
        <v>0</v>
      </c>
      <c r="AX64" s="79">
        <f t="shared" si="43"/>
        <v>0</v>
      </c>
      <c r="AY64" s="80" t="s">
        <v>195</v>
      </c>
      <c r="AZ64" s="80" t="s">
        <v>196</v>
      </c>
      <c r="BA64" s="75" t="s">
        <v>56</v>
      </c>
      <c r="BC64" s="79">
        <f t="shared" si="44"/>
        <v>0</v>
      </c>
      <c r="BD64" s="79">
        <f t="shared" si="45"/>
        <v>0</v>
      </c>
      <c r="BE64" s="79">
        <v>0</v>
      </c>
      <c r="BF64" s="79">
        <f t="shared" si="46"/>
        <v>3.6839999999999998E-2</v>
      </c>
      <c r="BH64" s="79">
        <f t="shared" si="47"/>
        <v>0</v>
      </c>
      <c r="BI64" s="79">
        <f t="shared" si="48"/>
        <v>0</v>
      </c>
      <c r="BJ64" s="79">
        <f t="shared" si="49"/>
        <v>0</v>
      </c>
      <c r="BK64" s="79" t="s">
        <v>197</v>
      </c>
      <c r="BL64" s="79"/>
    </row>
    <row r="65" spans="1:64" x14ac:dyDescent="0.2">
      <c r="A65" s="23" t="s">
        <v>219</v>
      </c>
      <c r="B65" s="65"/>
      <c r="C65" s="65" t="s">
        <v>220</v>
      </c>
      <c r="D65" s="88" t="s">
        <v>221</v>
      </c>
      <c r="E65" s="88"/>
      <c r="F65" s="65" t="s">
        <v>145</v>
      </c>
      <c r="G65" s="24">
        <v>2</v>
      </c>
      <c r="H65" s="79">
        <v>0</v>
      </c>
      <c r="I65" s="24">
        <f t="shared" si="24"/>
        <v>0</v>
      </c>
      <c r="J65" s="24">
        <f t="shared" si="25"/>
        <v>0</v>
      </c>
      <c r="K65" s="24">
        <f t="shared" si="26"/>
        <v>0</v>
      </c>
      <c r="L65" s="24">
        <v>3.0000000000000001E-5</v>
      </c>
      <c r="M65" s="24">
        <f t="shared" si="27"/>
        <v>6.0000000000000002E-5</v>
      </c>
      <c r="N65" s="25" t="s">
        <v>203</v>
      </c>
      <c r="O65" s="73"/>
      <c r="Z65" s="79">
        <f t="shared" si="28"/>
        <v>0</v>
      </c>
      <c r="AB65" s="79">
        <f t="shared" si="29"/>
        <v>0</v>
      </c>
      <c r="AC65" s="79">
        <f t="shared" si="30"/>
        <v>0</v>
      </c>
      <c r="AD65" s="79">
        <f t="shared" si="31"/>
        <v>0</v>
      </c>
      <c r="AE65" s="79">
        <f t="shared" si="32"/>
        <v>0</v>
      </c>
      <c r="AF65" s="79">
        <f t="shared" si="33"/>
        <v>0</v>
      </c>
      <c r="AG65" s="79">
        <f t="shared" si="34"/>
        <v>0</v>
      </c>
      <c r="AH65" s="79">
        <f t="shared" si="35"/>
        <v>0</v>
      </c>
      <c r="AI65" s="75"/>
      <c r="AJ65" s="79">
        <f t="shared" si="36"/>
        <v>0</v>
      </c>
      <c r="AK65" s="79">
        <f t="shared" si="37"/>
        <v>0</v>
      </c>
      <c r="AL65" s="79">
        <f t="shared" si="38"/>
        <v>0</v>
      </c>
      <c r="AN65" s="79">
        <v>21</v>
      </c>
      <c r="AO65" s="79">
        <f t="shared" si="39"/>
        <v>0</v>
      </c>
      <c r="AP65" s="79">
        <f t="shared" si="40"/>
        <v>0</v>
      </c>
      <c r="AQ65" s="80" t="s">
        <v>194</v>
      </c>
      <c r="AV65" s="79">
        <f t="shared" si="41"/>
        <v>0</v>
      </c>
      <c r="AW65" s="79">
        <f t="shared" si="42"/>
        <v>0</v>
      </c>
      <c r="AX65" s="79">
        <f t="shared" si="43"/>
        <v>0</v>
      </c>
      <c r="AY65" s="80" t="s">
        <v>195</v>
      </c>
      <c r="AZ65" s="80" t="s">
        <v>196</v>
      </c>
      <c r="BA65" s="75" t="s">
        <v>56</v>
      </c>
      <c r="BC65" s="79">
        <f t="shared" si="44"/>
        <v>0</v>
      </c>
      <c r="BD65" s="79">
        <f t="shared" si="45"/>
        <v>0</v>
      </c>
      <c r="BE65" s="79">
        <v>0</v>
      </c>
      <c r="BF65" s="79">
        <f t="shared" si="46"/>
        <v>6.0000000000000002E-5</v>
      </c>
      <c r="BH65" s="79">
        <f t="shared" si="47"/>
        <v>0</v>
      </c>
      <c r="BI65" s="79">
        <f t="shared" si="48"/>
        <v>0</v>
      </c>
      <c r="BJ65" s="79">
        <f t="shared" si="49"/>
        <v>0</v>
      </c>
      <c r="BK65" s="79" t="s">
        <v>197</v>
      </c>
      <c r="BL65" s="79"/>
    </row>
    <row r="66" spans="1:64" x14ac:dyDescent="0.2">
      <c r="A66" s="23" t="s">
        <v>222</v>
      </c>
      <c r="B66" s="65"/>
      <c r="C66" s="65" t="s">
        <v>223</v>
      </c>
      <c r="D66" s="88" t="s">
        <v>224</v>
      </c>
      <c r="E66" s="88"/>
      <c r="F66" s="65" t="s">
        <v>145</v>
      </c>
      <c r="G66" s="24">
        <v>3</v>
      </c>
      <c r="H66" s="79">
        <v>0</v>
      </c>
      <c r="I66" s="24">
        <f t="shared" si="24"/>
        <v>0</v>
      </c>
      <c r="J66" s="24">
        <f t="shared" si="25"/>
        <v>0</v>
      </c>
      <c r="K66" s="24">
        <f t="shared" si="26"/>
        <v>0</v>
      </c>
      <c r="L66" s="24">
        <v>0</v>
      </c>
      <c r="M66" s="24">
        <f t="shared" si="27"/>
        <v>0</v>
      </c>
      <c r="N66" s="25" t="s">
        <v>203</v>
      </c>
      <c r="O66" s="73"/>
      <c r="Z66" s="79">
        <f t="shared" si="28"/>
        <v>0</v>
      </c>
      <c r="AB66" s="79">
        <f t="shared" si="29"/>
        <v>0</v>
      </c>
      <c r="AC66" s="79">
        <f t="shared" si="30"/>
        <v>0</v>
      </c>
      <c r="AD66" s="79">
        <f t="shared" si="31"/>
        <v>0</v>
      </c>
      <c r="AE66" s="79">
        <f t="shared" si="32"/>
        <v>0</v>
      </c>
      <c r="AF66" s="79">
        <f t="shared" si="33"/>
        <v>0</v>
      </c>
      <c r="AG66" s="79">
        <f t="shared" si="34"/>
        <v>0</v>
      </c>
      <c r="AH66" s="79">
        <f t="shared" si="35"/>
        <v>0</v>
      </c>
      <c r="AI66" s="75"/>
      <c r="AJ66" s="79">
        <f t="shared" si="36"/>
        <v>0</v>
      </c>
      <c r="AK66" s="79">
        <f t="shared" si="37"/>
        <v>0</v>
      </c>
      <c r="AL66" s="79">
        <f t="shared" si="38"/>
        <v>0</v>
      </c>
      <c r="AN66" s="79">
        <v>21</v>
      </c>
      <c r="AO66" s="79">
        <f t="shared" si="39"/>
        <v>0</v>
      </c>
      <c r="AP66" s="79">
        <f t="shared" si="40"/>
        <v>0</v>
      </c>
      <c r="AQ66" s="80" t="s">
        <v>194</v>
      </c>
      <c r="AV66" s="79">
        <f t="shared" si="41"/>
        <v>0</v>
      </c>
      <c r="AW66" s="79">
        <f t="shared" si="42"/>
        <v>0</v>
      </c>
      <c r="AX66" s="79">
        <f t="shared" si="43"/>
        <v>0</v>
      </c>
      <c r="AY66" s="80" t="s">
        <v>195</v>
      </c>
      <c r="AZ66" s="80" t="s">
        <v>196</v>
      </c>
      <c r="BA66" s="75" t="s">
        <v>56</v>
      </c>
      <c r="BC66" s="79">
        <f t="shared" si="44"/>
        <v>0</v>
      </c>
      <c r="BD66" s="79">
        <f t="shared" si="45"/>
        <v>0</v>
      </c>
      <c r="BE66" s="79">
        <v>0</v>
      </c>
      <c r="BF66" s="79">
        <f t="shared" si="46"/>
        <v>0</v>
      </c>
      <c r="BH66" s="79">
        <f t="shared" si="47"/>
        <v>0</v>
      </c>
      <c r="BI66" s="79">
        <f t="shared" si="48"/>
        <v>0</v>
      </c>
      <c r="BJ66" s="79">
        <f t="shared" si="49"/>
        <v>0</v>
      </c>
      <c r="BK66" s="79" t="s">
        <v>197</v>
      </c>
      <c r="BL66" s="79"/>
    </row>
    <row r="67" spans="1:64" x14ac:dyDescent="0.2">
      <c r="A67" s="23" t="s">
        <v>225</v>
      </c>
      <c r="B67" s="65"/>
      <c r="C67" s="65" t="s">
        <v>226</v>
      </c>
      <c r="D67" s="88" t="s">
        <v>227</v>
      </c>
      <c r="E67" s="88"/>
      <c r="F67" s="65" t="s">
        <v>145</v>
      </c>
      <c r="G67" s="24">
        <v>3</v>
      </c>
      <c r="H67" s="79">
        <v>0</v>
      </c>
      <c r="I67" s="24">
        <f t="shared" si="24"/>
        <v>0</v>
      </c>
      <c r="J67" s="24">
        <f t="shared" si="25"/>
        <v>0</v>
      </c>
      <c r="K67" s="24">
        <f t="shared" si="26"/>
        <v>0</v>
      </c>
      <c r="L67" s="24">
        <v>0</v>
      </c>
      <c r="M67" s="24">
        <f t="shared" si="27"/>
        <v>0</v>
      </c>
      <c r="N67" s="25" t="s">
        <v>203</v>
      </c>
      <c r="O67" s="73"/>
      <c r="Z67" s="79">
        <f t="shared" si="28"/>
        <v>0</v>
      </c>
      <c r="AB67" s="79">
        <f t="shared" si="29"/>
        <v>0</v>
      </c>
      <c r="AC67" s="79">
        <f t="shared" si="30"/>
        <v>0</v>
      </c>
      <c r="AD67" s="79">
        <f t="shared" si="31"/>
        <v>0</v>
      </c>
      <c r="AE67" s="79">
        <f t="shared" si="32"/>
        <v>0</v>
      </c>
      <c r="AF67" s="79">
        <f t="shared" si="33"/>
        <v>0</v>
      </c>
      <c r="AG67" s="79">
        <f t="shared" si="34"/>
        <v>0</v>
      </c>
      <c r="AH67" s="79">
        <f t="shared" si="35"/>
        <v>0</v>
      </c>
      <c r="AI67" s="75"/>
      <c r="AJ67" s="79">
        <f t="shared" si="36"/>
        <v>0</v>
      </c>
      <c r="AK67" s="79">
        <f t="shared" si="37"/>
        <v>0</v>
      </c>
      <c r="AL67" s="79">
        <f t="shared" si="38"/>
        <v>0</v>
      </c>
      <c r="AN67" s="79">
        <v>21</v>
      </c>
      <c r="AO67" s="79">
        <f t="shared" si="39"/>
        <v>0</v>
      </c>
      <c r="AP67" s="79">
        <f t="shared" si="40"/>
        <v>0</v>
      </c>
      <c r="AQ67" s="80" t="s">
        <v>194</v>
      </c>
      <c r="AV67" s="79">
        <f t="shared" si="41"/>
        <v>0</v>
      </c>
      <c r="AW67" s="79">
        <f t="shared" si="42"/>
        <v>0</v>
      </c>
      <c r="AX67" s="79">
        <f t="shared" si="43"/>
        <v>0</v>
      </c>
      <c r="AY67" s="80" t="s">
        <v>195</v>
      </c>
      <c r="AZ67" s="80" t="s">
        <v>196</v>
      </c>
      <c r="BA67" s="75" t="s">
        <v>56</v>
      </c>
      <c r="BC67" s="79">
        <f t="shared" si="44"/>
        <v>0</v>
      </c>
      <c r="BD67" s="79">
        <f t="shared" si="45"/>
        <v>0</v>
      </c>
      <c r="BE67" s="79">
        <v>0</v>
      </c>
      <c r="BF67" s="79">
        <f t="shared" si="46"/>
        <v>0</v>
      </c>
      <c r="BH67" s="79">
        <f t="shared" si="47"/>
        <v>0</v>
      </c>
      <c r="BI67" s="79">
        <f t="shared" si="48"/>
        <v>0</v>
      </c>
      <c r="BJ67" s="79">
        <f t="shared" si="49"/>
        <v>0</v>
      </c>
      <c r="BK67" s="79" t="s">
        <v>197</v>
      </c>
      <c r="BL67" s="79"/>
    </row>
    <row r="68" spans="1:64" x14ac:dyDescent="0.2">
      <c r="A68" s="23" t="s">
        <v>228</v>
      </c>
      <c r="B68" s="65"/>
      <c r="C68" s="65" t="s">
        <v>229</v>
      </c>
      <c r="D68" s="88" t="s">
        <v>230</v>
      </c>
      <c r="E68" s="88"/>
      <c r="F68" s="65" t="s">
        <v>145</v>
      </c>
      <c r="G68" s="24">
        <v>3</v>
      </c>
      <c r="H68" s="79">
        <v>0</v>
      </c>
      <c r="I68" s="24">
        <f t="shared" si="24"/>
        <v>0</v>
      </c>
      <c r="J68" s="24">
        <f t="shared" si="25"/>
        <v>0</v>
      </c>
      <c r="K68" s="24">
        <f t="shared" si="26"/>
        <v>0</v>
      </c>
      <c r="L68" s="24">
        <v>4.0000000000000002E-4</v>
      </c>
      <c r="M68" s="24">
        <f t="shared" si="27"/>
        <v>1.2000000000000001E-3</v>
      </c>
      <c r="N68" s="25" t="s">
        <v>203</v>
      </c>
      <c r="O68" s="73"/>
      <c r="Z68" s="79">
        <f t="shared" si="28"/>
        <v>0</v>
      </c>
      <c r="AB68" s="79">
        <f t="shared" si="29"/>
        <v>0</v>
      </c>
      <c r="AC68" s="79">
        <f t="shared" si="30"/>
        <v>0</v>
      </c>
      <c r="AD68" s="79">
        <f t="shared" si="31"/>
        <v>0</v>
      </c>
      <c r="AE68" s="79">
        <f t="shared" si="32"/>
        <v>0</v>
      </c>
      <c r="AF68" s="79">
        <f t="shared" si="33"/>
        <v>0</v>
      </c>
      <c r="AG68" s="79">
        <f t="shared" si="34"/>
        <v>0</v>
      </c>
      <c r="AH68" s="79">
        <f t="shared" si="35"/>
        <v>0</v>
      </c>
      <c r="AI68" s="75"/>
      <c r="AJ68" s="79">
        <f t="shared" si="36"/>
        <v>0</v>
      </c>
      <c r="AK68" s="79">
        <f t="shared" si="37"/>
        <v>0</v>
      </c>
      <c r="AL68" s="79">
        <f t="shared" si="38"/>
        <v>0</v>
      </c>
      <c r="AN68" s="79">
        <v>21</v>
      </c>
      <c r="AO68" s="79">
        <f t="shared" si="39"/>
        <v>0</v>
      </c>
      <c r="AP68" s="79">
        <f t="shared" si="40"/>
        <v>0</v>
      </c>
      <c r="AQ68" s="80" t="s">
        <v>194</v>
      </c>
      <c r="AV68" s="79">
        <f t="shared" si="41"/>
        <v>0</v>
      </c>
      <c r="AW68" s="79">
        <f t="shared" si="42"/>
        <v>0</v>
      </c>
      <c r="AX68" s="79">
        <f t="shared" si="43"/>
        <v>0</v>
      </c>
      <c r="AY68" s="80" t="s">
        <v>195</v>
      </c>
      <c r="AZ68" s="80" t="s">
        <v>196</v>
      </c>
      <c r="BA68" s="75" t="s">
        <v>56</v>
      </c>
      <c r="BC68" s="79">
        <f t="shared" si="44"/>
        <v>0</v>
      </c>
      <c r="BD68" s="79">
        <f t="shared" si="45"/>
        <v>0</v>
      </c>
      <c r="BE68" s="79">
        <v>0</v>
      </c>
      <c r="BF68" s="79">
        <f t="shared" si="46"/>
        <v>1.2000000000000001E-3</v>
      </c>
      <c r="BH68" s="79">
        <f t="shared" si="47"/>
        <v>0</v>
      </c>
      <c r="BI68" s="79">
        <f t="shared" si="48"/>
        <v>0</v>
      </c>
      <c r="BJ68" s="79">
        <f t="shared" si="49"/>
        <v>0</v>
      </c>
      <c r="BK68" s="79" t="s">
        <v>197</v>
      </c>
      <c r="BL68" s="79"/>
    </row>
    <row r="69" spans="1:64" x14ac:dyDescent="0.2">
      <c r="A69" s="23" t="s">
        <v>231</v>
      </c>
      <c r="B69" s="65"/>
      <c r="C69" s="65" t="s">
        <v>232</v>
      </c>
      <c r="D69" s="88" t="s">
        <v>233</v>
      </c>
      <c r="E69" s="88"/>
      <c r="F69" s="65" t="s">
        <v>145</v>
      </c>
      <c r="G69" s="24">
        <v>3</v>
      </c>
      <c r="H69" s="79">
        <v>0</v>
      </c>
      <c r="I69" s="24">
        <f t="shared" si="24"/>
        <v>0</v>
      </c>
      <c r="J69" s="24">
        <f t="shared" si="25"/>
        <v>0</v>
      </c>
      <c r="K69" s="24">
        <f t="shared" si="26"/>
        <v>0</v>
      </c>
      <c r="L69" s="24">
        <v>0</v>
      </c>
      <c r="M69" s="24">
        <f t="shared" si="27"/>
        <v>0</v>
      </c>
      <c r="N69" s="25" t="s">
        <v>203</v>
      </c>
      <c r="O69" s="73"/>
      <c r="Z69" s="79">
        <f t="shared" si="28"/>
        <v>0</v>
      </c>
      <c r="AB69" s="79">
        <f t="shared" si="29"/>
        <v>0</v>
      </c>
      <c r="AC69" s="79">
        <f t="shared" si="30"/>
        <v>0</v>
      </c>
      <c r="AD69" s="79">
        <f t="shared" si="31"/>
        <v>0</v>
      </c>
      <c r="AE69" s="79">
        <f t="shared" si="32"/>
        <v>0</v>
      </c>
      <c r="AF69" s="79">
        <f t="shared" si="33"/>
        <v>0</v>
      </c>
      <c r="AG69" s="79">
        <f t="shared" si="34"/>
        <v>0</v>
      </c>
      <c r="AH69" s="79">
        <f t="shared" si="35"/>
        <v>0</v>
      </c>
      <c r="AI69" s="75"/>
      <c r="AJ69" s="79">
        <f t="shared" si="36"/>
        <v>0</v>
      </c>
      <c r="AK69" s="79">
        <f t="shared" si="37"/>
        <v>0</v>
      </c>
      <c r="AL69" s="79">
        <f t="shared" si="38"/>
        <v>0</v>
      </c>
      <c r="AN69" s="79">
        <v>21</v>
      </c>
      <c r="AO69" s="79">
        <f t="shared" si="39"/>
        <v>0</v>
      </c>
      <c r="AP69" s="79">
        <f t="shared" si="40"/>
        <v>0</v>
      </c>
      <c r="AQ69" s="80" t="s">
        <v>194</v>
      </c>
      <c r="AV69" s="79">
        <f t="shared" si="41"/>
        <v>0</v>
      </c>
      <c r="AW69" s="79">
        <f t="shared" si="42"/>
        <v>0</v>
      </c>
      <c r="AX69" s="79">
        <f t="shared" si="43"/>
        <v>0</v>
      </c>
      <c r="AY69" s="80" t="s">
        <v>195</v>
      </c>
      <c r="AZ69" s="80" t="s">
        <v>196</v>
      </c>
      <c r="BA69" s="75" t="s">
        <v>56</v>
      </c>
      <c r="BC69" s="79">
        <f t="shared" si="44"/>
        <v>0</v>
      </c>
      <c r="BD69" s="79">
        <f t="shared" si="45"/>
        <v>0</v>
      </c>
      <c r="BE69" s="79">
        <v>0</v>
      </c>
      <c r="BF69" s="79">
        <f t="shared" si="46"/>
        <v>0</v>
      </c>
      <c r="BH69" s="79">
        <f t="shared" si="47"/>
        <v>0</v>
      </c>
      <c r="BI69" s="79">
        <f t="shared" si="48"/>
        <v>0</v>
      </c>
      <c r="BJ69" s="79">
        <f t="shared" si="49"/>
        <v>0</v>
      </c>
      <c r="BK69" s="79" t="s">
        <v>197</v>
      </c>
      <c r="BL69" s="79"/>
    </row>
    <row r="70" spans="1:64" x14ac:dyDescent="0.2">
      <c r="A70" s="23" t="s">
        <v>124</v>
      </c>
      <c r="B70" s="65"/>
      <c r="C70" s="65" t="s">
        <v>234</v>
      </c>
      <c r="D70" s="88" t="s">
        <v>235</v>
      </c>
      <c r="E70" s="88"/>
      <c r="F70" s="65" t="s">
        <v>145</v>
      </c>
      <c r="G70" s="24">
        <v>3</v>
      </c>
      <c r="H70" s="79">
        <v>0</v>
      </c>
      <c r="I70" s="24">
        <f t="shared" si="24"/>
        <v>0</v>
      </c>
      <c r="J70" s="24">
        <f t="shared" si="25"/>
        <v>0</v>
      </c>
      <c r="K70" s="24">
        <f t="shared" si="26"/>
        <v>0</v>
      </c>
      <c r="L70" s="24">
        <v>0</v>
      </c>
      <c r="M70" s="24">
        <f t="shared" si="27"/>
        <v>0</v>
      </c>
      <c r="N70" s="25" t="s">
        <v>203</v>
      </c>
      <c r="O70" s="73"/>
      <c r="Z70" s="79">
        <f t="shared" si="28"/>
        <v>0</v>
      </c>
      <c r="AB70" s="79">
        <f t="shared" si="29"/>
        <v>0</v>
      </c>
      <c r="AC70" s="79">
        <f t="shared" si="30"/>
        <v>0</v>
      </c>
      <c r="AD70" s="79">
        <f t="shared" si="31"/>
        <v>0</v>
      </c>
      <c r="AE70" s="79">
        <f t="shared" si="32"/>
        <v>0</v>
      </c>
      <c r="AF70" s="79">
        <f t="shared" si="33"/>
        <v>0</v>
      </c>
      <c r="AG70" s="79">
        <f t="shared" si="34"/>
        <v>0</v>
      </c>
      <c r="AH70" s="79">
        <f t="shared" si="35"/>
        <v>0</v>
      </c>
      <c r="AI70" s="75"/>
      <c r="AJ70" s="79">
        <f t="shared" si="36"/>
        <v>0</v>
      </c>
      <c r="AK70" s="79">
        <f t="shared" si="37"/>
        <v>0</v>
      </c>
      <c r="AL70" s="79">
        <f t="shared" si="38"/>
        <v>0</v>
      </c>
      <c r="AN70" s="79">
        <v>21</v>
      </c>
      <c r="AO70" s="79">
        <f t="shared" si="39"/>
        <v>0</v>
      </c>
      <c r="AP70" s="79">
        <f t="shared" si="40"/>
        <v>0</v>
      </c>
      <c r="AQ70" s="80" t="s">
        <v>194</v>
      </c>
      <c r="AV70" s="79">
        <f t="shared" si="41"/>
        <v>0</v>
      </c>
      <c r="AW70" s="79">
        <f t="shared" si="42"/>
        <v>0</v>
      </c>
      <c r="AX70" s="79">
        <f t="shared" si="43"/>
        <v>0</v>
      </c>
      <c r="AY70" s="80" t="s">
        <v>195</v>
      </c>
      <c r="AZ70" s="80" t="s">
        <v>196</v>
      </c>
      <c r="BA70" s="75" t="s">
        <v>56</v>
      </c>
      <c r="BC70" s="79">
        <f t="shared" si="44"/>
        <v>0</v>
      </c>
      <c r="BD70" s="79">
        <f t="shared" si="45"/>
        <v>0</v>
      </c>
      <c r="BE70" s="79">
        <v>0</v>
      </c>
      <c r="BF70" s="79">
        <f t="shared" si="46"/>
        <v>0</v>
      </c>
      <c r="BH70" s="79">
        <f t="shared" si="47"/>
        <v>0</v>
      </c>
      <c r="BI70" s="79">
        <f t="shared" si="48"/>
        <v>0</v>
      </c>
      <c r="BJ70" s="79">
        <f t="shared" si="49"/>
        <v>0</v>
      </c>
      <c r="BK70" s="79" t="s">
        <v>197</v>
      </c>
      <c r="BL70" s="79"/>
    </row>
    <row r="71" spans="1:64" x14ac:dyDescent="0.2">
      <c r="A71" s="23" t="s">
        <v>236</v>
      </c>
      <c r="B71" s="65"/>
      <c r="C71" s="65" t="s">
        <v>205</v>
      </c>
      <c r="D71" s="88" t="s">
        <v>206</v>
      </c>
      <c r="E71" s="88"/>
      <c r="F71" s="65" t="s">
        <v>97</v>
      </c>
      <c r="G71" s="24">
        <v>0.97499999999999998</v>
      </c>
      <c r="H71" s="79">
        <v>0</v>
      </c>
      <c r="I71" s="24">
        <f t="shared" si="24"/>
        <v>0</v>
      </c>
      <c r="J71" s="24">
        <f t="shared" si="25"/>
        <v>0</v>
      </c>
      <c r="K71" s="24">
        <f t="shared" si="26"/>
        <v>0</v>
      </c>
      <c r="L71" s="24">
        <v>1</v>
      </c>
      <c r="M71" s="24">
        <f t="shared" si="27"/>
        <v>0.97499999999999998</v>
      </c>
      <c r="N71" s="25" t="s">
        <v>203</v>
      </c>
      <c r="O71" s="73"/>
      <c r="Z71" s="79">
        <f t="shared" si="28"/>
        <v>0</v>
      </c>
      <c r="AB71" s="79">
        <f t="shared" si="29"/>
        <v>0</v>
      </c>
      <c r="AC71" s="79">
        <f t="shared" si="30"/>
        <v>0</v>
      </c>
      <c r="AD71" s="79">
        <f t="shared" si="31"/>
        <v>0</v>
      </c>
      <c r="AE71" s="79">
        <f t="shared" si="32"/>
        <v>0</v>
      </c>
      <c r="AF71" s="79">
        <f t="shared" si="33"/>
        <v>0</v>
      </c>
      <c r="AG71" s="79">
        <f t="shared" si="34"/>
        <v>0</v>
      </c>
      <c r="AH71" s="79">
        <f t="shared" si="35"/>
        <v>0</v>
      </c>
      <c r="AI71" s="75"/>
      <c r="AJ71" s="79">
        <f t="shared" si="36"/>
        <v>0</v>
      </c>
      <c r="AK71" s="79">
        <f t="shared" si="37"/>
        <v>0</v>
      </c>
      <c r="AL71" s="79">
        <f t="shared" si="38"/>
        <v>0</v>
      </c>
      <c r="AN71" s="79">
        <v>21</v>
      </c>
      <c r="AO71" s="79">
        <f t="shared" si="39"/>
        <v>0</v>
      </c>
      <c r="AP71" s="79">
        <f t="shared" si="40"/>
        <v>0</v>
      </c>
      <c r="AQ71" s="80" t="s">
        <v>194</v>
      </c>
      <c r="AV71" s="79">
        <f t="shared" si="41"/>
        <v>0</v>
      </c>
      <c r="AW71" s="79">
        <f t="shared" si="42"/>
        <v>0</v>
      </c>
      <c r="AX71" s="79">
        <f t="shared" si="43"/>
        <v>0</v>
      </c>
      <c r="AY71" s="80" t="s">
        <v>195</v>
      </c>
      <c r="AZ71" s="80" t="s">
        <v>196</v>
      </c>
      <c r="BA71" s="75" t="s">
        <v>56</v>
      </c>
      <c r="BC71" s="79">
        <f t="shared" si="44"/>
        <v>0</v>
      </c>
      <c r="BD71" s="79">
        <f t="shared" si="45"/>
        <v>0</v>
      </c>
      <c r="BE71" s="79">
        <v>0</v>
      </c>
      <c r="BF71" s="79">
        <f t="shared" si="46"/>
        <v>0.97499999999999998</v>
      </c>
      <c r="BH71" s="79">
        <f t="shared" si="47"/>
        <v>0</v>
      </c>
      <c r="BI71" s="79">
        <f t="shared" si="48"/>
        <v>0</v>
      </c>
      <c r="BJ71" s="79">
        <f t="shared" si="49"/>
        <v>0</v>
      </c>
      <c r="BK71" s="79" t="s">
        <v>197</v>
      </c>
      <c r="BL71" s="79"/>
    </row>
    <row r="72" spans="1:64" x14ac:dyDescent="0.2">
      <c r="A72" s="23" t="s">
        <v>237</v>
      </c>
      <c r="B72" s="65"/>
      <c r="C72" s="65" t="s">
        <v>238</v>
      </c>
      <c r="D72" s="88" t="s">
        <v>239</v>
      </c>
      <c r="E72" s="88"/>
      <c r="F72" s="65" t="s">
        <v>145</v>
      </c>
      <c r="G72" s="24">
        <v>36</v>
      </c>
      <c r="H72" s="79">
        <v>0</v>
      </c>
      <c r="I72" s="24">
        <f t="shared" si="24"/>
        <v>0</v>
      </c>
      <c r="J72" s="24">
        <f t="shared" si="25"/>
        <v>0</v>
      </c>
      <c r="K72" s="24">
        <f t="shared" si="26"/>
        <v>0</v>
      </c>
      <c r="L72" s="24">
        <v>1.4E-3</v>
      </c>
      <c r="M72" s="24">
        <f t="shared" si="27"/>
        <v>5.04E-2</v>
      </c>
      <c r="N72" s="25" t="s">
        <v>203</v>
      </c>
      <c r="O72" s="73"/>
      <c r="Z72" s="79">
        <f t="shared" si="28"/>
        <v>0</v>
      </c>
      <c r="AB72" s="79">
        <f t="shared" si="29"/>
        <v>0</v>
      </c>
      <c r="AC72" s="79">
        <f t="shared" si="30"/>
        <v>0</v>
      </c>
      <c r="AD72" s="79">
        <f t="shared" si="31"/>
        <v>0</v>
      </c>
      <c r="AE72" s="79">
        <f t="shared" si="32"/>
        <v>0</v>
      </c>
      <c r="AF72" s="79">
        <f t="shared" si="33"/>
        <v>0</v>
      </c>
      <c r="AG72" s="79">
        <f t="shared" si="34"/>
        <v>0</v>
      </c>
      <c r="AH72" s="79">
        <f t="shared" si="35"/>
        <v>0</v>
      </c>
      <c r="AI72" s="75"/>
      <c r="AJ72" s="79">
        <f t="shared" si="36"/>
        <v>0</v>
      </c>
      <c r="AK72" s="79">
        <f t="shared" si="37"/>
        <v>0</v>
      </c>
      <c r="AL72" s="79">
        <f t="shared" si="38"/>
        <v>0</v>
      </c>
      <c r="AN72" s="79">
        <v>21</v>
      </c>
      <c r="AO72" s="79">
        <f t="shared" si="39"/>
        <v>0</v>
      </c>
      <c r="AP72" s="79">
        <f t="shared" si="40"/>
        <v>0</v>
      </c>
      <c r="AQ72" s="80" t="s">
        <v>194</v>
      </c>
      <c r="AV72" s="79">
        <f t="shared" si="41"/>
        <v>0</v>
      </c>
      <c r="AW72" s="79">
        <f t="shared" si="42"/>
        <v>0</v>
      </c>
      <c r="AX72" s="79">
        <f t="shared" si="43"/>
        <v>0</v>
      </c>
      <c r="AY72" s="80" t="s">
        <v>195</v>
      </c>
      <c r="AZ72" s="80" t="s">
        <v>196</v>
      </c>
      <c r="BA72" s="75" t="s">
        <v>56</v>
      </c>
      <c r="BC72" s="79">
        <f t="shared" si="44"/>
        <v>0</v>
      </c>
      <c r="BD72" s="79">
        <f t="shared" si="45"/>
        <v>0</v>
      </c>
      <c r="BE72" s="79">
        <v>0</v>
      </c>
      <c r="BF72" s="79">
        <f t="shared" si="46"/>
        <v>5.04E-2</v>
      </c>
      <c r="BH72" s="79">
        <f t="shared" si="47"/>
        <v>0</v>
      </c>
      <c r="BI72" s="79">
        <f t="shared" si="48"/>
        <v>0</v>
      </c>
      <c r="BJ72" s="79">
        <f t="shared" si="49"/>
        <v>0</v>
      </c>
      <c r="BK72" s="79" t="s">
        <v>197</v>
      </c>
      <c r="BL72" s="79"/>
    </row>
    <row r="73" spans="1:64" x14ac:dyDescent="0.2">
      <c r="A73" s="23" t="s">
        <v>240</v>
      </c>
      <c r="B73" s="65"/>
      <c r="C73" s="65" t="s">
        <v>241</v>
      </c>
      <c r="D73" s="88" t="s">
        <v>242</v>
      </c>
      <c r="E73" s="88"/>
      <c r="F73" s="65" t="s">
        <v>136</v>
      </c>
      <c r="G73" s="24">
        <v>20</v>
      </c>
      <c r="H73" s="79">
        <v>0</v>
      </c>
      <c r="I73" s="24">
        <f t="shared" si="24"/>
        <v>0</v>
      </c>
      <c r="J73" s="24">
        <f t="shared" si="25"/>
        <v>0</v>
      </c>
      <c r="K73" s="24">
        <f t="shared" si="26"/>
        <v>0</v>
      </c>
      <c r="L73" s="24">
        <v>1.33E-3</v>
      </c>
      <c r="M73" s="24">
        <f t="shared" si="27"/>
        <v>2.6599999999999999E-2</v>
      </c>
      <c r="N73" s="25" t="s">
        <v>203</v>
      </c>
      <c r="O73" s="73"/>
      <c r="Z73" s="79">
        <f t="shared" si="28"/>
        <v>0</v>
      </c>
      <c r="AB73" s="79">
        <f t="shared" si="29"/>
        <v>0</v>
      </c>
      <c r="AC73" s="79">
        <f t="shared" si="30"/>
        <v>0</v>
      </c>
      <c r="AD73" s="79">
        <f t="shared" si="31"/>
        <v>0</v>
      </c>
      <c r="AE73" s="79">
        <f t="shared" si="32"/>
        <v>0</v>
      </c>
      <c r="AF73" s="79">
        <f t="shared" si="33"/>
        <v>0</v>
      </c>
      <c r="AG73" s="79">
        <f t="shared" si="34"/>
        <v>0</v>
      </c>
      <c r="AH73" s="79">
        <f t="shared" si="35"/>
        <v>0</v>
      </c>
      <c r="AI73" s="75"/>
      <c r="AJ73" s="79">
        <f t="shared" si="36"/>
        <v>0</v>
      </c>
      <c r="AK73" s="79">
        <f t="shared" si="37"/>
        <v>0</v>
      </c>
      <c r="AL73" s="79">
        <f t="shared" si="38"/>
        <v>0</v>
      </c>
      <c r="AN73" s="79">
        <v>21</v>
      </c>
      <c r="AO73" s="79">
        <f t="shared" si="39"/>
        <v>0</v>
      </c>
      <c r="AP73" s="79">
        <f t="shared" si="40"/>
        <v>0</v>
      </c>
      <c r="AQ73" s="80" t="s">
        <v>194</v>
      </c>
      <c r="AV73" s="79">
        <f t="shared" si="41"/>
        <v>0</v>
      </c>
      <c r="AW73" s="79">
        <f t="shared" si="42"/>
        <v>0</v>
      </c>
      <c r="AX73" s="79">
        <f t="shared" si="43"/>
        <v>0</v>
      </c>
      <c r="AY73" s="80" t="s">
        <v>195</v>
      </c>
      <c r="AZ73" s="80" t="s">
        <v>196</v>
      </c>
      <c r="BA73" s="75" t="s">
        <v>56</v>
      </c>
      <c r="BC73" s="79">
        <f t="shared" si="44"/>
        <v>0</v>
      </c>
      <c r="BD73" s="79">
        <f t="shared" si="45"/>
        <v>0</v>
      </c>
      <c r="BE73" s="79">
        <v>0</v>
      </c>
      <c r="BF73" s="79">
        <f t="shared" si="46"/>
        <v>2.6599999999999999E-2</v>
      </c>
      <c r="BH73" s="79">
        <f t="shared" si="47"/>
        <v>0</v>
      </c>
      <c r="BI73" s="79">
        <f t="shared" si="48"/>
        <v>0</v>
      </c>
      <c r="BJ73" s="79">
        <f t="shared" si="49"/>
        <v>0</v>
      </c>
      <c r="BK73" s="79" t="s">
        <v>197</v>
      </c>
      <c r="BL73" s="79"/>
    </row>
    <row r="74" spans="1:64" x14ac:dyDescent="0.2">
      <c r="A74" s="23" t="s">
        <v>243</v>
      </c>
      <c r="B74" s="65"/>
      <c r="C74" s="65" t="s">
        <v>244</v>
      </c>
      <c r="D74" s="88" t="s">
        <v>245</v>
      </c>
      <c r="E74" s="88"/>
      <c r="F74" s="65" t="s">
        <v>145</v>
      </c>
      <c r="G74" s="24">
        <v>2</v>
      </c>
      <c r="H74" s="79">
        <v>0</v>
      </c>
      <c r="I74" s="24">
        <f t="shared" si="24"/>
        <v>0</v>
      </c>
      <c r="J74" s="24">
        <f t="shared" si="25"/>
        <v>0</v>
      </c>
      <c r="K74" s="24">
        <f t="shared" si="26"/>
        <v>0</v>
      </c>
      <c r="L74" s="24">
        <v>3.5999999999999997E-2</v>
      </c>
      <c r="M74" s="24">
        <f t="shared" si="27"/>
        <v>7.1999999999999995E-2</v>
      </c>
      <c r="N74" s="25" t="s">
        <v>203</v>
      </c>
      <c r="O74" s="73"/>
      <c r="Z74" s="79">
        <f t="shared" si="28"/>
        <v>0</v>
      </c>
      <c r="AB74" s="79">
        <f t="shared" si="29"/>
        <v>0</v>
      </c>
      <c r="AC74" s="79">
        <f t="shared" si="30"/>
        <v>0</v>
      </c>
      <c r="AD74" s="79">
        <f t="shared" si="31"/>
        <v>0</v>
      </c>
      <c r="AE74" s="79">
        <f t="shared" si="32"/>
        <v>0</v>
      </c>
      <c r="AF74" s="79">
        <f t="shared" si="33"/>
        <v>0</v>
      </c>
      <c r="AG74" s="79">
        <f t="shared" si="34"/>
        <v>0</v>
      </c>
      <c r="AH74" s="79">
        <f t="shared" si="35"/>
        <v>0</v>
      </c>
      <c r="AI74" s="75"/>
      <c r="AJ74" s="79">
        <f t="shared" si="36"/>
        <v>0</v>
      </c>
      <c r="AK74" s="79">
        <f t="shared" si="37"/>
        <v>0</v>
      </c>
      <c r="AL74" s="79">
        <f t="shared" si="38"/>
        <v>0</v>
      </c>
      <c r="AN74" s="79">
        <v>21</v>
      </c>
      <c r="AO74" s="79">
        <f t="shared" si="39"/>
        <v>0</v>
      </c>
      <c r="AP74" s="79">
        <f t="shared" si="40"/>
        <v>0</v>
      </c>
      <c r="AQ74" s="80" t="s">
        <v>194</v>
      </c>
      <c r="AV74" s="79">
        <f t="shared" si="41"/>
        <v>0</v>
      </c>
      <c r="AW74" s="79">
        <f t="shared" si="42"/>
        <v>0</v>
      </c>
      <c r="AX74" s="79">
        <f t="shared" si="43"/>
        <v>0</v>
      </c>
      <c r="AY74" s="80" t="s">
        <v>195</v>
      </c>
      <c r="AZ74" s="80" t="s">
        <v>196</v>
      </c>
      <c r="BA74" s="75" t="s">
        <v>56</v>
      </c>
      <c r="BC74" s="79">
        <f t="shared" si="44"/>
        <v>0</v>
      </c>
      <c r="BD74" s="79">
        <f t="shared" si="45"/>
        <v>0</v>
      </c>
      <c r="BE74" s="79">
        <v>0</v>
      </c>
      <c r="BF74" s="79">
        <f t="shared" si="46"/>
        <v>7.1999999999999995E-2</v>
      </c>
      <c r="BH74" s="79">
        <f t="shared" si="47"/>
        <v>0</v>
      </c>
      <c r="BI74" s="79">
        <f t="shared" si="48"/>
        <v>0</v>
      </c>
      <c r="BJ74" s="79">
        <f t="shared" si="49"/>
        <v>0</v>
      </c>
      <c r="BK74" s="79" t="s">
        <v>197</v>
      </c>
      <c r="BL74" s="79"/>
    </row>
    <row r="75" spans="1:64" x14ac:dyDescent="0.2">
      <c r="A75" s="26"/>
      <c r="B75" s="66"/>
      <c r="C75" s="66"/>
      <c r="D75" s="100" t="s">
        <v>246</v>
      </c>
      <c r="E75" s="100"/>
      <c r="F75" s="27" t="s">
        <v>2</v>
      </c>
      <c r="G75" s="27" t="s">
        <v>2</v>
      </c>
      <c r="H75" s="81" t="s">
        <v>2</v>
      </c>
      <c r="I75" s="22">
        <f>I76+I78+I83+I85</f>
        <v>0</v>
      </c>
      <c r="J75" s="22">
        <f>J76+J78+J83+J85</f>
        <v>0</v>
      </c>
      <c r="K75" s="22">
        <f>K76+K78+K83+K85</f>
        <v>0</v>
      </c>
      <c r="L75" s="9"/>
      <c r="M75" s="22">
        <f>M76+M78+M83+M85</f>
        <v>0</v>
      </c>
      <c r="N75" s="28"/>
      <c r="O75" s="73"/>
      <c r="AI75" s="75"/>
    </row>
    <row r="76" spans="1:64" x14ac:dyDescent="0.2">
      <c r="A76" s="26"/>
      <c r="B76" s="66"/>
      <c r="C76" s="66" t="s">
        <v>247</v>
      </c>
      <c r="D76" s="100" t="s">
        <v>248</v>
      </c>
      <c r="E76" s="100"/>
      <c r="F76" s="27" t="s">
        <v>2</v>
      </c>
      <c r="G76" s="27" t="s">
        <v>2</v>
      </c>
      <c r="H76" s="81" t="s">
        <v>2</v>
      </c>
      <c r="I76" s="22">
        <f>SUM(I77:I77)</f>
        <v>0</v>
      </c>
      <c r="J76" s="22">
        <f>SUM(J77:J77)</f>
        <v>0</v>
      </c>
      <c r="K76" s="22">
        <f>SUM(K77:K77)</f>
        <v>0</v>
      </c>
      <c r="L76" s="9"/>
      <c r="M76" s="22">
        <f>SUM(M77:M77)</f>
        <v>0</v>
      </c>
      <c r="N76" s="28"/>
      <c r="O76" s="73"/>
      <c r="AI76" s="75"/>
      <c r="AS76" s="78">
        <f>SUM(AJ77:AJ77)</f>
        <v>0</v>
      </c>
      <c r="AT76" s="78">
        <f>SUM(AK77:AK77)</f>
        <v>0</v>
      </c>
      <c r="AU76" s="78">
        <f>SUM(AL77:AL77)</f>
        <v>0</v>
      </c>
    </row>
    <row r="77" spans="1:64" x14ac:dyDescent="0.2">
      <c r="A77" s="23" t="s">
        <v>249</v>
      </c>
      <c r="B77" s="65"/>
      <c r="C77" s="65" t="s">
        <v>250</v>
      </c>
      <c r="D77" s="88" t="s">
        <v>251</v>
      </c>
      <c r="E77" s="88"/>
      <c r="F77" s="65" t="s">
        <v>252</v>
      </c>
      <c r="G77" s="24">
        <v>1</v>
      </c>
      <c r="H77" s="79">
        <v>0</v>
      </c>
      <c r="I77" s="24">
        <f>G77*AO77</f>
        <v>0</v>
      </c>
      <c r="J77" s="24">
        <f>G77*AP77</f>
        <v>0</v>
      </c>
      <c r="K77" s="24">
        <f>G77*H77</f>
        <v>0</v>
      </c>
      <c r="L77" s="24">
        <v>0</v>
      </c>
      <c r="M77" s="24">
        <f>G77*L77</f>
        <v>0</v>
      </c>
      <c r="N77" s="25"/>
      <c r="O77" s="73"/>
      <c r="Z77" s="79">
        <f>IF(AQ77="5",BJ77,0)</f>
        <v>0</v>
      </c>
      <c r="AB77" s="79">
        <f>IF(AQ77="1",BH77,0)</f>
        <v>0</v>
      </c>
      <c r="AC77" s="79">
        <f>IF(AQ77="1",BI77,0)</f>
        <v>0</v>
      </c>
      <c r="AD77" s="79">
        <f>IF(AQ77="7",BH77,0)</f>
        <v>0</v>
      </c>
      <c r="AE77" s="79">
        <f>IF(AQ77="7",BI77,0)</f>
        <v>0</v>
      </c>
      <c r="AF77" s="79">
        <f>IF(AQ77="2",BH77,0)</f>
        <v>0</v>
      </c>
      <c r="AG77" s="79">
        <f>IF(AQ77="2",BI77,0)</f>
        <v>0</v>
      </c>
      <c r="AH77" s="79">
        <f>IF(AQ77="0",BJ77,0)</f>
        <v>0</v>
      </c>
      <c r="AI77" s="75"/>
      <c r="AJ77" s="79">
        <f>IF(AN77=0,K77,0)</f>
        <v>0</v>
      </c>
      <c r="AK77" s="79">
        <f>IF(AN77=15,K77,0)</f>
        <v>0</v>
      </c>
      <c r="AL77" s="79">
        <f>IF(AN77=21,K77,0)</f>
        <v>0</v>
      </c>
      <c r="AN77" s="79">
        <v>21</v>
      </c>
      <c r="AO77" s="79">
        <f>H77*0</f>
        <v>0</v>
      </c>
      <c r="AP77" s="79">
        <f>H77*(1-0)</f>
        <v>0</v>
      </c>
      <c r="AQ77" s="80" t="s">
        <v>253</v>
      </c>
      <c r="AV77" s="79">
        <f>AW77+AX77</f>
        <v>0</v>
      </c>
      <c r="AW77" s="79">
        <f>G77*AO77</f>
        <v>0</v>
      </c>
      <c r="AX77" s="79">
        <f>G77*AP77</f>
        <v>0</v>
      </c>
      <c r="AY77" s="80" t="s">
        <v>254</v>
      </c>
      <c r="AZ77" s="80" t="s">
        <v>255</v>
      </c>
      <c r="BA77" s="75" t="s">
        <v>56</v>
      </c>
      <c r="BC77" s="79">
        <f>AW77+AX77</f>
        <v>0</v>
      </c>
      <c r="BD77" s="79">
        <f>H77/(100-BE77)*100</f>
        <v>0</v>
      </c>
      <c r="BE77" s="79">
        <v>0</v>
      </c>
      <c r="BF77" s="79">
        <f>M77</f>
        <v>0</v>
      </c>
      <c r="BH77" s="79">
        <f>G77*AO77</f>
        <v>0</v>
      </c>
      <c r="BI77" s="79">
        <f>G77*AP77</f>
        <v>0</v>
      </c>
      <c r="BJ77" s="79">
        <f>G77*H77</f>
        <v>0</v>
      </c>
      <c r="BK77" s="79" t="s">
        <v>57</v>
      </c>
      <c r="BL77" s="79" t="s">
        <v>247</v>
      </c>
    </row>
    <row r="78" spans="1:64" x14ac:dyDescent="0.2">
      <c r="A78" s="26"/>
      <c r="B78" s="66"/>
      <c r="C78" s="66" t="s">
        <v>256</v>
      </c>
      <c r="D78" s="100" t="s">
        <v>257</v>
      </c>
      <c r="E78" s="100"/>
      <c r="F78" s="27" t="s">
        <v>2</v>
      </c>
      <c r="G78" s="27" t="s">
        <v>2</v>
      </c>
      <c r="H78" s="81" t="s">
        <v>2</v>
      </c>
      <c r="I78" s="22">
        <f>SUM(I79:I82)</f>
        <v>0</v>
      </c>
      <c r="J78" s="22">
        <f>SUM(J79:J82)</f>
        <v>0</v>
      </c>
      <c r="K78" s="22">
        <f>SUM(K79:K82)</f>
        <v>0</v>
      </c>
      <c r="L78" s="9"/>
      <c r="M78" s="22">
        <f>SUM(M79:M82)</f>
        <v>0</v>
      </c>
      <c r="N78" s="28"/>
      <c r="O78" s="73"/>
      <c r="AI78" s="75"/>
      <c r="AS78" s="78">
        <f>SUM(AJ79:AJ82)</f>
        <v>0</v>
      </c>
      <c r="AT78" s="78">
        <f>SUM(AK79:AK82)</f>
        <v>0</v>
      </c>
      <c r="AU78" s="78">
        <f>SUM(AL79:AL82)</f>
        <v>0</v>
      </c>
    </row>
    <row r="79" spans="1:64" x14ac:dyDescent="0.2">
      <c r="A79" s="23" t="s">
        <v>258</v>
      </c>
      <c r="B79" s="65"/>
      <c r="C79" s="65" t="s">
        <v>259</v>
      </c>
      <c r="D79" s="88" t="s">
        <v>260</v>
      </c>
      <c r="E79" s="88"/>
      <c r="F79" s="65" t="s">
        <v>252</v>
      </c>
      <c r="G79" s="24">
        <v>1</v>
      </c>
      <c r="H79" s="79">
        <v>0</v>
      </c>
      <c r="I79" s="24">
        <f>G79*AO79</f>
        <v>0</v>
      </c>
      <c r="J79" s="24">
        <f>G79*AP79</f>
        <v>0</v>
      </c>
      <c r="K79" s="24">
        <f>G79*H79</f>
        <v>0</v>
      </c>
      <c r="L79" s="24">
        <v>0</v>
      </c>
      <c r="M79" s="24">
        <f>G79*L79</f>
        <v>0</v>
      </c>
      <c r="N79" s="25"/>
      <c r="O79" s="73"/>
      <c r="Z79" s="79">
        <f>IF(AQ79="5",BJ79,0)</f>
        <v>0</v>
      </c>
      <c r="AB79" s="79">
        <f>IF(AQ79="1",BH79,0)</f>
        <v>0</v>
      </c>
      <c r="AC79" s="79">
        <f>IF(AQ79="1",BI79,0)</f>
        <v>0</v>
      </c>
      <c r="AD79" s="79">
        <f>IF(AQ79="7",BH79,0)</f>
        <v>0</v>
      </c>
      <c r="AE79" s="79">
        <f>IF(AQ79="7",BI79,0)</f>
        <v>0</v>
      </c>
      <c r="AF79" s="79">
        <f>IF(AQ79="2",BH79,0)</f>
        <v>0</v>
      </c>
      <c r="AG79" s="79">
        <f>IF(AQ79="2",BI79,0)</f>
        <v>0</v>
      </c>
      <c r="AH79" s="79">
        <f>IF(AQ79="0",BJ79,0)</f>
        <v>0</v>
      </c>
      <c r="AI79" s="75"/>
      <c r="AJ79" s="79">
        <f>IF(AN79=0,K79,0)</f>
        <v>0</v>
      </c>
      <c r="AK79" s="79">
        <f>IF(AN79=15,K79,0)</f>
        <v>0</v>
      </c>
      <c r="AL79" s="79">
        <f>IF(AN79=21,K79,0)</f>
        <v>0</v>
      </c>
      <c r="AN79" s="79">
        <v>21</v>
      </c>
      <c r="AO79" s="79">
        <f>H79*0</f>
        <v>0</v>
      </c>
      <c r="AP79" s="79">
        <f>H79*(1-0)</f>
        <v>0</v>
      </c>
      <c r="AQ79" s="80" t="s">
        <v>253</v>
      </c>
      <c r="AV79" s="79">
        <f>AW79+AX79</f>
        <v>0</v>
      </c>
      <c r="AW79" s="79">
        <f>G79*AO79</f>
        <v>0</v>
      </c>
      <c r="AX79" s="79">
        <f>G79*AP79</f>
        <v>0</v>
      </c>
      <c r="AY79" s="80" t="s">
        <v>261</v>
      </c>
      <c r="AZ79" s="80" t="s">
        <v>255</v>
      </c>
      <c r="BA79" s="75" t="s">
        <v>56</v>
      </c>
      <c r="BC79" s="79">
        <f>AW79+AX79</f>
        <v>0</v>
      </c>
      <c r="BD79" s="79">
        <f>H79/(100-BE79)*100</f>
        <v>0</v>
      </c>
      <c r="BE79" s="79">
        <v>0</v>
      </c>
      <c r="BF79" s="79">
        <f>M79</f>
        <v>0</v>
      </c>
      <c r="BH79" s="79">
        <f>G79*AO79</f>
        <v>0</v>
      </c>
      <c r="BI79" s="79">
        <f>G79*AP79</f>
        <v>0</v>
      </c>
      <c r="BJ79" s="79">
        <f>G79*H79</f>
        <v>0</v>
      </c>
      <c r="BK79" s="79" t="s">
        <v>57</v>
      </c>
      <c r="BL79" s="79" t="s">
        <v>256</v>
      </c>
    </row>
    <row r="80" spans="1:64" x14ac:dyDescent="0.2">
      <c r="A80" s="23" t="s">
        <v>262</v>
      </c>
      <c r="B80" s="65"/>
      <c r="C80" s="65" t="s">
        <v>263</v>
      </c>
      <c r="D80" s="88" t="s">
        <v>257</v>
      </c>
      <c r="E80" s="88"/>
      <c r="F80" s="65" t="s">
        <v>252</v>
      </c>
      <c r="G80" s="24">
        <v>1</v>
      </c>
      <c r="H80" s="79">
        <v>0</v>
      </c>
      <c r="I80" s="24">
        <f>G80*AO80</f>
        <v>0</v>
      </c>
      <c r="J80" s="24">
        <f>G80*AP80</f>
        <v>0</v>
      </c>
      <c r="K80" s="24">
        <f>G80*H80</f>
        <v>0</v>
      </c>
      <c r="L80" s="24">
        <v>0</v>
      </c>
      <c r="M80" s="24">
        <f>G80*L80</f>
        <v>0</v>
      </c>
      <c r="N80" s="25"/>
      <c r="O80" s="73"/>
      <c r="Z80" s="79">
        <f>IF(AQ80="5",BJ80,0)</f>
        <v>0</v>
      </c>
      <c r="AB80" s="79">
        <f>IF(AQ80="1",BH80,0)</f>
        <v>0</v>
      </c>
      <c r="AC80" s="79">
        <f>IF(AQ80="1",BI80,0)</f>
        <v>0</v>
      </c>
      <c r="AD80" s="79">
        <f>IF(AQ80="7",BH80,0)</f>
        <v>0</v>
      </c>
      <c r="AE80" s="79">
        <f>IF(AQ80="7",BI80,0)</f>
        <v>0</v>
      </c>
      <c r="AF80" s="79">
        <f>IF(AQ80="2",BH80,0)</f>
        <v>0</v>
      </c>
      <c r="AG80" s="79">
        <f>IF(AQ80="2",BI80,0)</f>
        <v>0</v>
      </c>
      <c r="AH80" s="79">
        <f>IF(AQ80="0",BJ80,0)</f>
        <v>0</v>
      </c>
      <c r="AI80" s="75"/>
      <c r="AJ80" s="79">
        <f>IF(AN80=0,K80,0)</f>
        <v>0</v>
      </c>
      <c r="AK80" s="79">
        <f>IF(AN80=15,K80,0)</f>
        <v>0</v>
      </c>
      <c r="AL80" s="79">
        <f>IF(AN80=21,K80,0)</f>
        <v>0</v>
      </c>
      <c r="AN80" s="79">
        <v>21</v>
      </c>
      <c r="AO80" s="79">
        <f>H80*0</f>
        <v>0</v>
      </c>
      <c r="AP80" s="79">
        <f>H80*(1-0)</f>
        <v>0</v>
      </c>
      <c r="AQ80" s="80" t="s">
        <v>253</v>
      </c>
      <c r="AV80" s="79">
        <f>AW80+AX80</f>
        <v>0</v>
      </c>
      <c r="AW80" s="79">
        <f>G80*AO80</f>
        <v>0</v>
      </c>
      <c r="AX80" s="79">
        <f>G80*AP80</f>
        <v>0</v>
      </c>
      <c r="AY80" s="80" t="s">
        <v>261</v>
      </c>
      <c r="AZ80" s="80" t="s">
        <v>255</v>
      </c>
      <c r="BA80" s="75" t="s">
        <v>56</v>
      </c>
      <c r="BC80" s="79">
        <f>AW80+AX80</f>
        <v>0</v>
      </c>
      <c r="BD80" s="79">
        <f>H80/(100-BE80)*100</f>
        <v>0</v>
      </c>
      <c r="BE80" s="79">
        <v>0</v>
      </c>
      <c r="BF80" s="79">
        <f>M80</f>
        <v>0</v>
      </c>
      <c r="BH80" s="79">
        <f>G80*AO80</f>
        <v>0</v>
      </c>
      <c r="BI80" s="79">
        <f>G80*AP80</f>
        <v>0</v>
      </c>
      <c r="BJ80" s="79">
        <f>G80*H80</f>
        <v>0</v>
      </c>
      <c r="BK80" s="79" t="s">
        <v>57</v>
      </c>
      <c r="BL80" s="79" t="s">
        <v>256</v>
      </c>
    </row>
    <row r="81" spans="1:64" x14ac:dyDescent="0.2">
      <c r="A81" s="23" t="s">
        <v>264</v>
      </c>
      <c r="B81" s="65"/>
      <c r="C81" s="65" t="s">
        <v>265</v>
      </c>
      <c r="D81" s="88" t="s">
        <v>266</v>
      </c>
      <c r="E81" s="88"/>
      <c r="F81" s="65" t="s">
        <v>252</v>
      </c>
      <c r="G81" s="24">
        <v>1</v>
      </c>
      <c r="H81" s="79">
        <v>0</v>
      </c>
      <c r="I81" s="24">
        <f>G81*AO81</f>
        <v>0</v>
      </c>
      <c r="J81" s="24">
        <f>G81*AP81</f>
        <v>0</v>
      </c>
      <c r="K81" s="24">
        <f>G81*H81</f>
        <v>0</v>
      </c>
      <c r="L81" s="24">
        <v>0</v>
      </c>
      <c r="M81" s="24">
        <f>G81*L81</f>
        <v>0</v>
      </c>
      <c r="N81" s="25"/>
      <c r="O81" s="73"/>
      <c r="Z81" s="79">
        <f>IF(AQ81="5",BJ81,0)</f>
        <v>0</v>
      </c>
      <c r="AB81" s="79">
        <f>IF(AQ81="1",BH81,0)</f>
        <v>0</v>
      </c>
      <c r="AC81" s="79">
        <f>IF(AQ81="1",BI81,0)</f>
        <v>0</v>
      </c>
      <c r="AD81" s="79">
        <f>IF(AQ81="7",BH81,0)</f>
        <v>0</v>
      </c>
      <c r="AE81" s="79">
        <f>IF(AQ81="7",BI81,0)</f>
        <v>0</v>
      </c>
      <c r="AF81" s="79">
        <f>IF(AQ81="2",BH81,0)</f>
        <v>0</v>
      </c>
      <c r="AG81" s="79">
        <f>IF(AQ81="2",BI81,0)</f>
        <v>0</v>
      </c>
      <c r="AH81" s="79">
        <f>IF(AQ81="0",BJ81,0)</f>
        <v>0</v>
      </c>
      <c r="AI81" s="75"/>
      <c r="AJ81" s="79">
        <f>IF(AN81=0,K81,0)</f>
        <v>0</v>
      </c>
      <c r="AK81" s="79">
        <f>IF(AN81=15,K81,0)</f>
        <v>0</v>
      </c>
      <c r="AL81" s="79">
        <f>IF(AN81=21,K81,0)</f>
        <v>0</v>
      </c>
      <c r="AN81" s="79">
        <v>21</v>
      </c>
      <c r="AO81" s="79">
        <f>H81*0</f>
        <v>0</v>
      </c>
      <c r="AP81" s="79">
        <f>H81*(1-0)</f>
        <v>0</v>
      </c>
      <c r="AQ81" s="80" t="s">
        <v>253</v>
      </c>
      <c r="AV81" s="79">
        <f>AW81+AX81</f>
        <v>0</v>
      </c>
      <c r="AW81" s="79">
        <f>G81*AO81</f>
        <v>0</v>
      </c>
      <c r="AX81" s="79">
        <f>G81*AP81</f>
        <v>0</v>
      </c>
      <c r="AY81" s="80" t="s">
        <v>261</v>
      </c>
      <c r="AZ81" s="80" t="s">
        <v>255</v>
      </c>
      <c r="BA81" s="75" t="s">
        <v>56</v>
      </c>
      <c r="BC81" s="79">
        <f>AW81+AX81</f>
        <v>0</v>
      </c>
      <c r="BD81" s="79">
        <f>H81/(100-BE81)*100</f>
        <v>0</v>
      </c>
      <c r="BE81" s="79">
        <v>0</v>
      </c>
      <c r="BF81" s="79">
        <f>M81</f>
        <v>0</v>
      </c>
      <c r="BH81" s="79">
        <f>G81*AO81</f>
        <v>0</v>
      </c>
      <c r="BI81" s="79">
        <f>G81*AP81</f>
        <v>0</v>
      </c>
      <c r="BJ81" s="79">
        <f>G81*H81</f>
        <v>0</v>
      </c>
      <c r="BK81" s="79" t="s">
        <v>57</v>
      </c>
      <c r="BL81" s="79" t="s">
        <v>256</v>
      </c>
    </row>
    <row r="82" spans="1:64" x14ac:dyDescent="0.2">
      <c r="A82" s="23" t="s">
        <v>267</v>
      </c>
      <c r="B82" s="65"/>
      <c r="C82" s="65" t="s">
        <v>268</v>
      </c>
      <c r="D82" s="88" t="s">
        <v>269</v>
      </c>
      <c r="E82" s="88"/>
      <c r="F82" s="65" t="s">
        <v>252</v>
      </c>
      <c r="G82" s="24">
        <v>1</v>
      </c>
      <c r="H82" s="79">
        <v>0</v>
      </c>
      <c r="I82" s="24">
        <f>G82*AO82</f>
        <v>0</v>
      </c>
      <c r="J82" s="24">
        <f>G82*AP82</f>
        <v>0</v>
      </c>
      <c r="K82" s="24">
        <f>G82*H82</f>
        <v>0</v>
      </c>
      <c r="L82" s="24">
        <v>0</v>
      </c>
      <c r="M82" s="24">
        <f>G82*L82</f>
        <v>0</v>
      </c>
      <c r="N82" s="25"/>
      <c r="O82" s="73"/>
      <c r="Z82" s="79">
        <f>IF(AQ82="5",BJ82,0)</f>
        <v>0</v>
      </c>
      <c r="AB82" s="79">
        <f>IF(AQ82="1",BH82,0)</f>
        <v>0</v>
      </c>
      <c r="AC82" s="79">
        <f>IF(AQ82="1",BI82,0)</f>
        <v>0</v>
      </c>
      <c r="AD82" s="79">
        <f>IF(AQ82="7",BH82,0)</f>
        <v>0</v>
      </c>
      <c r="AE82" s="79">
        <f>IF(AQ82="7",BI82,0)</f>
        <v>0</v>
      </c>
      <c r="AF82" s="79">
        <f>IF(AQ82="2",BH82,0)</f>
        <v>0</v>
      </c>
      <c r="AG82" s="79">
        <f>IF(AQ82="2",BI82,0)</f>
        <v>0</v>
      </c>
      <c r="AH82" s="79">
        <f>IF(AQ82="0",BJ82,0)</f>
        <v>0</v>
      </c>
      <c r="AI82" s="75"/>
      <c r="AJ82" s="79">
        <f>IF(AN82=0,K82,0)</f>
        <v>0</v>
      </c>
      <c r="AK82" s="79">
        <f>IF(AN82=15,K82,0)</f>
        <v>0</v>
      </c>
      <c r="AL82" s="79">
        <f>IF(AN82=21,K82,0)</f>
        <v>0</v>
      </c>
      <c r="AN82" s="79">
        <v>21</v>
      </c>
      <c r="AO82" s="79">
        <f>H82*0</f>
        <v>0</v>
      </c>
      <c r="AP82" s="79">
        <f>H82*(1-0)</f>
        <v>0</v>
      </c>
      <c r="AQ82" s="80" t="s">
        <v>253</v>
      </c>
      <c r="AV82" s="79">
        <f>AW82+AX82</f>
        <v>0</v>
      </c>
      <c r="AW82" s="79">
        <f>G82*AO82</f>
        <v>0</v>
      </c>
      <c r="AX82" s="79">
        <f>G82*AP82</f>
        <v>0</v>
      </c>
      <c r="AY82" s="80" t="s">
        <v>261</v>
      </c>
      <c r="AZ82" s="80" t="s">
        <v>255</v>
      </c>
      <c r="BA82" s="75" t="s">
        <v>56</v>
      </c>
      <c r="BC82" s="79">
        <f>AW82+AX82</f>
        <v>0</v>
      </c>
      <c r="BD82" s="79">
        <f>H82/(100-BE82)*100</f>
        <v>0</v>
      </c>
      <c r="BE82" s="79">
        <v>0</v>
      </c>
      <c r="BF82" s="79">
        <f>M82</f>
        <v>0</v>
      </c>
      <c r="BH82" s="79">
        <f>G82*AO82</f>
        <v>0</v>
      </c>
      <c r="BI82" s="79">
        <f>G82*AP82</f>
        <v>0</v>
      </c>
      <c r="BJ82" s="79">
        <f>G82*H82</f>
        <v>0</v>
      </c>
      <c r="BK82" s="79" t="s">
        <v>57</v>
      </c>
      <c r="BL82" s="79" t="s">
        <v>256</v>
      </c>
    </row>
    <row r="83" spans="1:64" x14ac:dyDescent="0.2">
      <c r="A83" s="26"/>
      <c r="B83" s="66"/>
      <c r="C83" s="66" t="s">
        <v>270</v>
      </c>
      <c r="D83" s="100" t="s">
        <v>271</v>
      </c>
      <c r="E83" s="100"/>
      <c r="F83" s="27" t="s">
        <v>2</v>
      </c>
      <c r="G83" s="27" t="s">
        <v>2</v>
      </c>
      <c r="H83" s="81" t="s">
        <v>2</v>
      </c>
      <c r="I83" s="22">
        <f>SUM(I84:I84)</f>
        <v>0</v>
      </c>
      <c r="J83" s="22">
        <f>SUM(J84:J84)</f>
        <v>0</v>
      </c>
      <c r="K83" s="22">
        <f>SUM(K84:K84)</f>
        <v>0</v>
      </c>
      <c r="L83" s="9"/>
      <c r="M83" s="22">
        <f>SUM(M84:M84)</f>
        <v>0</v>
      </c>
      <c r="N83" s="28"/>
      <c r="O83" s="73"/>
      <c r="AI83" s="75"/>
      <c r="AS83" s="78">
        <f>SUM(AJ84:AJ84)</f>
        <v>0</v>
      </c>
      <c r="AT83" s="78">
        <f>SUM(AK84:AK84)</f>
        <v>0</v>
      </c>
      <c r="AU83" s="78">
        <f>SUM(AL84:AL84)</f>
        <v>0</v>
      </c>
    </row>
    <row r="84" spans="1:64" x14ac:dyDescent="0.2">
      <c r="A84" s="23" t="s">
        <v>272</v>
      </c>
      <c r="B84" s="65"/>
      <c r="C84" s="65" t="s">
        <v>273</v>
      </c>
      <c r="D84" s="88" t="s">
        <v>274</v>
      </c>
      <c r="E84" s="88"/>
      <c r="F84" s="65" t="s">
        <v>252</v>
      </c>
      <c r="G84" s="24">
        <v>1</v>
      </c>
      <c r="H84" s="79">
        <v>0</v>
      </c>
      <c r="I84" s="24">
        <f>G84*AO84</f>
        <v>0</v>
      </c>
      <c r="J84" s="24">
        <f>G84*AP84</f>
        <v>0</v>
      </c>
      <c r="K84" s="24">
        <f>G84*H84</f>
        <v>0</v>
      </c>
      <c r="L84" s="24">
        <v>0</v>
      </c>
      <c r="M84" s="24">
        <f>G84*L84</f>
        <v>0</v>
      </c>
      <c r="N84" s="25"/>
      <c r="O84" s="73"/>
      <c r="Z84" s="79">
        <f>IF(AQ84="5",BJ84,0)</f>
        <v>0</v>
      </c>
      <c r="AB84" s="79">
        <f>IF(AQ84="1",BH84,0)</f>
        <v>0</v>
      </c>
      <c r="AC84" s="79">
        <f>IF(AQ84="1",BI84,0)</f>
        <v>0</v>
      </c>
      <c r="AD84" s="79">
        <f>IF(AQ84="7",BH84,0)</f>
        <v>0</v>
      </c>
      <c r="AE84" s="79">
        <f>IF(AQ84="7",BI84,0)</f>
        <v>0</v>
      </c>
      <c r="AF84" s="79">
        <f>IF(AQ84="2",BH84,0)</f>
        <v>0</v>
      </c>
      <c r="AG84" s="79">
        <f>IF(AQ84="2",BI84,0)</f>
        <v>0</v>
      </c>
      <c r="AH84" s="79">
        <f>IF(AQ84="0",BJ84,0)</f>
        <v>0</v>
      </c>
      <c r="AI84" s="75"/>
      <c r="AJ84" s="79">
        <f>IF(AN84=0,K84,0)</f>
        <v>0</v>
      </c>
      <c r="AK84" s="79">
        <f>IF(AN84=15,K84,0)</f>
        <v>0</v>
      </c>
      <c r="AL84" s="79">
        <f>IF(AN84=21,K84,0)</f>
        <v>0</v>
      </c>
      <c r="AN84" s="79">
        <v>21</v>
      </c>
      <c r="AO84" s="79">
        <f>H84*0</f>
        <v>0</v>
      </c>
      <c r="AP84" s="79">
        <f>H84*(1-0)</f>
        <v>0</v>
      </c>
      <c r="AQ84" s="80" t="s">
        <v>253</v>
      </c>
      <c r="AV84" s="79">
        <f>AW84+AX84</f>
        <v>0</v>
      </c>
      <c r="AW84" s="79">
        <f>G84*AO84</f>
        <v>0</v>
      </c>
      <c r="AX84" s="79">
        <f>G84*AP84</f>
        <v>0</v>
      </c>
      <c r="AY84" s="80" t="s">
        <v>275</v>
      </c>
      <c r="AZ84" s="80" t="s">
        <v>255</v>
      </c>
      <c r="BA84" s="75" t="s">
        <v>56</v>
      </c>
      <c r="BC84" s="79">
        <f>AW84+AX84</f>
        <v>0</v>
      </c>
      <c r="BD84" s="79">
        <f>H84/(100-BE84)*100</f>
        <v>0</v>
      </c>
      <c r="BE84" s="79">
        <v>0</v>
      </c>
      <c r="BF84" s="79">
        <f>M84</f>
        <v>0</v>
      </c>
      <c r="BH84" s="79">
        <f>G84*AO84</f>
        <v>0</v>
      </c>
      <c r="BI84" s="79">
        <f>G84*AP84</f>
        <v>0</v>
      </c>
      <c r="BJ84" s="79">
        <f>G84*H84</f>
        <v>0</v>
      </c>
      <c r="BK84" s="79" t="s">
        <v>57</v>
      </c>
      <c r="BL84" s="79" t="s">
        <v>270</v>
      </c>
    </row>
    <row r="85" spans="1:64" x14ac:dyDescent="0.2">
      <c r="A85" s="26"/>
      <c r="B85" s="66"/>
      <c r="C85" s="66" t="s">
        <v>276</v>
      </c>
      <c r="D85" s="100" t="s">
        <v>277</v>
      </c>
      <c r="E85" s="100"/>
      <c r="F85" s="27" t="s">
        <v>2</v>
      </c>
      <c r="G85" s="27" t="s">
        <v>2</v>
      </c>
      <c r="H85" s="81" t="s">
        <v>2</v>
      </c>
      <c r="I85" s="22">
        <f>SUM(I86:I86)</f>
        <v>0</v>
      </c>
      <c r="J85" s="22">
        <f>SUM(J86:J86)</f>
        <v>0</v>
      </c>
      <c r="K85" s="22">
        <f>SUM(K86:K86)</f>
        <v>0</v>
      </c>
      <c r="L85" s="9"/>
      <c r="M85" s="22">
        <f>SUM(M86:M86)</f>
        <v>0</v>
      </c>
      <c r="N85" s="28"/>
      <c r="O85" s="73"/>
      <c r="AI85" s="75"/>
      <c r="AS85" s="78">
        <f>SUM(AJ86:AJ86)</f>
        <v>0</v>
      </c>
      <c r="AT85" s="78">
        <f>SUM(AK86:AK86)</f>
        <v>0</v>
      </c>
      <c r="AU85" s="78">
        <f>SUM(AL86:AL86)</f>
        <v>0</v>
      </c>
    </row>
    <row r="86" spans="1:64" x14ac:dyDescent="0.2">
      <c r="A86" s="29" t="s">
        <v>278</v>
      </c>
      <c r="B86" s="70"/>
      <c r="C86" s="70" t="s">
        <v>279</v>
      </c>
      <c r="D86" s="106" t="s">
        <v>280</v>
      </c>
      <c r="E86" s="106"/>
      <c r="F86" s="70" t="s">
        <v>252</v>
      </c>
      <c r="G86" s="31">
        <v>1</v>
      </c>
      <c r="H86" s="82">
        <v>0</v>
      </c>
      <c r="I86" s="31">
        <f>G86*AO86</f>
        <v>0</v>
      </c>
      <c r="J86" s="31">
        <f>G86*AP86</f>
        <v>0</v>
      </c>
      <c r="K86" s="31">
        <f>G86*H86</f>
        <v>0</v>
      </c>
      <c r="L86" s="31">
        <v>0</v>
      </c>
      <c r="M86" s="31">
        <f>G86*L86</f>
        <v>0</v>
      </c>
      <c r="N86" s="32"/>
      <c r="O86" s="73"/>
      <c r="Z86" s="79">
        <f>IF(AQ86="5",BJ86,0)</f>
        <v>0</v>
      </c>
      <c r="AB86" s="79">
        <f>IF(AQ86="1",BH86,0)</f>
        <v>0</v>
      </c>
      <c r="AC86" s="79">
        <f>IF(AQ86="1",BI86,0)</f>
        <v>0</v>
      </c>
      <c r="AD86" s="79">
        <f>IF(AQ86="7",BH86,0)</f>
        <v>0</v>
      </c>
      <c r="AE86" s="79">
        <f>IF(AQ86="7",BI86,0)</f>
        <v>0</v>
      </c>
      <c r="AF86" s="79">
        <f>IF(AQ86="2",BH86,0)</f>
        <v>0</v>
      </c>
      <c r="AG86" s="79">
        <f>IF(AQ86="2",BI86,0)</f>
        <v>0</v>
      </c>
      <c r="AH86" s="79">
        <f>IF(AQ86="0",BJ86,0)</f>
        <v>0</v>
      </c>
      <c r="AI86" s="75"/>
      <c r="AJ86" s="79">
        <f>IF(AN86=0,K86,0)</f>
        <v>0</v>
      </c>
      <c r="AK86" s="79">
        <f>IF(AN86=15,K86,0)</f>
        <v>0</v>
      </c>
      <c r="AL86" s="79">
        <f>IF(AN86=21,K86,0)</f>
        <v>0</v>
      </c>
      <c r="AN86" s="79">
        <v>21</v>
      </c>
      <c r="AO86" s="79">
        <f>H86*0</f>
        <v>0</v>
      </c>
      <c r="AP86" s="79">
        <f>H86*(1-0)</f>
        <v>0</v>
      </c>
      <c r="AQ86" s="80" t="s">
        <v>253</v>
      </c>
      <c r="AV86" s="79">
        <f>AW86+AX86</f>
        <v>0</v>
      </c>
      <c r="AW86" s="79">
        <f>G86*AO86</f>
        <v>0</v>
      </c>
      <c r="AX86" s="79">
        <f>G86*AP86</f>
        <v>0</v>
      </c>
      <c r="AY86" s="80" t="s">
        <v>281</v>
      </c>
      <c r="AZ86" s="80" t="s">
        <v>255</v>
      </c>
      <c r="BA86" s="75" t="s">
        <v>56</v>
      </c>
      <c r="BC86" s="79">
        <f>AW86+AX86</f>
        <v>0</v>
      </c>
      <c r="BD86" s="79">
        <f>H86/(100-BE86)*100</f>
        <v>0</v>
      </c>
      <c r="BE86" s="79">
        <v>0</v>
      </c>
      <c r="BF86" s="79">
        <f>M86</f>
        <v>0</v>
      </c>
      <c r="BH86" s="79">
        <f>G86*AO86</f>
        <v>0</v>
      </c>
      <c r="BI86" s="79">
        <f>G86*AP86</f>
        <v>0</v>
      </c>
      <c r="BJ86" s="79">
        <f>G86*H86</f>
        <v>0</v>
      </c>
      <c r="BK86" s="79" t="s">
        <v>57</v>
      </c>
      <c r="BL86" s="79" t="s">
        <v>276</v>
      </c>
    </row>
    <row r="87" spans="1:64" x14ac:dyDescent="0.2">
      <c r="A87" s="33"/>
      <c r="B87" s="33"/>
      <c r="C87" s="33"/>
      <c r="D87" s="33"/>
      <c r="E87" s="33"/>
      <c r="F87" s="33"/>
      <c r="G87" s="33"/>
      <c r="H87" s="83"/>
      <c r="I87" s="107" t="s">
        <v>282</v>
      </c>
      <c r="J87" s="107"/>
      <c r="K87" s="35">
        <f>K12+K14+K18+K23+K25+K31+K36+K38+K45+K47+K50+K52+K54+K56+K76+K78+K83+K85</f>
        <v>0</v>
      </c>
      <c r="L87" s="33"/>
      <c r="M87" s="33"/>
      <c r="N87" s="33"/>
    </row>
    <row r="88" spans="1:64" ht="11.25" customHeight="1" x14ac:dyDescent="0.2">
      <c r="A88" s="84" t="s">
        <v>283</v>
      </c>
      <c r="I88" s="85"/>
      <c r="J88" s="85"/>
      <c r="K88" s="85"/>
      <c r="L88" s="85"/>
      <c r="M88" s="85"/>
      <c r="N88" s="85"/>
    </row>
    <row r="89" spans="1:64" ht="12.75" customHeight="1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</row>
  </sheetData>
  <sheetProtection password="C749" sheet="1" objects="1" scenarios="1" selectLockedCells="1"/>
  <mergeCells count="106">
    <mergeCell ref="D86:E86"/>
    <mergeCell ref="I87:J87"/>
    <mergeCell ref="A89:N89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10:E10"/>
    <mergeCell ref="I10:K10"/>
    <mergeCell ref="L10:M10"/>
    <mergeCell ref="D11:E11"/>
    <mergeCell ref="D12:E12"/>
    <mergeCell ref="D13:E13"/>
    <mergeCell ref="A8:C9"/>
    <mergeCell ref="D8:F9"/>
    <mergeCell ref="G8:H9"/>
    <mergeCell ref="I8:I9"/>
    <mergeCell ref="J8:J9"/>
    <mergeCell ref="K8:N9"/>
    <mergeCell ref="A6:C7"/>
    <mergeCell ref="D6:F7"/>
    <mergeCell ref="G6:H7"/>
    <mergeCell ref="I6:I7"/>
    <mergeCell ref="J6:J7"/>
    <mergeCell ref="K6:N7"/>
    <mergeCell ref="A4:C5"/>
    <mergeCell ref="D4:F5"/>
    <mergeCell ref="G4:H5"/>
    <mergeCell ref="I4:I5"/>
    <mergeCell ref="J4:J5"/>
    <mergeCell ref="K4:N5"/>
    <mergeCell ref="A1:N1"/>
    <mergeCell ref="A2:C3"/>
    <mergeCell ref="D2:F3"/>
    <mergeCell ref="G2:H3"/>
    <mergeCell ref="I2:I3"/>
    <mergeCell ref="J2:J3"/>
    <mergeCell ref="K2:N3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workbookViewId="0">
      <pane ySplit="10" topLeftCell="A11" activePane="bottomLeft" state="frozen"/>
      <selection pane="bottomLeft" activeCell="F32" sqref="F32"/>
    </sheetView>
  </sheetViews>
  <sheetFormatPr defaultColWidth="11.5703125" defaultRowHeight="12.75" x14ac:dyDescent="0.2"/>
  <cols>
    <col min="1" max="2" width="7.140625" style="1" customWidth="1"/>
    <col min="3" max="3" width="57.140625" style="1" customWidth="1"/>
    <col min="4" max="4" width="22.140625" style="1" customWidth="1"/>
    <col min="5" max="5" width="21" style="1" customWidth="1"/>
    <col min="6" max="6" width="20.85546875" style="1" customWidth="1"/>
    <col min="7" max="7" width="37.140625" style="1" customWidth="1"/>
    <col min="8" max="9" width="0" style="1" hidden="1" customWidth="1"/>
    <col min="10" max="16384" width="11.5703125" style="1"/>
  </cols>
  <sheetData>
    <row r="1" spans="1:9" ht="72.95" customHeight="1" x14ac:dyDescent="0.35">
      <c r="A1" s="90" t="s">
        <v>284</v>
      </c>
      <c r="B1" s="90"/>
      <c r="C1" s="90"/>
      <c r="D1" s="90"/>
      <c r="E1" s="90"/>
      <c r="F1" s="90"/>
      <c r="G1" s="90"/>
    </row>
    <row r="2" spans="1:9" ht="12.75" customHeight="1" x14ac:dyDescent="0.2">
      <c r="A2" s="91" t="s">
        <v>0</v>
      </c>
      <c r="B2" s="91"/>
      <c r="C2" s="92" t="str">
        <f>'Stavební rozpočet'!D2</f>
        <v>Sklad na posypovvý materiál Nový Bor -Silnice LK a.s.</v>
      </c>
      <c r="D2" s="93" t="s">
        <v>1</v>
      </c>
      <c r="E2" s="93" t="s">
        <v>2</v>
      </c>
      <c r="F2" s="94" t="s">
        <v>3</v>
      </c>
      <c r="G2" s="110" t="str">
        <f>'Stavební rozpočet'!K2</f>
        <v> Silnice LK a.s.</v>
      </c>
      <c r="H2" s="2"/>
    </row>
    <row r="3" spans="1:9" x14ac:dyDescent="0.2">
      <c r="A3" s="91"/>
      <c r="B3" s="91"/>
      <c r="C3" s="92"/>
      <c r="D3" s="93"/>
      <c r="E3" s="93"/>
      <c r="F3" s="93"/>
      <c r="G3" s="110"/>
      <c r="H3" s="2"/>
    </row>
    <row r="4" spans="1:9" ht="12.75" customHeight="1" x14ac:dyDescent="0.2">
      <c r="A4" s="86" t="s">
        <v>5</v>
      </c>
      <c r="B4" s="86"/>
      <c r="C4" s="87" t="str">
        <f>'Stavební rozpočet'!D4</f>
        <v>Sklad posypového materiálu</v>
      </c>
      <c r="D4" s="88" t="s">
        <v>6</v>
      </c>
      <c r="E4" s="88" t="s">
        <v>335</v>
      </c>
      <c r="F4" s="87" t="s">
        <v>7</v>
      </c>
      <c r="G4" s="109" t="str">
        <f>'Stavební rozpočet'!K4</f>
        <v>Tomáš Bulva,DiS. Stavební projekce IČ 86928007</v>
      </c>
      <c r="H4" s="2"/>
    </row>
    <row r="5" spans="1:9" x14ac:dyDescent="0.2">
      <c r="A5" s="86"/>
      <c r="B5" s="86"/>
      <c r="C5" s="87"/>
      <c r="D5" s="87"/>
      <c r="E5" s="87"/>
      <c r="F5" s="87"/>
      <c r="G5" s="109"/>
      <c r="H5" s="2"/>
    </row>
    <row r="6" spans="1:9" ht="12.75" customHeight="1" x14ac:dyDescent="0.2">
      <c r="A6" s="86" t="s">
        <v>9</v>
      </c>
      <c r="B6" s="86"/>
      <c r="C6" s="87" t="str">
        <f>'Stavební rozpočet'!D6</f>
        <v>Nový Bor p.p.č. 345/1 a 345/3 k.ú. Okrouhlá u Nového Boru</v>
      </c>
      <c r="D6" s="88" t="s">
        <v>10</v>
      </c>
      <c r="E6" s="88" t="s">
        <v>2</v>
      </c>
      <c r="F6" s="87" t="s">
        <v>11</v>
      </c>
      <c r="G6" s="109" t="str">
        <f>'Stavební rozpočet'!K6</f>
        <v> </v>
      </c>
      <c r="H6" s="2"/>
    </row>
    <row r="7" spans="1:9" x14ac:dyDescent="0.2">
      <c r="A7" s="86"/>
      <c r="B7" s="86"/>
      <c r="C7" s="87"/>
      <c r="D7" s="87"/>
      <c r="E7" s="87"/>
      <c r="F7" s="87"/>
      <c r="G7" s="109"/>
      <c r="H7" s="2"/>
    </row>
    <row r="8" spans="1:9" ht="12.75" customHeight="1" x14ac:dyDescent="0.2">
      <c r="A8" s="96" t="s">
        <v>15</v>
      </c>
      <c r="B8" s="96"/>
      <c r="C8" s="97" t="str">
        <f>'Stavební rozpočet'!K8</f>
        <v> </v>
      </c>
      <c r="D8" s="98" t="s">
        <v>14</v>
      </c>
      <c r="E8" s="98" t="s">
        <v>337</v>
      </c>
      <c r="F8" s="98" t="s">
        <v>14</v>
      </c>
      <c r="G8" s="111" t="str">
        <f>'Stavební rozpočet'!I8</f>
        <v>21/3/2022</v>
      </c>
      <c r="H8" s="2"/>
    </row>
    <row r="9" spans="1:9" x14ac:dyDescent="0.2">
      <c r="A9" s="96"/>
      <c r="B9" s="96"/>
      <c r="C9" s="97"/>
      <c r="D9" s="97"/>
      <c r="E9" s="97"/>
      <c r="F9" s="97"/>
      <c r="G9" s="111"/>
      <c r="H9" s="2"/>
    </row>
    <row r="10" spans="1:9" x14ac:dyDescent="0.2">
      <c r="A10" s="36" t="s">
        <v>17</v>
      </c>
      <c r="B10" s="37" t="s">
        <v>18</v>
      </c>
      <c r="C10" s="38" t="s">
        <v>19</v>
      </c>
      <c r="D10" s="39" t="s">
        <v>285</v>
      </c>
      <c r="E10" s="39" t="s">
        <v>286</v>
      </c>
      <c r="F10" s="39" t="s">
        <v>287</v>
      </c>
      <c r="G10" s="40" t="s">
        <v>288</v>
      </c>
      <c r="H10" s="8"/>
    </row>
    <row r="11" spans="1:9" x14ac:dyDescent="0.2">
      <c r="A11" s="41"/>
      <c r="B11" s="42" t="s">
        <v>47</v>
      </c>
      <c r="C11" s="42" t="s">
        <v>48</v>
      </c>
      <c r="D11" s="43">
        <f>'Stavební rozpočet'!I12</f>
        <v>0</v>
      </c>
      <c r="E11" s="43">
        <f>'Stavební rozpočet'!J12</f>
        <v>0</v>
      </c>
      <c r="F11" s="43">
        <f>'Stavební rozpočet'!K12</f>
        <v>0</v>
      </c>
      <c r="G11" s="44">
        <f>'Stavební rozpočet'!M12</f>
        <v>145.00640000000001</v>
      </c>
      <c r="H11" s="45" t="s">
        <v>289</v>
      </c>
      <c r="I11" s="24">
        <f t="shared" ref="I11:I29" si="0">IF(H11="F",0,F11)</f>
        <v>0</v>
      </c>
    </row>
    <row r="12" spans="1:9" x14ac:dyDescent="0.2">
      <c r="A12" s="23"/>
      <c r="B12" s="3" t="s">
        <v>58</v>
      </c>
      <c r="C12" s="3" t="s">
        <v>59</v>
      </c>
      <c r="D12" s="24">
        <f>'Stavební rozpočet'!I14</f>
        <v>0</v>
      </c>
      <c r="E12" s="24">
        <f>'Stavební rozpočet'!J14</f>
        <v>0</v>
      </c>
      <c r="F12" s="24">
        <f>'Stavební rozpočet'!K14</f>
        <v>0</v>
      </c>
      <c r="G12" s="46">
        <f>'Stavební rozpočet'!M14</f>
        <v>0</v>
      </c>
      <c r="H12" s="45" t="s">
        <v>289</v>
      </c>
      <c r="I12" s="24">
        <f t="shared" si="0"/>
        <v>0</v>
      </c>
    </row>
    <row r="13" spans="1:9" x14ac:dyDescent="0.2">
      <c r="A13" s="23"/>
      <c r="B13" s="3" t="s">
        <v>71</v>
      </c>
      <c r="C13" s="3" t="s">
        <v>72</v>
      </c>
      <c r="D13" s="24">
        <f>'Stavební rozpočet'!I18</f>
        <v>0</v>
      </c>
      <c r="E13" s="24">
        <f>'Stavební rozpočet'!J18</f>
        <v>0</v>
      </c>
      <c r="F13" s="24">
        <f>'Stavební rozpočet'!K18</f>
        <v>0</v>
      </c>
      <c r="G13" s="46">
        <f>'Stavební rozpočet'!M18</f>
        <v>0</v>
      </c>
      <c r="H13" s="45" t="s">
        <v>289</v>
      </c>
      <c r="I13" s="24">
        <f t="shared" si="0"/>
        <v>0</v>
      </c>
    </row>
    <row r="14" spans="1:9" x14ac:dyDescent="0.2">
      <c r="A14" s="23"/>
      <c r="B14" s="3" t="s">
        <v>86</v>
      </c>
      <c r="C14" s="3" t="s">
        <v>87</v>
      </c>
      <c r="D14" s="24">
        <f>'Stavební rozpočet'!I23</f>
        <v>0</v>
      </c>
      <c r="E14" s="24">
        <f>'Stavební rozpočet'!J23</f>
        <v>0</v>
      </c>
      <c r="F14" s="24">
        <f>'Stavební rozpočet'!K23</f>
        <v>0</v>
      </c>
      <c r="G14" s="46">
        <f>'Stavební rozpočet'!M23</f>
        <v>0</v>
      </c>
      <c r="H14" s="45" t="s">
        <v>289</v>
      </c>
      <c r="I14" s="24">
        <f t="shared" si="0"/>
        <v>0</v>
      </c>
    </row>
    <row r="15" spans="1:9" x14ac:dyDescent="0.2">
      <c r="A15" s="23"/>
      <c r="B15" s="3" t="s">
        <v>92</v>
      </c>
      <c r="C15" s="3" t="s">
        <v>93</v>
      </c>
      <c r="D15" s="24">
        <f>'Stavební rozpočet'!I25</f>
        <v>0</v>
      </c>
      <c r="E15" s="24">
        <f>'Stavební rozpočet'!J25</f>
        <v>0</v>
      </c>
      <c r="F15" s="24">
        <f>'Stavební rozpočet'!K25</f>
        <v>0</v>
      </c>
      <c r="G15" s="46">
        <f>'Stavební rozpočet'!M25</f>
        <v>199.17009899999999</v>
      </c>
      <c r="H15" s="45" t="s">
        <v>289</v>
      </c>
      <c r="I15" s="24">
        <f t="shared" si="0"/>
        <v>0</v>
      </c>
    </row>
    <row r="16" spans="1:9" x14ac:dyDescent="0.2">
      <c r="A16" s="23"/>
      <c r="B16" s="3" t="s">
        <v>109</v>
      </c>
      <c r="C16" s="3" t="s">
        <v>110</v>
      </c>
      <c r="D16" s="24">
        <f>'Stavební rozpočet'!I31</f>
        <v>0</v>
      </c>
      <c r="E16" s="24">
        <f>'Stavební rozpočet'!J31</f>
        <v>0</v>
      </c>
      <c r="F16" s="24">
        <f>'Stavební rozpočet'!K31</f>
        <v>0</v>
      </c>
      <c r="G16" s="46">
        <f>'Stavební rozpočet'!M31</f>
        <v>43.235715390000003</v>
      </c>
      <c r="H16" s="45" t="s">
        <v>289</v>
      </c>
      <c r="I16" s="24">
        <f t="shared" si="0"/>
        <v>0</v>
      </c>
    </row>
    <row r="17" spans="1:9" x14ac:dyDescent="0.2">
      <c r="A17" s="23"/>
      <c r="B17" s="3" t="s">
        <v>124</v>
      </c>
      <c r="C17" s="3" t="s">
        <v>125</v>
      </c>
      <c r="D17" s="24">
        <f>'Stavební rozpočet'!I36</f>
        <v>0</v>
      </c>
      <c r="E17" s="24">
        <f>'Stavební rozpočet'!J36</f>
        <v>0</v>
      </c>
      <c r="F17" s="24">
        <f>'Stavební rozpočet'!K36</f>
        <v>0</v>
      </c>
      <c r="G17" s="46">
        <f>'Stavební rozpočet'!M36</f>
        <v>421.13499999999999</v>
      </c>
      <c r="H17" s="45" t="s">
        <v>289</v>
      </c>
      <c r="I17" s="24">
        <f t="shared" si="0"/>
        <v>0</v>
      </c>
    </row>
    <row r="18" spans="1:9" x14ac:dyDescent="0.2">
      <c r="A18" s="23"/>
      <c r="B18" s="3" t="s">
        <v>131</v>
      </c>
      <c r="C18" s="3" t="s">
        <v>132</v>
      </c>
      <c r="D18" s="24">
        <f>'Stavební rozpočet'!I38</f>
        <v>0</v>
      </c>
      <c r="E18" s="24">
        <f>'Stavební rozpočet'!J38</f>
        <v>0</v>
      </c>
      <c r="F18" s="24">
        <f>'Stavební rozpočet'!K38</f>
        <v>0</v>
      </c>
      <c r="G18" s="46">
        <f>'Stavební rozpočet'!M38</f>
        <v>0.82450860000000004</v>
      </c>
      <c r="H18" s="45" t="s">
        <v>289</v>
      </c>
      <c r="I18" s="24">
        <f t="shared" si="0"/>
        <v>0</v>
      </c>
    </row>
    <row r="19" spans="1:9" x14ac:dyDescent="0.2">
      <c r="A19" s="23"/>
      <c r="B19" s="3" t="s">
        <v>155</v>
      </c>
      <c r="C19" s="3" t="s">
        <v>156</v>
      </c>
      <c r="D19" s="24">
        <f>'Stavební rozpočet'!I45</f>
        <v>0</v>
      </c>
      <c r="E19" s="24">
        <f>'Stavební rozpočet'!J45</f>
        <v>0</v>
      </c>
      <c r="F19" s="24">
        <f>'Stavební rozpočet'!K45</f>
        <v>0</v>
      </c>
      <c r="G19" s="46">
        <f>'Stavební rozpočet'!M45</f>
        <v>3.8545499999999996E-2</v>
      </c>
      <c r="H19" s="45" t="s">
        <v>289</v>
      </c>
      <c r="I19" s="24">
        <f t="shared" si="0"/>
        <v>0</v>
      </c>
    </row>
    <row r="20" spans="1:9" x14ac:dyDescent="0.2">
      <c r="A20" s="23"/>
      <c r="B20" s="3" t="s">
        <v>162</v>
      </c>
      <c r="C20" s="3" t="s">
        <v>163</v>
      </c>
      <c r="D20" s="24">
        <f>'Stavební rozpočet'!I47</f>
        <v>0</v>
      </c>
      <c r="E20" s="24">
        <f>'Stavební rozpočet'!J47</f>
        <v>0</v>
      </c>
      <c r="F20" s="24">
        <f>'Stavební rozpočet'!K47</f>
        <v>0</v>
      </c>
      <c r="G20" s="46">
        <f>'Stavební rozpočet'!M47</f>
        <v>63.503999999999998</v>
      </c>
      <c r="H20" s="45" t="s">
        <v>289</v>
      </c>
      <c r="I20" s="24">
        <f t="shared" si="0"/>
        <v>0</v>
      </c>
    </row>
    <row r="21" spans="1:9" x14ac:dyDescent="0.2">
      <c r="A21" s="23"/>
      <c r="B21" s="3" t="s">
        <v>171</v>
      </c>
      <c r="C21" s="3" t="s">
        <v>172</v>
      </c>
      <c r="D21" s="24">
        <f>'Stavební rozpočet'!I50</f>
        <v>0</v>
      </c>
      <c r="E21" s="24">
        <f>'Stavební rozpočet'!J50</f>
        <v>0</v>
      </c>
      <c r="F21" s="24">
        <f>'Stavební rozpočet'!K50</f>
        <v>0</v>
      </c>
      <c r="G21" s="46">
        <f>'Stavební rozpočet'!M50</f>
        <v>20.496134999999999</v>
      </c>
      <c r="H21" s="45" t="s">
        <v>289</v>
      </c>
      <c r="I21" s="24">
        <f t="shared" si="0"/>
        <v>0</v>
      </c>
    </row>
    <row r="22" spans="1:9" x14ac:dyDescent="0.2">
      <c r="A22" s="23"/>
      <c r="B22" s="3" t="s">
        <v>177</v>
      </c>
      <c r="C22" s="3" t="s">
        <v>178</v>
      </c>
      <c r="D22" s="24">
        <f>'Stavební rozpočet'!I52</f>
        <v>0</v>
      </c>
      <c r="E22" s="24">
        <f>'Stavební rozpočet'!J52</f>
        <v>0</v>
      </c>
      <c r="F22" s="24">
        <f>'Stavební rozpočet'!K52</f>
        <v>0</v>
      </c>
      <c r="G22" s="46">
        <f>'Stavební rozpočet'!M52</f>
        <v>1.4307E-2</v>
      </c>
      <c r="H22" s="45" t="s">
        <v>289</v>
      </c>
      <c r="I22" s="24">
        <f t="shared" si="0"/>
        <v>0</v>
      </c>
    </row>
    <row r="23" spans="1:9" x14ac:dyDescent="0.2">
      <c r="A23" s="23"/>
      <c r="B23" s="3" t="s">
        <v>183</v>
      </c>
      <c r="C23" s="3" t="s">
        <v>184</v>
      </c>
      <c r="D23" s="24">
        <f>'Stavební rozpočet'!I54</f>
        <v>0</v>
      </c>
      <c r="E23" s="24">
        <f>'Stavební rozpočet'!J54</f>
        <v>0</v>
      </c>
      <c r="F23" s="24">
        <f>'Stavební rozpočet'!K54</f>
        <v>0</v>
      </c>
      <c r="G23" s="46">
        <f>'Stavební rozpočet'!M54</f>
        <v>0</v>
      </c>
      <c r="H23" s="45" t="s">
        <v>289</v>
      </c>
      <c r="I23" s="24">
        <f t="shared" si="0"/>
        <v>0</v>
      </c>
    </row>
    <row r="24" spans="1:9" x14ac:dyDescent="0.2">
      <c r="A24" s="23"/>
      <c r="B24" s="3"/>
      <c r="C24" s="3" t="s">
        <v>191</v>
      </c>
      <c r="D24" s="24">
        <f>'Stavební rozpočet'!I56</f>
        <v>0</v>
      </c>
      <c r="E24" s="24">
        <f>'Stavební rozpočet'!J56</f>
        <v>0</v>
      </c>
      <c r="F24" s="24">
        <f>'Stavební rozpočet'!K56</f>
        <v>0</v>
      </c>
      <c r="G24" s="46">
        <f>'Stavební rozpočet'!M56</f>
        <v>20.038780000000006</v>
      </c>
      <c r="H24" s="45" t="s">
        <v>289</v>
      </c>
      <c r="I24" s="24">
        <f t="shared" si="0"/>
        <v>0</v>
      </c>
    </row>
    <row r="25" spans="1:9" x14ac:dyDescent="0.2">
      <c r="A25" s="23"/>
      <c r="B25" s="3"/>
      <c r="C25" s="3" t="s">
        <v>246</v>
      </c>
      <c r="D25" s="24">
        <f>'Stavební rozpočet'!I75</f>
        <v>0</v>
      </c>
      <c r="E25" s="24">
        <f>'Stavební rozpočet'!J75</f>
        <v>0</v>
      </c>
      <c r="F25" s="24">
        <f>'Stavební rozpočet'!K75</f>
        <v>0</v>
      </c>
      <c r="G25" s="46">
        <f>'Stavební rozpočet'!M75</f>
        <v>0</v>
      </c>
      <c r="H25" s="45" t="s">
        <v>290</v>
      </c>
      <c r="I25" s="24">
        <f t="shared" si="0"/>
        <v>0</v>
      </c>
    </row>
    <row r="26" spans="1:9" x14ac:dyDescent="0.2">
      <c r="A26" s="23"/>
      <c r="B26" s="3" t="s">
        <v>247</v>
      </c>
      <c r="C26" s="3" t="s">
        <v>248</v>
      </c>
      <c r="D26" s="24">
        <f>'Stavební rozpočet'!I76</f>
        <v>0</v>
      </c>
      <c r="E26" s="24">
        <f>'Stavební rozpočet'!J76</f>
        <v>0</v>
      </c>
      <c r="F26" s="24">
        <f>'Stavební rozpočet'!K76</f>
        <v>0</v>
      </c>
      <c r="G26" s="46">
        <f>'Stavební rozpočet'!M76</f>
        <v>0</v>
      </c>
      <c r="H26" s="45" t="s">
        <v>289</v>
      </c>
      <c r="I26" s="24">
        <f t="shared" si="0"/>
        <v>0</v>
      </c>
    </row>
    <row r="27" spans="1:9" x14ac:dyDescent="0.2">
      <c r="A27" s="23"/>
      <c r="B27" s="3" t="s">
        <v>256</v>
      </c>
      <c r="C27" s="3" t="s">
        <v>257</v>
      </c>
      <c r="D27" s="24">
        <f>'Stavební rozpočet'!I78</f>
        <v>0</v>
      </c>
      <c r="E27" s="24">
        <f>'Stavební rozpočet'!J78</f>
        <v>0</v>
      </c>
      <c r="F27" s="24">
        <f>'Stavební rozpočet'!K78</f>
        <v>0</v>
      </c>
      <c r="G27" s="46">
        <f>'Stavební rozpočet'!M78</f>
        <v>0</v>
      </c>
      <c r="H27" s="45" t="s">
        <v>289</v>
      </c>
      <c r="I27" s="24">
        <f t="shared" si="0"/>
        <v>0</v>
      </c>
    </row>
    <row r="28" spans="1:9" x14ac:dyDescent="0.2">
      <c r="A28" s="23"/>
      <c r="B28" s="3" t="s">
        <v>270</v>
      </c>
      <c r="C28" s="3" t="s">
        <v>271</v>
      </c>
      <c r="D28" s="24">
        <f>'Stavební rozpočet'!I83</f>
        <v>0</v>
      </c>
      <c r="E28" s="24">
        <f>'Stavební rozpočet'!J83</f>
        <v>0</v>
      </c>
      <c r="F28" s="24">
        <f>'Stavební rozpočet'!K83</f>
        <v>0</v>
      </c>
      <c r="G28" s="46">
        <f>'Stavební rozpočet'!M83</f>
        <v>0</v>
      </c>
      <c r="H28" s="45" t="s">
        <v>289</v>
      </c>
      <c r="I28" s="24">
        <f t="shared" si="0"/>
        <v>0</v>
      </c>
    </row>
    <row r="29" spans="1:9" x14ac:dyDescent="0.2">
      <c r="A29" s="29"/>
      <c r="B29" s="30" t="s">
        <v>276</v>
      </c>
      <c r="C29" s="30" t="s">
        <v>277</v>
      </c>
      <c r="D29" s="31">
        <f>'Stavební rozpočet'!I85</f>
        <v>0</v>
      </c>
      <c r="E29" s="31">
        <f>'Stavební rozpočet'!J85</f>
        <v>0</v>
      </c>
      <c r="F29" s="31">
        <f>'Stavební rozpočet'!K85</f>
        <v>0</v>
      </c>
      <c r="G29" s="47">
        <f>'Stavební rozpočet'!M85</f>
        <v>0</v>
      </c>
      <c r="H29" s="45" t="s">
        <v>289</v>
      </c>
      <c r="I29" s="24">
        <f t="shared" si="0"/>
        <v>0</v>
      </c>
    </row>
    <row r="30" spans="1:9" x14ac:dyDescent="0.2">
      <c r="A30" s="33"/>
      <c r="B30" s="33"/>
      <c r="C30" s="33"/>
      <c r="D30" s="33"/>
      <c r="E30" s="34" t="s">
        <v>282</v>
      </c>
      <c r="F30" s="35">
        <f>SUM(I11:I29)</f>
        <v>0</v>
      </c>
      <c r="G30" s="33"/>
    </row>
  </sheetData>
  <sheetProtection password="C749" sheet="1" objects="1" scenarios="1" selectLockedCells="1" selectUnlockedCells="1"/>
  <mergeCells count="25"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4:G5"/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>
      <selection activeCell="C8" sqref="C8:D9"/>
    </sheetView>
  </sheetViews>
  <sheetFormatPr defaultColWidth="11.5703125" defaultRowHeight="12.75" x14ac:dyDescent="0.2"/>
  <cols>
    <col min="1" max="1" width="9.140625" style="1" customWidth="1"/>
    <col min="2" max="2" width="12.85546875" style="1" customWidth="1"/>
    <col min="3" max="3" width="22.85546875" style="1" customWidth="1"/>
    <col min="4" max="4" width="10" style="1" customWidth="1"/>
    <col min="5" max="5" width="14" style="1" customWidth="1"/>
    <col min="6" max="6" width="22.85546875" style="1" customWidth="1"/>
    <col min="7" max="7" width="9.140625" style="1" customWidth="1"/>
    <col min="8" max="8" width="12.85546875" style="1" customWidth="1"/>
    <col min="9" max="9" width="22.85546875" style="1" customWidth="1"/>
    <col min="10" max="16384" width="11.5703125" style="1"/>
  </cols>
  <sheetData>
    <row r="1" spans="1:10" ht="72.95" customHeight="1" x14ac:dyDescent="0.2">
      <c r="A1" s="48"/>
      <c r="B1" s="49"/>
      <c r="C1" s="112" t="s">
        <v>291</v>
      </c>
      <c r="D1" s="112"/>
      <c r="E1" s="112"/>
      <c r="F1" s="112"/>
      <c r="G1" s="112"/>
      <c r="H1" s="112"/>
      <c r="I1" s="112"/>
    </row>
    <row r="2" spans="1:10" ht="12.75" customHeight="1" x14ac:dyDescent="0.2">
      <c r="A2" s="91" t="s">
        <v>0</v>
      </c>
      <c r="B2" s="91"/>
      <c r="C2" s="92" t="str">
        <f>'Stavební rozpočet'!D2</f>
        <v>Sklad na posypovvý materiál Nový Bor -Silnice LK a.s.</v>
      </c>
      <c r="D2" s="92"/>
      <c r="E2" s="94" t="s">
        <v>3</v>
      </c>
      <c r="F2" s="94" t="str">
        <f>'Stavební rozpočet'!K2</f>
        <v> Silnice LK a.s.</v>
      </c>
      <c r="G2" s="94"/>
      <c r="H2" s="94" t="s">
        <v>292</v>
      </c>
      <c r="I2" s="95"/>
      <c r="J2" s="2"/>
    </row>
    <row r="3" spans="1:10" x14ac:dyDescent="0.2">
      <c r="A3" s="91"/>
      <c r="B3" s="91"/>
      <c r="C3" s="92"/>
      <c r="D3" s="92"/>
      <c r="E3" s="94"/>
      <c r="F3" s="94"/>
      <c r="G3" s="94"/>
      <c r="H3" s="94"/>
      <c r="I3" s="95"/>
      <c r="J3" s="2"/>
    </row>
    <row r="4" spans="1:10" ht="12.75" customHeight="1" x14ac:dyDescent="0.2">
      <c r="A4" s="86" t="s">
        <v>5</v>
      </c>
      <c r="B4" s="86"/>
      <c r="C4" s="87" t="str">
        <f>'Stavební rozpočet'!D4</f>
        <v>Sklad posypového materiálu</v>
      </c>
      <c r="D4" s="87"/>
      <c r="E4" s="87" t="s">
        <v>7</v>
      </c>
      <c r="F4" s="87" t="str">
        <f>'Stavební rozpočet'!K4</f>
        <v>Tomáš Bulva,DiS. Stavební projekce IČ 86928007</v>
      </c>
      <c r="G4" s="87"/>
      <c r="H4" s="87" t="s">
        <v>292</v>
      </c>
      <c r="I4" s="89"/>
      <c r="J4" s="2"/>
    </row>
    <row r="5" spans="1:10" x14ac:dyDescent="0.2">
      <c r="A5" s="86"/>
      <c r="B5" s="86"/>
      <c r="C5" s="87"/>
      <c r="D5" s="87"/>
      <c r="E5" s="87"/>
      <c r="F5" s="87"/>
      <c r="G5" s="87"/>
      <c r="H5" s="87"/>
      <c r="I5" s="89"/>
      <c r="J5" s="2"/>
    </row>
    <row r="6" spans="1:10" ht="12.75" customHeight="1" x14ac:dyDescent="0.2">
      <c r="A6" s="86" t="s">
        <v>9</v>
      </c>
      <c r="B6" s="86"/>
      <c r="C6" s="87" t="str">
        <f>'Stavební rozpočet'!D6</f>
        <v>Nový Bor p.p.č. 345/1 a 345/3 k.ú. Okrouhlá u Nového Boru</v>
      </c>
      <c r="D6" s="87"/>
      <c r="E6" s="87" t="s">
        <v>11</v>
      </c>
      <c r="F6" s="87" t="str">
        <f>'Stavební rozpočet'!K6</f>
        <v> </v>
      </c>
      <c r="G6" s="87"/>
      <c r="H6" s="87" t="s">
        <v>292</v>
      </c>
      <c r="I6" s="89"/>
      <c r="J6" s="2"/>
    </row>
    <row r="7" spans="1:10" x14ac:dyDescent="0.2">
      <c r="A7" s="86"/>
      <c r="B7" s="86"/>
      <c r="C7" s="87"/>
      <c r="D7" s="87"/>
      <c r="E7" s="87"/>
      <c r="F7" s="87"/>
      <c r="G7" s="87"/>
      <c r="H7" s="87"/>
      <c r="I7" s="89"/>
      <c r="J7" s="2"/>
    </row>
    <row r="8" spans="1:10" ht="12.75" customHeight="1" x14ac:dyDescent="0.2">
      <c r="A8" s="86" t="s">
        <v>6</v>
      </c>
      <c r="B8" s="86"/>
      <c r="C8" s="87">
        <f>'Stavební rozpočet'!I4</f>
        <v>0</v>
      </c>
      <c r="D8" s="87"/>
      <c r="E8" s="87" t="s">
        <v>10</v>
      </c>
      <c r="F8" s="87" t="str">
        <f>'Stavební rozpočet'!I6</f>
        <v xml:space="preserve"> </v>
      </c>
      <c r="G8" s="87"/>
      <c r="H8" s="88" t="s">
        <v>293</v>
      </c>
      <c r="I8" s="89" t="s">
        <v>278</v>
      </c>
      <c r="J8" s="2"/>
    </row>
    <row r="9" spans="1:10" x14ac:dyDescent="0.2">
      <c r="A9" s="86"/>
      <c r="B9" s="86"/>
      <c r="C9" s="87"/>
      <c r="D9" s="87"/>
      <c r="E9" s="87"/>
      <c r="F9" s="87"/>
      <c r="G9" s="87"/>
      <c r="H9" s="88"/>
      <c r="I9" s="89"/>
      <c r="J9" s="2"/>
    </row>
    <row r="10" spans="1:10" ht="12.75" customHeight="1" x14ac:dyDescent="0.2">
      <c r="A10" s="114" t="s">
        <v>13</v>
      </c>
      <c r="B10" s="114"/>
      <c r="C10" s="115" t="str">
        <f>'Stavební rozpočet'!D8</f>
        <v xml:space="preserve"> </v>
      </c>
      <c r="D10" s="115"/>
      <c r="E10" s="115" t="s">
        <v>15</v>
      </c>
      <c r="F10" s="115" t="str">
        <f>'Stavební rozpočet'!K8</f>
        <v> </v>
      </c>
      <c r="G10" s="115"/>
      <c r="H10" s="106" t="s">
        <v>294</v>
      </c>
      <c r="I10" s="113" t="str">
        <f>'Stavební rozpočet'!I8</f>
        <v>21/3/2022</v>
      </c>
      <c r="J10" s="2"/>
    </row>
    <row r="11" spans="1:10" x14ac:dyDescent="0.2">
      <c r="A11" s="114"/>
      <c r="B11" s="114"/>
      <c r="C11" s="115"/>
      <c r="D11" s="115"/>
      <c r="E11" s="115"/>
      <c r="F11" s="115"/>
      <c r="G11" s="115"/>
      <c r="H11" s="106"/>
      <c r="I11" s="113"/>
      <c r="J11" s="2"/>
    </row>
    <row r="12" spans="1:10" ht="23.45" customHeight="1" x14ac:dyDescent="0.2">
      <c r="A12" s="116" t="s">
        <v>295</v>
      </c>
      <c r="B12" s="116"/>
      <c r="C12" s="116"/>
      <c r="D12" s="116"/>
      <c r="E12" s="116"/>
      <c r="F12" s="116"/>
      <c r="G12" s="116"/>
      <c r="H12" s="116"/>
      <c r="I12" s="116"/>
    </row>
    <row r="13" spans="1:10" ht="26.45" customHeight="1" x14ac:dyDescent="0.2">
      <c r="A13" s="50" t="s">
        <v>296</v>
      </c>
      <c r="B13" s="117" t="s">
        <v>297</v>
      </c>
      <c r="C13" s="117"/>
      <c r="D13" s="50" t="s">
        <v>298</v>
      </c>
      <c r="E13" s="117" t="s">
        <v>299</v>
      </c>
      <c r="F13" s="117"/>
      <c r="G13" s="50" t="s">
        <v>300</v>
      </c>
      <c r="H13" s="117" t="s">
        <v>301</v>
      </c>
      <c r="I13" s="117"/>
      <c r="J13" s="2"/>
    </row>
    <row r="14" spans="1:10" ht="15.2" customHeight="1" x14ac:dyDescent="0.2">
      <c r="A14" s="51" t="s">
        <v>302</v>
      </c>
      <c r="B14" s="52" t="s">
        <v>303</v>
      </c>
      <c r="C14" s="53">
        <f>SUM('Stavební rozpočet'!AB12:AB86)</f>
        <v>0</v>
      </c>
      <c r="D14" s="118" t="s">
        <v>304</v>
      </c>
      <c r="E14" s="118"/>
      <c r="F14" s="53">
        <v>0</v>
      </c>
      <c r="G14" s="118" t="s">
        <v>257</v>
      </c>
      <c r="H14" s="118"/>
      <c r="I14" s="54" t="s">
        <v>194</v>
      </c>
      <c r="J14" s="2"/>
    </row>
    <row r="15" spans="1:10" ht="15.2" customHeight="1" x14ac:dyDescent="0.2">
      <c r="A15" s="55"/>
      <c r="B15" s="52" t="s">
        <v>31</v>
      </c>
      <c r="C15" s="53">
        <f>SUM('Stavební rozpočet'!AC12:AC86)</f>
        <v>0</v>
      </c>
      <c r="D15" s="118" t="s">
        <v>305</v>
      </c>
      <c r="E15" s="118"/>
      <c r="F15" s="53">
        <v>0</v>
      </c>
      <c r="G15" s="118" t="s">
        <v>306</v>
      </c>
      <c r="H15" s="118"/>
      <c r="I15" s="54" t="s">
        <v>194</v>
      </c>
      <c r="J15" s="2"/>
    </row>
    <row r="16" spans="1:10" ht="15.2" customHeight="1" x14ac:dyDescent="0.2">
      <c r="A16" s="51" t="s">
        <v>307</v>
      </c>
      <c r="B16" s="52" t="s">
        <v>303</v>
      </c>
      <c r="C16" s="53">
        <f>SUM('Stavební rozpočet'!AD12:AD86)</f>
        <v>0</v>
      </c>
      <c r="D16" s="118" t="s">
        <v>308</v>
      </c>
      <c r="E16" s="118"/>
      <c r="F16" s="53">
        <v>0</v>
      </c>
      <c r="G16" s="118" t="s">
        <v>277</v>
      </c>
      <c r="H16" s="118"/>
      <c r="I16" s="54" t="s">
        <v>194</v>
      </c>
      <c r="J16" s="2"/>
    </row>
    <row r="17" spans="1:10" ht="15.2" customHeight="1" x14ac:dyDescent="0.2">
      <c r="A17" s="55"/>
      <c r="B17" s="52" t="s">
        <v>31</v>
      </c>
      <c r="C17" s="53">
        <f>SUM('Stavební rozpočet'!AE12:AE86)</f>
        <v>0</v>
      </c>
      <c r="D17" s="118"/>
      <c r="E17" s="118"/>
      <c r="F17" s="54"/>
      <c r="G17" s="118" t="s">
        <v>309</v>
      </c>
      <c r="H17" s="118"/>
      <c r="I17" s="54" t="s">
        <v>194</v>
      </c>
      <c r="J17" s="2"/>
    </row>
    <row r="18" spans="1:10" ht="15.2" customHeight="1" x14ac:dyDescent="0.2">
      <c r="A18" s="51" t="s">
        <v>310</v>
      </c>
      <c r="B18" s="52" t="s">
        <v>303</v>
      </c>
      <c r="C18" s="53">
        <f>SUM('Stavební rozpočet'!AF12:AF86)</f>
        <v>0</v>
      </c>
      <c r="D18" s="118"/>
      <c r="E18" s="118"/>
      <c r="F18" s="54"/>
      <c r="G18" s="118" t="s">
        <v>311</v>
      </c>
      <c r="H18" s="118"/>
      <c r="I18" s="54" t="s">
        <v>194</v>
      </c>
      <c r="J18" s="2"/>
    </row>
    <row r="19" spans="1:10" ht="15.2" customHeight="1" x14ac:dyDescent="0.2">
      <c r="A19" s="55"/>
      <c r="B19" s="52" t="s">
        <v>31</v>
      </c>
      <c r="C19" s="53">
        <f>SUM('Stavební rozpočet'!AG12:AG86)</f>
        <v>0</v>
      </c>
      <c r="D19" s="118"/>
      <c r="E19" s="118"/>
      <c r="F19" s="54"/>
      <c r="G19" s="118" t="s">
        <v>312</v>
      </c>
      <c r="H19" s="118"/>
      <c r="I19" s="54" t="s">
        <v>194</v>
      </c>
      <c r="J19" s="2"/>
    </row>
    <row r="20" spans="1:10" ht="15.2" customHeight="1" x14ac:dyDescent="0.2">
      <c r="A20" s="119" t="s">
        <v>191</v>
      </c>
      <c r="B20" s="119"/>
      <c r="C20" s="53">
        <f>SUM('Stavební rozpočet'!AH12:AH86)</f>
        <v>0</v>
      </c>
      <c r="D20" s="118"/>
      <c r="E20" s="118"/>
      <c r="F20" s="54"/>
      <c r="G20" s="118"/>
      <c r="H20" s="118"/>
      <c r="I20" s="54"/>
      <c r="J20" s="2"/>
    </row>
    <row r="21" spans="1:10" ht="15.2" customHeight="1" x14ac:dyDescent="0.2">
      <c r="A21" s="119" t="s">
        <v>313</v>
      </c>
      <c r="B21" s="119"/>
      <c r="C21" s="53">
        <f>SUM('Stavební rozpočet'!Z12:Z86)</f>
        <v>0</v>
      </c>
      <c r="D21" s="118"/>
      <c r="E21" s="118"/>
      <c r="F21" s="54"/>
      <c r="G21" s="118"/>
      <c r="H21" s="118"/>
      <c r="I21" s="54"/>
      <c r="J21" s="2"/>
    </row>
    <row r="22" spans="1:10" ht="16.7" customHeight="1" x14ac:dyDescent="0.2">
      <c r="A22" s="119" t="s">
        <v>314</v>
      </c>
      <c r="B22" s="119"/>
      <c r="C22" s="53">
        <f>SUM(C14:C21)</f>
        <v>0</v>
      </c>
      <c r="D22" s="119" t="s">
        <v>315</v>
      </c>
      <c r="E22" s="119"/>
      <c r="F22" s="53">
        <f>SUM(F14:F21)</f>
        <v>0</v>
      </c>
      <c r="G22" s="119" t="s">
        <v>316</v>
      </c>
      <c r="H22" s="119"/>
      <c r="I22" s="53">
        <f>SUM(I14:I21)</f>
        <v>0</v>
      </c>
      <c r="J22" s="2"/>
    </row>
    <row r="23" spans="1:10" ht="15.2" customHeight="1" x14ac:dyDescent="0.2">
      <c r="A23" s="33"/>
      <c r="B23" s="33"/>
      <c r="C23" s="56"/>
      <c r="D23" s="119" t="s">
        <v>317</v>
      </c>
      <c r="E23" s="119"/>
      <c r="F23" s="57">
        <v>0</v>
      </c>
      <c r="G23" s="119" t="s">
        <v>318</v>
      </c>
      <c r="H23" s="119"/>
      <c r="I23" s="53">
        <v>0</v>
      </c>
      <c r="J23" s="2"/>
    </row>
    <row r="24" spans="1:10" ht="15.2" customHeight="1" x14ac:dyDescent="0.2">
      <c r="D24" s="33"/>
      <c r="E24" s="33"/>
      <c r="F24" s="58"/>
      <c r="G24" s="119" t="s">
        <v>319</v>
      </c>
      <c r="H24" s="119"/>
      <c r="I24" s="53">
        <v>0</v>
      </c>
      <c r="J24" s="2"/>
    </row>
    <row r="25" spans="1:10" ht="15.2" customHeight="1" x14ac:dyDescent="0.2">
      <c r="F25" s="59"/>
      <c r="G25" s="119" t="s">
        <v>320</v>
      </c>
      <c r="H25" s="119"/>
      <c r="I25" s="53">
        <v>0</v>
      </c>
      <c r="J25" s="2"/>
    </row>
    <row r="26" spans="1:10" x14ac:dyDescent="0.2">
      <c r="A26" s="49"/>
      <c r="B26" s="49"/>
      <c r="C26" s="49"/>
      <c r="G26" s="33"/>
      <c r="H26" s="33"/>
      <c r="I26" s="33"/>
    </row>
    <row r="27" spans="1:10" ht="15.2" customHeight="1" x14ac:dyDescent="0.2">
      <c r="A27" s="120" t="s">
        <v>321</v>
      </c>
      <c r="B27" s="120"/>
      <c r="C27" s="60">
        <f>SUM('Stavební rozpočet'!AJ12:AJ86)</f>
        <v>0</v>
      </c>
      <c r="D27" s="61"/>
      <c r="E27" s="49"/>
      <c r="F27" s="49"/>
      <c r="G27" s="49"/>
      <c r="H27" s="49"/>
      <c r="I27" s="49"/>
    </row>
    <row r="28" spans="1:10" ht="15.2" customHeight="1" x14ac:dyDescent="0.2">
      <c r="A28" s="120" t="s">
        <v>322</v>
      </c>
      <c r="B28" s="120"/>
      <c r="C28" s="60">
        <f>SUM('Stavební rozpočet'!AK12:AK86)</f>
        <v>0</v>
      </c>
      <c r="D28" s="120" t="s">
        <v>323</v>
      </c>
      <c r="E28" s="120"/>
      <c r="F28" s="60">
        <f>ROUND(C28*(15/100),2)</f>
        <v>0</v>
      </c>
      <c r="G28" s="120" t="s">
        <v>324</v>
      </c>
      <c r="H28" s="120"/>
      <c r="I28" s="60">
        <f>SUM(C27:C29)</f>
        <v>0</v>
      </c>
      <c r="J28" s="2"/>
    </row>
    <row r="29" spans="1:10" ht="15.2" customHeight="1" x14ac:dyDescent="0.2">
      <c r="A29" s="120" t="s">
        <v>325</v>
      </c>
      <c r="B29" s="120"/>
      <c r="C29" s="60">
        <f>SUM('Stavební rozpočet'!AL12:AL86)</f>
        <v>0</v>
      </c>
      <c r="D29" s="120" t="s">
        <v>326</v>
      </c>
      <c r="E29" s="120"/>
      <c r="F29" s="60">
        <f>ROUND(C29*(21/100),2)</f>
        <v>0</v>
      </c>
      <c r="G29" s="120" t="s">
        <v>327</v>
      </c>
      <c r="H29" s="120"/>
      <c r="I29" s="60">
        <f>SUM(F28:F29)+I28</f>
        <v>0</v>
      </c>
      <c r="J29" s="2"/>
    </row>
    <row r="30" spans="1:10" x14ac:dyDescent="0.2">
      <c r="A30" s="62"/>
      <c r="B30" s="62"/>
      <c r="C30" s="62"/>
      <c r="D30" s="62"/>
      <c r="E30" s="62"/>
      <c r="F30" s="62"/>
      <c r="G30" s="62"/>
      <c r="H30" s="62"/>
      <c r="I30" s="62"/>
    </row>
    <row r="31" spans="1:10" ht="14.45" customHeight="1" x14ac:dyDescent="0.2">
      <c r="A31" s="121" t="s">
        <v>328</v>
      </c>
      <c r="B31" s="121"/>
      <c r="C31" s="121"/>
      <c r="D31" s="121" t="s">
        <v>329</v>
      </c>
      <c r="E31" s="121"/>
      <c r="F31" s="121"/>
      <c r="G31" s="121" t="s">
        <v>330</v>
      </c>
      <c r="H31" s="121"/>
      <c r="I31" s="121"/>
      <c r="J31" s="8"/>
    </row>
    <row r="32" spans="1:10" ht="14.45" customHeight="1" x14ac:dyDescent="0.2">
      <c r="A32" s="122"/>
      <c r="B32" s="122"/>
      <c r="C32" s="122"/>
      <c r="D32" s="122"/>
      <c r="E32" s="122"/>
      <c r="F32" s="122"/>
      <c r="G32" s="122"/>
      <c r="H32" s="122"/>
      <c r="I32" s="122"/>
      <c r="J32" s="8"/>
    </row>
    <row r="33" spans="1:10" ht="14.45" customHeight="1" x14ac:dyDescent="0.2">
      <c r="A33" s="122"/>
      <c r="B33" s="122"/>
      <c r="C33" s="122"/>
      <c r="D33" s="122"/>
      <c r="E33" s="122"/>
      <c r="F33" s="122"/>
      <c r="G33" s="122"/>
      <c r="H33" s="122"/>
      <c r="I33" s="122"/>
      <c r="J33" s="8"/>
    </row>
    <row r="34" spans="1:10" ht="14.45" customHeight="1" x14ac:dyDescent="0.2">
      <c r="A34" s="122"/>
      <c r="B34" s="122"/>
      <c r="C34" s="122"/>
      <c r="D34" s="122"/>
      <c r="E34" s="122"/>
      <c r="F34" s="122"/>
      <c r="G34" s="122"/>
      <c r="H34" s="122"/>
      <c r="I34" s="122"/>
      <c r="J34" s="8"/>
    </row>
    <row r="35" spans="1:10" ht="14.45" customHeight="1" x14ac:dyDescent="0.2">
      <c r="A35" s="123" t="s">
        <v>331</v>
      </c>
      <c r="B35" s="123"/>
      <c r="C35" s="123"/>
      <c r="D35" s="123" t="s">
        <v>331</v>
      </c>
      <c r="E35" s="123"/>
      <c r="F35" s="123"/>
      <c r="G35" s="123" t="s">
        <v>331</v>
      </c>
      <c r="H35" s="123"/>
      <c r="I35" s="123"/>
      <c r="J35" s="8"/>
    </row>
    <row r="36" spans="1:10" ht="11.25" customHeight="1" x14ac:dyDescent="0.2">
      <c r="A36" s="63" t="s">
        <v>283</v>
      </c>
      <c r="B36" s="64"/>
      <c r="C36" s="64"/>
      <c r="D36" s="64"/>
      <c r="E36" s="64"/>
      <c r="F36" s="64"/>
      <c r="G36" s="64"/>
      <c r="H36" s="64"/>
      <c r="I36" s="64"/>
    </row>
    <row r="37" spans="1:10" x14ac:dyDescent="0.2">
      <c r="A37" s="87"/>
      <c r="B37" s="87"/>
      <c r="C37" s="87"/>
      <c r="D37" s="87"/>
      <c r="E37" s="87"/>
      <c r="F37" s="87"/>
      <c r="G37" s="87"/>
      <c r="H37" s="87"/>
      <c r="I37" s="87"/>
    </row>
  </sheetData>
  <sheetProtection password="C749" sheet="1" objects="1" scenarios="1" selectLockedCells="1" selectUnlockedCell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23" bottom="0.59097222222222223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Havel &amp; Partners</cp:lastModifiedBy>
  <dcterms:created xsi:type="dcterms:W3CDTF">2022-03-03T12:07:20Z</dcterms:created>
  <dcterms:modified xsi:type="dcterms:W3CDTF">2022-03-21T13:01:18Z</dcterms:modified>
</cp:coreProperties>
</file>