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\2022 Ulice Palackého\VZ\2. VZ\Příloha _č.3_Výkazy výměr\"/>
    </mc:Choice>
  </mc:AlternateContent>
  <xr:revisionPtr revIDLastSave="0" documentId="13_ncr:1_{679B25B7-8EA4-466A-939E-67C87270C3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112 VO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'112 VO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'112 VO Pol'!$A$1:$U$72</definedName>
    <definedName name="_xlnm.Print_Area" localSheetId="0">Stavba!$A$1:$J$51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32" i="12" l="1"/>
  <c r="G9" i="12"/>
  <c r="M9" i="12" s="1"/>
  <c r="I9" i="12"/>
  <c r="K9" i="12"/>
  <c r="O9" i="12"/>
  <c r="T9" i="12"/>
  <c r="G10" i="12"/>
  <c r="I10" i="12"/>
  <c r="K10" i="12"/>
  <c r="O10" i="12"/>
  <c r="T10" i="12"/>
  <c r="G11" i="12"/>
  <c r="M11" i="12" s="1"/>
  <c r="I11" i="12"/>
  <c r="K11" i="12"/>
  <c r="O11" i="12"/>
  <c r="T11" i="12"/>
  <c r="G12" i="12"/>
  <c r="M12" i="12" s="1"/>
  <c r="I12" i="12"/>
  <c r="K12" i="12"/>
  <c r="O12" i="12"/>
  <c r="T12" i="12"/>
  <c r="G13" i="12"/>
  <c r="M13" i="12" s="1"/>
  <c r="I13" i="12"/>
  <c r="K13" i="12"/>
  <c r="O13" i="12"/>
  <c r="T13" i="12"/>
  <c r="G14" i="12"/>
  <c r="M14" i="12" s="1"/>
  <c r="I14" i="12"/>
  <c r="K14" i="12"/>
  <c r="O14" i="12"/>
  <c r="T14" i="12"/>
  <c r="G15" i="12"/>
  <c r="M15" i="12" s="1"/>
  <c r="I15" i="12"/>
  <c r="K15" i="12"/>
  <c r="O15" i="12"/>
  <c r="T15" i="12"/>
  <c r="G16" i="12"/>
  <c r="M16" i="12" s="1"/>
  <c r="I16" i="12"/>
  <c r="K16" i="12"/>
  <c r="O16" i="12"/>
  <c r="T16" i="12"/>
  <c r="G17" i="12"/>
  <c r="M17" i="12" s="1"/>
  <c r="I17" i="12"/>
  <c r="K17" i="12"/>
  <c r="O17" i="12"/>
  <c r="T17" i="12"/>
  <c r="G18" i="12"/>
  <c r="M18" i="12" s="1"/>
  <c r="I18" i="12"/>
  <c r="K18" i="12"/>
  <c r="O18" i="12"/>
  <c r="T18" i="12"/>
  <c r="G19" i="12"/>
  <c r="M19" i="12" s="1"/>
  <c r="I19" i="12"/>
  <c r="K19" i="12"/>
  <c r="O19" i="12"/>
  <c r="T19" i="12"/>
  <c r="G20" i="12"/>
  <c r="M20" i="12" s="1"/>
  <c r="I20" i="12"/>
  <c r="K20" i="12"/>
  <c r="O20" i="12"/>
  <c r="T20" i="12"/>
  <c r="G21" i="12"/>
  <c r="M21" i="12" s="1"/>
  <c r="I21" i="12"/>
  <c r="K21" i="12"/>
  <c r="O21" i="12"/>
  <c r="T21" i="12"/>
  <c r="G22" i="12"/>
  <c r="M22" i="12" s="1"/>
  <c r="I22" i="12"/>
  <c r="K22" i="12"/>
  <c r="O22" i="12"/>
  <c r="T22" i="12"/>
  <c r="G23" i="12"/>
  <c r="M23" i="12" s="1"/>
  <c r="I23" i="12"/>
  <c r="K23" i="12"/>
  <c r="O23" i="12"/>
  <c r="T23" i="12"/>
  <c r="G24" i="12"/>
  <c r="M24" i="12" s="1"/>
  <c r="I24" i="12"/>
  <c r="K24" i="12"/>
  <c r="O24" i="12"/>
  <c r="T24" i="12"/>
  <c r="G25" i="12"/>
  <c r="M25" i="12" s="1"/>
  <c r="I25" i="12"/>
  <c r="K25" i="12"/>
  <c r="O25" i="12"/>
  <c r="T25" i="12"/>
  <c r="G26" i="12"/>
  <c r="M26" i="12" s="1"/>
  <c r="I26" i="12"/>
  <c r="K26" i="12"/>
  <c r="O26" i="12"/>
  <c r="T26" i="12"/>
  <c r="G27" i="12"/>
  <c r="M27" i="12" s="1"/>
  <c r="I27" i="12"/>
  <c r="K27" i="12"/>
  <c r="O27" i="12"/>
  <c r="T27" i="12"/>
  <c r="G28" i="12"/>
  <c r="M28" i="12" s="1"/>
  <c r="I28" i="12"/>
  <c r="K28" i="12"/>
  <c r="O28" i="12"/>
  <c r="T28" i="12"/>
  <c r="G29" i="12"/>
  <c r="M29" i="12" s="1"/>
  <c r="I29" i="12"/>
  <c r="K29" i="12"/>
  <c r="O29" i="12"/>
  <c r="T29" i="12"/>
  <c r="G49" i="12"/>
  <c r="M49" i="12" s="1"/>
  <c r="I49" i="12"/>
  <c r="K49" i="12"/>
  <c r="O49" i="12"/>
  <c r="T49" i="12"/>
  <c r="G50" i="12"/>
  <c r="M50" i="12" s="1"/>
  <c r="I50" i="12"/>
  <c r="K50" i="12"/>
  <c r="O50" i="12"/>
  <c r="T50" i="12"/>
  <c r="G51" i="12"/>
  <c r="M51" i="12" s="1"/>
  <c r="I51" i="12"/>
  <c r="K51" i="12"/>
  <c r="O51" i="12"/>
  <c r="T51" i="12"/>
  <c r="G52" i="12"/>
  <c r="M52" i="12" s="1"/>
  <c r="I52" i="12"/>
  <c r="K52" i="12"/>
  <c r="O52" i="12"/>
  <c r="T52" i="12"/>
  <c r="G53" i="12"/>
  <c r="M53" i="12" s="1"/>
  <c r="I53" i="12"/>
  <c r="K53" i="12"/>
  <c r="O53" i="12"/>
  <c r="T53" i="12"/>
  <c r="G54" i="12"/>
  <c r="M54" i="12" s="1"/>
  <c r="I54" i="12"/>
  <c r="K54" i="12"/>
  <c r="O54" i="12"/>
  <c r="T54" i="12"/>
  <c r="G55" i="12"/>
  <c r="M55" i="12" s="1"/>
  <c r="I55" i="12"/>
  <c r="K55" i="12"/>
  <c r="O55" i="12"/>
  <c r="T55" i="12"/>
  <c r="G56" i="12"/>
  <c r="M56" i="12" s="1"/>
  <c r="I56" i="12"/>
  <c r="K56" i="12"/>
  <c r="O56" i="12"/>
  <c r="T56" i="12"/>
  <c r="G57" i="12"/>
  <c r="M57" i="12" s="1"/>
  <c r="I57" i="12"/>
  <c r="K57" i="12"/>
  <c r="O57" i="12"/>
  <c r="T57" i="12"/>
  <c r="G58" i="12"/>
  <c r="M58" i="12" s="1"/>
  <c r="I58" i="12"/>
  <c r="K58" i="12"/>
  <c r="O58" i="12"/>
  <c r="T58" i="12"/>
  <c r="G59" i="12"/>
  <c r="M59" i="12" s="1"/>
  <c r="I59" i="12"/>
  <c r="K59" i="12"/>
  <c r="O59" i="12"/>
  <c r="T59" i="12"/>
  <c r="G60" i="12"/>
  <c r="M60" i="12" s="1"/>
  <c r="I60" i="12"/>
  <c r="K60" i="12"/>
  <c r="O60" i="12"/>
  <c r="T60" i="12"/>
  <c r="AB62" i="12"/>
  <c r="F40" i="1" s="1"/>
  <c r="I20" i="1"/>
  <c r="I19" i="1"/>
  <c r="I17" i="1"/>
  <c r="I16" i="1"/>
  <c r="F41" i="1" l="1"/>
  <c r="F39" i="1"/>
  <c r="F42" i="1" s="1"/>
  <c r="G23" i="1" s="1"/>
  <c r="I48" i="12"/>
  <c r="AC62" i="12"/>
  <c r="K48" i="12"/>
  <c r="T8" i="12"/>
  <c r="G8" i="12"/>
  <c r="K8" i="12"/>
  <c r="O8" i="12"/>
  <c r="O48" i="12"/>
  <c r="T48" i="12"/>
  <c r="I8" i="12"/>
  <c r="M48" i="12"/>
  <c r="G48" i="12"/>
  <c r="I50" i="1" s="1"/>
  <c r="M10" i="12"/>
  <c r="M8" i="12" s="1"/>
  <c r="J28" i="1"/>
  <c r="J26" i="1"/>
  <c r="G38" i="1"/>
  <c r="F38" i="1"/>
  <c r="J23" i="1"/>
  <c r="J24" i="1"/>
  <c r="J25" i="1"/>
  <c r="J27" i="1"/>
  <c r="E24" i="1"/>
  <c r="E26" i="1"/>
  <c r="G40" i="1" l="1"/>
  <c r="H40" i="1" s="1"/>
  <c r="I40" i="1" s="1"/>
  <c r="G41" i="1"/>
  <c r="H41" i="1" s="1"/>
  <c r="I41" i="1" s="1"/>
  <c r="G39" i="1"/>
  <c r="G62" i="12"/>
  <c r="I49" i="1"/>
  <c r="A23" i="1"/>
  <c r="A24" i="1" s="1"/>
  <c r="G24" i="1" s="1"/>
  <c r="I51" i="1" l="1"/>
  <c r="I18" i="1"/>
  <c r="I21" i="1" s="1"/>
  <c r="G42" i="1"/>
  <c r="H39" i="1"/>
  <c r="I39" i="1" l="1"/>
  <c r="I42" i="1" s="1"/>
  <c r="H42" i="1"/>
  <c r="G25" i="1"/>
  <c r="G28" i="1"/>
  <c r="J50" i="1"/>
  <c r="J49" i="1"/>
  <c r="J51" i="1" l="1"/>
  <c r="A25" i="1"/>
  <c r="A26" i="1" s="1"/>
  <c r="G26" i="1" s="1"/>
  <c r="A27" i="1" s="1"/>
  <c r="A29" i="1" s="1"/>
  <c r="G29" i="1" s="1"/>
  <c r="G27" i="1" s="1"/>
  <c r="J39" i="1"/>
  <c r="J42" i="1" s="1"/>
  <c r="J40" i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 Hanáček</author>
  </authors>
  <commentList>
    <comment ref="Q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R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<sst xmlns="http://schemas.openxmlformats.org/spreadsheetml/2006/main" count="401" uniqueCount="191">
  <si>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</si>
  <si>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</si>
  <si>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</si>
  <si>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</si>
  <si>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</si>
  <si>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</si>
  <si>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</si>
  <si>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</si>
  <si>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</si>
  <si>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</si>
  <si>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</si>
  <si>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</si>
  <si>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</si>
  <si>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</si>
  <si>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</si>
  <si>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</si>
  <si>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</si>
  <si>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</si>
  <si>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</si>
  <si>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</si>
  <si>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</si>
  <si>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</si>
  <si>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</si>
  <si>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</si>
  <si>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</si>
  <si>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</si>
  <si>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</si>
  <si>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</si>
  <si>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</si>
  <si>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</si>
  <si>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</si>
  <si>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</si>
  <si>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</si>
  <si>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</si>
  <si>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</si>
  <si>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</si>
  <si>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</si>
  <si>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</si>
  <si>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</si>
  <si>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</si>
  <si>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</si>
  <si>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VO</t>
  </si>
  <si>
    <t>Veřejné osvětlení</t>
  </si>
  <si>
    <t>112</t>
  </si>
  <si>
    <t>Bystřice pod Hostýnem-osvětlení přechodů</t>
  </si>
  <si>
    <t>Objekt:</t>
  </si>
  <si>
    <t>Rozpočet:</t>
  </si>
  <si>
    <t>00001</t>
  </si>
  <si>
    <t>ELEKTRO</t>
  </si>
  <si>
    <t>Stavba</t>
  </si>
  <si>
    <t>Celkem za stavbu</t>
  </si>
  <si>
    <t>CZK</t>
  </si>
  <si>
    <t>Rekapitulace dílů</t>
  </si>
  <si>
    <t>Typ dílu</t>
  </si>
  <si>
    <t>M21</t>
  </si>
  <si>
    <t>Elektromontáže</t>
  </si>
  <si>
    <t>M46</t>
  </si>
  <si>
    <t>Zemní práce při montážích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</si>
  <si>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</si>
  <si>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</si>
  <si>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</si>
  <si>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</si>
  <si>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</si>
  <si>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</si>
  <si>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</si>
  <si>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</si>
  <si>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</si>
  <si>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</si>
  <si>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</si>
  <si>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</si>
  <si>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</si>
  <si>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</si>
  <si>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</si>
  <si>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</si>
  <si>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</si>
  <si>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</si>
  <si>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</si>
  <si>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</si>
  <si>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</si>
  <si>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</si>
  <si>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</si>
  <si>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Typ položky</t>
  </si>
  <si>
    <t>Díl:</t>
  </si>
  <si>
    <t>DIL</t>
  </si>
  <si>
    <t>210010022RT1</t>
  </si>
  <si>
    <t>Trubka tuhá z PVC uložená pevně, 23 mm včetně dodávky trubky 1525</t>
  </si>
  <si>
    <t>m</t>
  </si>
  <si>
    <t>RTS 21/ II</t>
  </si>
  <si>
    <t>Práce</t>
  </si>
  <si>
    <t>POL1_</t>
  </si>
  <si>
    <t>210100001R00</t>
  </si>
  <si>
    <t>Ukončení vodičů v rozvaděči + zapojení do 2,5 mm2</t>
  </si>
  <si>
    <t>kus</t>
  </si>
  <si>
    <t>210202111R00</t>
  </si>
  <si>
    <t>Svítidlo veřejného osvětlení na výložník</t>
  </si>
  <si>
    <t>210204011RS2</t>
  </si>
  <si>
    <t>Stožár osvětlovací ocelový délky do 12 m včetně nákladů na autojeřáb</t>
  </si>
  <si>
    <t>210204103RS2</t>
  </si>
  <si>
    <t>Výložník ocelový 1ramenný do 35 kg včetně nákladů na montážní plošinu</t>
  </si>
  <si>
    <t>210204201R00</t>
  </si>
  <si>
    <t>Elektrovýzbroj stožáru pro 1 okruh</t>
  </si>
  <si>
    <t>210220021RT1</t>
  </si>
  <si>
    <t>Vedení uzemňovací v zemi FeZn do 120 mm2 vč.svorek včetně pásku FeZn 30 x 4 mm</t>
  </si>
  <si>
    <t>210220022RT1</t>
  </si>
  <si>
    <t>Vedení uzemňovací v zemi FeZn, D 8 - 10 mm včetně drátu FeZn 10 mm</t>
  </si>
  <si>
    <t>210220302RT1</t>
  </si>
  <si>
    <t>Svorka hromosvodová nad 2 šrouby /ST, SJ, SR, atd/ včetně dodávky svorky SR 2b Fe pro pásek 30x4 mm</t>
  </si>
  <si>
    <t>210220302RT2</t>
  </si>
  <si>
    <t>Svorka hromosvodová nad 2 šrouby /ST, SJ, SR, atd/ včetně dodávky svorky SR 3a Fe</t>
  </si>
  <si>
    <t>210220302RT6</t>
  </si>
  <si>
    <t>Svorka hromosvodová nad 2 šrouby /ST, SJ, SR, atd/ včetně dodávky svorky SP kovových částí d 3-12 mm</t>
  </si>
  <si>
    <t>RTS 20/ II</t>
  </si>
  <si>
    <t>210810045RT1</t>
  </si>
  <si>
    <t>Kabel CYKY-m 750 V 3 x 1,5 mm2 pevně uložený včetně dodávky kabelu</t>
  </si>
  <si>
    <t>210810053RT1</t>
  </si>
  <si>
    <t>Kabel CYKY-m 750 V 4 x 10 mm2 pevně uložený včetně dodávky kabelu</t>
  </si>
  <si>
    <t>905      R01</t>
  </si>
  <si>
    <t>Hzs-revize provoz.souboru a st.obj. Revize</t>
  </si>
  <si>
    <t>h</t>
  </si>
  <si>
    <t>905 002     R01</t>
  </si>
  <si>
    <t>Napojení na stávající zařízení</t>
  </si>
  <si>
    <t>Vlastní</t>
  </si>
  <si>
    <t>Indiv</t>
  </si>
  <si>
    <t>905 003     R01</t>
  </si>
  <si>
    <t>Úprava stávajícího zařízení</t>
  </si>
  <si>
    <t>31677103R</t>
  </si>
  <si>
    <t>Výložník PDB 1-2000/89 pro stožár horní průměr 89 mm</t>
  </si>
  <si>
    <t>SPCM</t>
  </si>
  <si>
    <t>Specifikace</t>
  </si>
  <si>
    <t>POL3_</t>
  </si>
  <si>
    <t>31678610.AR</t>
  </si>
  <si>
    <t>Rozvodnice stožárová 721/s - Al</t>
  </si>
  <si>
    <t>PC16721258</t>
  </si>
  <si>
    <t>Stožár stupňovitý St 2460/86p h=6,0 m horní D86 mm</t>
  </si>
  <si>
    <t>PC21045314531</t>
  </si>
  <si>
    <t>Výložník délka 2500 mm</t>
  </si>
  <si>
    <t>PC2104531551</t>
  </si>
  <si>
    <t>svítidlo uliční LED</t>
  </si>
  <si>
    <t>ks</t>
  </si>
  <si>
    <t>LED lampa pro osvětlení silnic s 12 LED diodami napájenými 700mA s optikou přechodu pro chodce.</t>
  </si>
  <si>
    <t>POP</t>
  </si>
  <si>
    <t>Programovatelný LED ovladač. Elektrická třída II, IP66, IK09.</t>
  </si>
  <si>
    <t>Pouzdro: tlakově litý hliník (EN AC-44300), prášek potažený antracit s texturou (blízký RAL7043). Spigot: die-</t>
  </si>
  <si>
    <t>litý hliník (EN AC-44300), práškově lakovaný antracit (blízký RAL7043). Kryt: 5 mm silné sklo.</t>
  </si>
  <si>
    <t>Upevnění: nerezová ocel. Dodáváno s čepem O60 mm</t>
  </si>
  <si>
    <t>adaptér, který lze namontovat na sloupek (0 °/5 °/10 °/15 °/20 °)</t>
  </si>
  <si>
    <t>náklon) nebo boční vstup (-15 °/-10 °/-5 °/0 °/5 °/10 °/15 ° náklon). Žádný řidič</t>
  </si>
  <si>
    <t>požadovaný profil. Kompletní s 5700K LED. Přepětí</t>
  </si>
  <si>
    <t>ochrana: 10kV jednopulsní společný režim a 8kV</t>
  </si>
  <si>
    <t>multipulsní společný režim a 6kV multipulzní diferenciál</t>
  </si>
  <si>
    <t/>
  </si>
  <si>
    <t>Rozměry: 571 x 224 x 114 mm</t>
  </si>
  <si>
    <t>Příkon svítidla: 27,1 W</t>
  </si>
  <si>
    <t>Světelný tok svítidla: 3833 lm</t>
  </si>
  <si>
    <t>Účinnost svítidla: 141 lm/W</t>
  </si>
  <si>
    <t>Hmotnost: 5,5 kg</t>
  </si>
  <si>
    <t>Scx: 0,054 m2</t>
  </si>
  <si>
    <t>460050703RT1</t>
  </si>
  <si>
    <t>Jáma do 2 m3 pro stožár veř.osvětlení, hor.3,ručně ruční výkop jámy</t>
  </si>
  <si>
    <t>m3</t>
  </si>
  <si>
    <t>460200153R00</t>
  </si>
  <si>
    <t>Výkop kabelové rýhy 35/70 cm  hor.3</t>
  </si>
  <si>
    <t>460200303R00</t>
  </si>
  <si>
    <t>Výkop kabelové rýhy 50/120 cm hor.3</t>
  </si>
  <si>
    <t>460420022RT3</t>
  </si>
  <si>
    <t>Zřízení kabelového lože v rýze š. do 65 cm z písku lože tloušťky 20 cm</t>
  </si>
  <si>
    <t>460490012RT1</t>
  </si>
  <si>
    <t>Fólie výstražná z PVC, šířka 33 cm fólie PVC šířka 33 cm</t>
  </si>
  <si>
    <t>460560163RT1</t>
  </si>
  <si>
    <t>Zához rýhy 35/80 cm, hornina třídy 3 ruční zához rýhy</t>
  </si>
  <si>
    <t>460600001RT3</t>
  </si>
  <si>
    <t>Naložení a odvoz zeminy odvoz na vzdálenost 5000 m</t>
  </si>
  <si>
    <t>PC2104531511</t>
  </si>
  <si>
    <t>zaměření kabelové trasy</t>
  </si>
  <si>
    <t>hod</t>
  </si>
  <si>
    <t>PC2104541315</t>
  </si>
  <si>
    <t>vytýčení stávajících inženýrských sítí</t>
  </si>
  <si>
    <t>PC460212101</t>
  </si>
  <si>
    <t>Pouzdrový základ 800x1200 pro stožár VO kompletní zhot.pouzdrového základu</t>
  </si>
  <si>
    <t>PC46132484135</t>
  </si>
  <si>
    <t>křižovatka kabelu a inženýrské sítě</t>
  </si>
  <si>
    <t>PC6204751315</t>
  </si>
  <si>
    <t>Uložení chráničky kabelu do výkopu vč. chráničky DN 63 mm</t>
  </si>
  <si>
    <t>SUM</t>
  </si>
  <si>
    <t>Poznámky uchazeče k zadání</t>
  </si>
  <si>
    <t>POPUZIV</t>
  </si>
  <si>
    <t>režimu.</t>
  </si>
  <si>
    <t>END</t>
  </si>
  <si>
    <t>SO.401 Osvětlení přechodů pro chodce</t>
  </si>
  <si>
    <t>Město Bystřice pod Hostýnem</t>
  </si>
  <si>
    <t>SO 401 Osvětlení přechodů pro chodce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</si>
</sst>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BFBC9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3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0" fontId="16" fillId="0" borderId="43" xfId="0" applyFont="1" applyBorder="1" applyAlignment="1">
      <alignment vertical="top"/>
    </xf>
    <xf numFmtId="49" fontId="16" fillId="0" borderId="44" xfId="0" applyNumberFormat="1" applyFont="1" applyBorder="1" applyAlignment="1">
      <alignment vertical="top"/>
    </xf>
    <xf numFmtId="0" fontId="16" fillId="0" borderId="44" xfId="0" applyFont="1" applyBorder="1" applyAlignment="1">
      <alignment horizontal="center" vertical="top" shrinkToFit="1"/>
    </xf>
    <xf numFmtId="164" fontId="16" fillId="0" borderId="44" xfId="0" applyNumberFormat="1" applyFont="1" applyBorder="1" applyAlignment="1">
      <alignment vertical="top" shrinkToFit="1"/>
    </xf>
    <xf numFmtId="4" fontId="16" fillId="3" borderId="44" xfId="0" applyNumberFormat="1" applyFont="1" applyFill="1" applyBorder="1" applyAlignment="1" applyProtection="1">
      <alignment vertical="top" shrinkToFit="1"/>
      <protection locked="0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4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vertical="center" wrapText="1"/>
    </xf>
    <xf numFmtId="0" fontId="9" fillId="5" borderId="1" xfId="0" applyFont="1" applyFill="1" applyBorder="1" applyAlignment="1">
      <alignment horizontal="left" vertical="center" indent="1"/>
    </xf>
    <xf numFmtId="49" fontId="6" fillId="5" borderId="0" xfId="0" applyNumberFormat="1" applyFont="1" applyFill="1" applyAlignment="1">
      <alignment horizontal="left" vertical="center" wrapText="1"/>
    </xf>
    <xf numFmtId="0" fontId="0" fillId="5" borderId="1" xfId="0" applyFill="1" applyBorder="1" applyAlignment="1">
      <alignment horizontal="left" vertical="center" indent="1"/>
    </xf>
    <xf numFmtId="49" fontId="8" fillId="5" borderId="0" xfId="0" applyNumberFormat="1" applyFont="1" applyFill="1" applyAlignment="1">
      <alignment horizontal="left" vertical="center" wrapText="1"/>
    </xf>
    <xf numFmtId="0" fontId="0" fillId="5" borderId="0" xfId="0" applyFill="1" applyAlignment="1">
      <alignment wrapText="1"/>
    </xf>
    <xf numFmtId="0" fontId="0" fillId="5" borderId="9" xfId="0" applyFill="1" applyBorder="1" applyAlignment="1">
      <alignment horizontal="left" vertical="center" indent="1"/>
    </xf>
    <xf numFmtId="0" fontId="0" fillId="5" borderId="6" xfId="0" applyFill="1" applyBorder="1" applyAlignment="1">
      <alignment wrapText="1"/>
    </xf>
    <xf numFmtId="49" fontId="8" fillId="5" borderId="6" xfId="0" applyNumberFormat="1" applyFont="1" applyFill="1" applyBorder="1" applyAlignment="1">
      <alignment horizontal="left" vertical="center" wrapText="1"/>
    </xf>
    <xf numFmtId="49" fontId="0" fillId="0" borderId="12" xfId="0" applyNumberForma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0" fontId="4" fillId="6" borderId="11" xfId="0" applyFont="1" applyFill="1" applyBorder="1" applyAlignment="1">
      <alignment horizontal="left" vertical="center" indent="1"/>
    </xf>
    <xf numFmtId="0" fontId="0" fillId="6" borderId="7" xfId="0" applyFill="1" applyBorder="1" applyAlignment="1">
      <alignment wrapText="1"/>
    </xf>
    <xf numFmtId="0" fontId="0" fillId="6" borderId="7" xfId="0" applyFill="1" applyBorder="1"/>
    <xf numFmtId="49" fontId="8" fillId="6" borderId="13" xfId="0" applyNumberFormat="1" applyFont="1" applyFill="1" applyBorder="1" applyAlignment="1">
      <alignment horizontal="left" vertical="center"/>
    </xf>
    <xf numFmtId="0" fontId="7" fillId="7" borderId="36" xfId="0" applyFont="1" applyFill="1" applyBorder="1" applyAlignment="1">
      <alignment vertical="center"/>
    </xf>
    <xf numFmtId="0" fontId="7" fillId="7" borderId="36" xfId="0" applyFont="1" applyFill="1" applyBorder="1" applyAlignment="1">
      <alignment vertical="center" wrapText="1"/>
    </xf>
    <xf numFmtId="0" fontId="7" fillId="7" borderId="37" xfId="0" applyFont="1" applyFill="1" applyBorder="1" applyAlignment="1">
      <alignment vertical="center" wrapText="1"/>
    </xf>
    <xf numFmtId="4" fontId="7" fillId="7" borderId="39" xfId="0" applyNumberFormat="1" applyFont="1" applyFill="1" applyBorder="1" applyAlignment="1">
      <alignment horizontal="center" vertical="center"/>
    </xf>
    <xf numFmtId="4" fontId="7" fillId="7" borderId="39" xfId="0" applyNumberFormat="1" applyFont="1" applyFill="1" applyBorder="1" applyAlignment="1">
      <alignment vertical="center"/>
    </xf>
    <xf numFmtId="3" fontId="7" fillId="7" borderId="39" xfId="0" applyNumberFormat="1" applyFon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6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5" borderId="6" xfId="0" applyNumberFormat="1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0" fillId="3" borderId="6" xfId="0" applyNumberForma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8" fillId="0" borderId="18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5" borderId="18" xfId="0" applyNumberFormat="1" applyFont="1" applyFill="1" applyBorder="1" applyAlignment="1">
      <alignment horizontal="left" vertical="center" wrapText="1"/>
    </xf>
    <xf numFmtId="0" fontId="0" fillId="5" borderId="18" xfId="0" applyFill="1" applyBorder="1" applyAlignment="1">
      <alignment wrapText="1"/>
    </xf>
    <xf numFmtId="0" fontId="0" fillId="5" borderId="19" xfId="0" applyFill="1" applyBorder="1" applyAlignment="1">
      <alignment wrapText="1"/>
    </xf>
    <xf numFmtId="49" fontId="8" fillId="5" borderId="0" xfId="0" applyNumberFormat="1" applyFont="1" applyFill="1" applyAlignment="1">
      <alignment horizontal="left" vertical="center" wrapText="1"/>
    </xf>
    <xf numFmtId="0" fontId="0" fillId="5" borderId="0" xfId="0" applyFill="1" applyAlignment="1">
      <alignment wrapText="1"/>
    </xf>
    <xf numFmtId="0" fontId="0" fillId="5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  <color rgb="FFFBFB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5app\aplikace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54"/>
  <sheetViews>
    <sheetView showGridLines="0" tabSelected="1" topLeftCell="B14" zoomScaleNormal="100" zoomScaleSheetLayoutView="75" workbookViewId="0">
      <selection activeCell="N20" sqref="N20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4" t="s">
        <v>4</v>
      </c>
      <c r="C1" s="225"/>
      <c r="D1" s="225"/>
      <c r="E1" s="225"/>
      <c r="F1" s="225"/>
      <c r="G1" s="225"/>
      <c r="H1" s="225"/>
      <c r="I1" s="225"/>
      <c r="J1" s="226"/>
    </row>
    <row r="2" spans="1:15" ht="31.5" customHeight="1" x14ac:dyDescent="0.2">
      <c r="A2" s="2"/>
      <c r="B2" s="170" t="s">
        <v>24</v>
      </c>
      <c r="C2" s="174"/>
      <c r="D2" s="171" t="s">
        <v>47</v>
      </c>
      <c r="E2" s="230" t="s">
        <v>48</v>
      </c>
      <c r="F2" s="231"/>
      <c r="G2" s="231"/>
      <c r="H2" s="231"/>
      <c r="I2" s="231"/>
      <c r="J2" s="232"/>
      <c r="O2" s="1"/>
    </row>
    <row r="3" spans="1:15" ht="20.25" customHeight="1" x14ac:dyDescent="0.2">
      <c r="A3" s="2"/>
      <c r="B3" s="172" t="s">
        <v>45</v>
      </c>
      <c r="C3" s="174"/>
      <c r="D3" s="173" t="s">
        <v>43</v>
      </c>
      <c r="E3" s="233" t="s">
        <v>188</v>
      </c>
      <c r="F3" s="234"/>
      <c r="G3" s="234"/>
      <c r="H3" s="234"/>
      <c r="I3" s="234"/>
      <c r="J3" s="235"/>
    </row>
    <row r="4" spans="1:15" ht="23.25" customHeight="1" x14ac:dyDescent="0.2">
      <c r="A4" s="76">
        <v>3449575</v>
      </c>
      <c r="B4" s="175" t="s">
        <v>46</v>
      </c>
      <c r="C4" s="176"/>
      <c r="D4" s="177" t="s">
        <v>41</v>
      </c>
      <c r="E4" s="214" t="s">
        <v>42</v>
      </c>
      <c r="F4" s="215"/>
      <c r="G4" s="215"/>
      <c r="H4" s="215"/>
      <c r="I4" s="215"/>
      <c r="J4" s="216"/>
    </row>
    <row r="5" spans="1:15" ht="24" customHeight="1" x14ac:dyDescent="0.2">
      <c r="A5" s="2"/>
      <c r="B5" s="31" t="s">
        <v>23</v>
      </c>
      <c r="C5" s="223" t="s">
        <v>189</v>
      </c>
      <c r="D5" s="223"/>
      <c r="E5" s="223"/>
      <c r="F5" s="223"/>
      <c r="G5" s="169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9"/>
      <c r="E6" s="220"/>
      <c r="F6" s="220"/>
      <c r="G6" s="220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1"/>
      <c r="F7" s="222"/>
      <c r="G7" s="222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7"/>
      <c r="E11" s="237"/>
      <c r="F11" s="237"/>
      <c r="G11" s="237"/>
      <c r="H11" s="18" t="s">
        <v>40</v>
      </c>
      <c r="I11" s="78"/>
      <c r="J11" s="8"/>
    </row>
    <row r="12" spans="1:15" ht="15.75" customHeight="1" x14ac:dyDescent="0.2">
      <c r="A12" s="2"/>
      <c r="B12" s="28"/>
      <c r="C12" s="55"/>
      <c r="D12" s="213"/>
      <c r="E12" s="213"/>
      <c r="F12" s="213"/>
      <c r="G12" s="213"/>
      <c r="H12" s="18" t="s">
        <v>36</v>
      </c>
      <c r="I12" s="78"/>
      <c r="J12" s="8"/>
    </row>
    <row r="13" spans="1:15" ht="15.75" customHeight="1" x14ac:dyDescent="0.2">
      <c r="A13" s="2"/>
      <c r="B13" s="29"/>
      <c r="C13" s="56"/>
      <c r="D13" s="77"/>
      <c r="E13" s="217"/>
      <c r="F13" s="218"/>
      <c r="G13" s="218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6"/>
      <c r="F15" s="236"/>
      <c r="G15" s="238"/>
      <c r="H15" s="238"/>
      <c r="I15" s="238" t="s">
        <v>31</v>
      </c>
      <c r="J15" s="239"/>
    </row>
    <row r="16" spans="1:15" ht="23.25" customHeight="1" x14ac:dyDescent="0.2">
      <c r="A16" s="122" t="s">
        <v>26</v>
      </c>
      <c r="B16" s="38" t="s">
        <v>26</v>
      </c>
      <c r="C16" s="62"/>
      <c r="D16" s="63"/>
      <c r="E16" s="202"/>
      <c r="F16" s="203"/>
      <c r="G16" s="202"/>
      <c r="H16" s="203"/>
      <c r="I16" s="202">
        <f>SUMIF(F49:F50,A16,I49:I50)+SUMIF(F49:F50,"PSU",I49:I50)</f>
        <v>0</v>
      </c>
      <c r="J16" s="204"/>
    </row>
    <row r="17" spans="1:10" ht="23.25" customHeight="1" x14ac:dyDescent="0.2">
      <c r="A17" s="122" t="s">
        <v>27</v>
      </c>
      <c r="B17" s="38" t="s">
        <v>27</v>
      </c>
      <c r="C17" s="62"/>
      <c r="D17" s="63"/>
      <c r="E17" s="202"/>
      <c r="F17" s="203"/>
      <c r="G17" s="202"/>
      <c r="H17" s="203"/>
      <c r="I17" s="202">
        <f>SUMIF(F49:F50,A17,I49:I50)</f>
        <v>0</v>
      </c>
      <c r="J17" s="204"/>
    </row>
    <row r="18" spans="1:10" ht="23.25" customHeight="1" x14ac:dyDescent="0.2">
      <c r="A18" s="122" t="s">
        <v>28</v>
      </c>
      <c r="B18" s="38" t="s">
        <v>28</v>
      </c>
      <c r="C18" s="62"/>
      <c r="D18" s="63"/>
      <c r="E18" s="202"/>
      <c r="F18" s="203"/>
      <c r="G18" s="202"/>
      <c r="H18" s="203"/>
      <c r="I18" s="202">
        <f>SUMIF(F49:F50,A18,I49:I50)</f>
        <v>0</v>
      </c>
      <c r="J18" s="204"/>
    </row>
    <row r="19" spans="1:10" ht="23.25" customHeight="1" x14ac:dyDescent="0.2">
      <c r="A19" s="122" t="s">
        <v>58</v>
      </c>
      <c r="B19" s="38" t="s">
        <v>29</v>
      </c>
      <c r="C19" s="62"/>
      <c r="D19" s="63"/>
      <c r="E19" s="202"/>
      <c r="F19" s="203"/>
      <c r="G19" s="202"/>
      <c r="H19" s="203"/>
      <c r="I19" s="202">
        <f>SUMIF(F49:F50,A19,I49:I50)</f>
        <v>0</v>
      </c>
      <c r="J19" s="204"/>
    </row>
    <row r="20" spans="1:10" ht="23.25" customHeight="1" x14ac:dyDescent="0.2">
      <c r="A20" s="122" t="s">
        <v>59</v>
      </c>
      <c r="B20" s="38" t="s">
        <v>30</v>
      </c>
      <c r="C20" s="62"/>
      <c r="D20" s="63"/>
      <c r="E20" s="202"/>
      <c r="F20" s="203"/>
      <c r="G20" s="202"/>
      <c r="H20" s="203"/>
      <c r="I20" s="202">
        <f>SUMIF(F49:F50,A20,I49:I50)</f>
        <v>0</v>
      </c>
      <c r="J20" s="204"/>
    </row>
    <row r="21" spans="1:10" ht="23.25" customHeight="1" x14ac:dyDescent="0.2">
      <c r="A21" s="2"/>
      <c r="B21" s="48" t="s">
        <v>31</v>
      </c>
      <c r="C21" s="64"/>
      <c r="D21" s="65"/>
      <c r="E21" s="205"/>
      <c r="F21" s="240"/>
      <c r="G21" s="205"/>
      <c r="H21" s="240"/>
      <c r="I21" s="205">
        <f>SUM(I16:J20)</f>
        <v>0</v>
      </c>
      <c r="J21" s="206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0">
        <f>ZakladDPHSniVypocet</f>
        <v>0</v>
      </c>
      <c r="H23" s="201"/>
      <c r="I23" s="2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98">
        <f>IF(A24&gt;50, ROUNDUP(A23, 0), ROUNDDOWN(A23, 0))</f>
        <v>0</v>
      </c>
      <c r="H24" s="199"/>
      <c r="I24" s="1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0">
        <f>ZakladDPHZaklVypocet</f>
        <v>0</v>
      </c>
      <c r="H25" s="201"/>
      <c r="I25" s="2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7">
        <f>IF(A26&gt;50, ROUNDUP(A25, 0), ROUNDDOWN(A25, 0))</f>
        <v>0</v>
      </c>
      <c r="H26" s="228"/>
      <c r="I26" s="22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29">
        <f>CenaCelkem-(ZakladDPHSni+DPHSni+ZakladDPHZakl+DPHZakl)</f>
        <v>0</v>
      </c>
      <c r="H27" s="229"/>
      <c r="I27" s="229"/>
      <c r="J27" s="41" t="str">
        <f t="shared" si="0"/>
        <v>CZK</v>
      </c>
    </row>
    <row r="28" spans="1:10" ht="27.75" hidden="1" customHeight="1" thickBot="1" x14ac:dyDescent="0.25">
      <c r="A28" s="2"/>
      <c r="B28" s="105" t="s">
        <v>25</v>
      </c>
      <c r="C28" s="106"/>
      <c r="D28" s="106"/>
      <c r="E28" s="107"/>
      <c r="F28" s="108"/>
      <c r="G28" s="208">
        <f>ZakladDPHSniVypocet+ZakladDPHZaklVypocet</f>
        <v>0</v>
      </c>
      <c r="H28" s="208"/>
      <c r="I28" s="208"/>
      <c r="J28" s="10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80" t="s">
        <v>37</v>
      </c>
      <c r="C29" s="181"/>
      <c r="D29" s="181"/>
      <c r="E29" s="181"/>
      <c r="F29" s="182"/>
      <c r="G29" s="207">
        <f>IF(A29&gt;50, ROUNDUP(A27, 0), ROUNDDOWN(A27, 0))</f>
        <v>0</v>
      </c>
      <c r="H29" s="207"/>
      <c r="I29" s="207"/>
      <c r="J29" s="183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9"/>
      <c r="E34" s="210"/>
      <c r="G34" s="211"/>
      <c r="H34" s="212"/>
      <c r="I34" s="212"/>
      <c r="J34" s="25"/>
    </row>
    <row r="35" spans="1:10" ht="12.75" customHeight="1" x14ac:dyDescent="0.2">
      <c r="A35" s="2"/>
      <c r="B35" s="2"/>
      <c r="D35" s="197" t="s">
        <v>2</v>
      </c>
      <c r="E35" s="1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2" t="s">
        <v>17</v>
      </c>
      <c r="C37" s="83"/>
      <c r="D37" s="83"/>
      <c r="E37" s="83"/>
      <c r="F37" s="84"/>
      <c r="G37" s="84"/>
      <c r="H37" s="84"/>
      <c r="I37" s="84"/>
      <c r="J37" s="85"/>
    </row>
    <row r="38" spans="1:10" ht="25.5" hidden="1" customHeight="1" x14ac:dyDescent="0.2">
      <c r="A38" s="81" t="s">
        <v>39</v>
      </c>
      <c r="B38" s="86" t="s">
        <v>18</v>
      </c>
      <c r="C38" s="87" t="s">
        <v>6</v>
      </c>
      <c r="D38" s="87"/>
      <c r="E38" s="87"/>
      <c r="F38" s="88" t="str">
        <f>B23</f>
        <v>Základ pro sníženou DPH</v>
      </c>
      <c r="G38" s="88" t="str">
        <f>B25</f>
        <v>Základ pro základní DPH</v>
      </c>
      <c r="H38" s="89" t="s">
        <v>19</v>
      </c>
      <c r="I38" s="89" t="s">
        <v>1</v>
      </c>
      <c r="J38" s="90" t="s">
        <v>0</v>
      </c>
    </row>
    <row r="39" spans="1:10" ht="25.5" hidden="1" customHeight="1" x14ac:dyDescent="0.2">
      <c r="A39" s="81">
        <v>1</v>
      </c>
      <c r="B39" s="91" t="s">
        <v>49</v>
      </c>
      <c r="C39" s="192"/>
      <c r="D39" s="192"/>
      <c r="E39" s="192"/>
      <c r="F39" s="92">
        <f>'112 VO Pol'!AB62</f>
        <v>0</v>
      </c>
      <c r="G39" s="93">
        <f>'112 VO Pol'!AC62</f>
        <v>0</v>
      </c>
      <c r="H39" s="94">
        <f>(F39*SazbaDPH1/100)+(G39*SazbaDPH2/100)</f>
        <v>0</v>
      </c>
      <c r="I39" s="94">
        <f>F39+G39+H39</f>
        <v>0</v>
      </c>
      <c r="J39" s="95" t="str">
        <f>IF(CenaCelkemVypocet=0,"",I39/CenaCelkemVypocet*100)</f>
        <v/>
      </c>
    </row>
    <row r="40" spans="1:10" ht="25.5" hidden="1" customHeight="1" x14ac:dyDescent="0.2">
      <c r="A40" s="81">
        <v>2</v>
      </c>
      <c r="B40" s="96" t="s">
        <v>43</v>
      </c>
      <c r="C40" s="193" t="s">
        <v>44</v>
      </c>
      <c r="D40" s="193"/>
      <c r="E40" s="193"/>
      <c r="F40" s="97">
        <f>'112 VO Pol'!AB62</f>
        <v>0</v>
      </c>
      <c r="G40" s="98">
        <f>'112 VO Pol'!AC62</f>
        <v>0</v>
      </c>
      <c r="H40" s="98">
        <f>(F40*SazbaDPH1/100)+(G40*SazbaDPH2/100)</f>
        <v>0</v>
      </c>
      <c r="I40" s="98">
        <f>F40+G40+H40</f>
        <v>0</v>
      </c>
      <c r="J40" s="99" t="str">
        <f>IF(CenaCelkemVypocet=0,"",I40/CenaCelkemVypocet*100)</f>
        <v/>
      </c>
    </row>
    <row r="41" spans="1:10" ht="25.5" hidden="1" customHeight="1" x14ac:dyDescent="0.2">
      <c r="A41" s="81">
        <v>3</v>
      </c>
      <c r="B41" s="100" t="s">
        <v>41</v>
      </c>
      <c r="C41" s="192" t="s">
        <v>42</v>
      </c>
      <c r="D41" s="192"/>
      <c r="E41" s="192"/>
      <c r="F41" s="101">
        <f>'112 VO Pol'!AB62</f>
        <v>0</v>
      </c>
      <c r="G41" s="94">
        <f>'112 VO Pol'!AC62</f>
        <v>0</v>
      </c>
      <c r="H41" s="94">
        <f>(F41*SazbaDPH1/100)+(G41*SazbaDPH2/100)</f>
        <v>0</v>
      </c>
      <c r="I41" s="94">
        <f>F41+G41+H41</f>
        <v>0</v>
      </c>
      <c r="J41" s="95" t="str">
        <f>IF(CenaCelkemVypocet=0,"",I41/CenaCelkemVypocet*100)</f>
        <v/>
      </c>
    </row>
    <row r="42" spans="1:10" ht="25.5" hidden="1" customHeight="1" x14ac:dyDescent="0.2">
      <c r="A42" s="81"/>
      <c r="B42" s="194" t="s">
        <v>50</v>
      </c>
      <c r="C42" s="195"/>
      <c r="D42" s="195"/>
      <c r="E42" s="196"/>
      <c r="F42" s="102">
        <f>SUMIF(A39:A41,"=1",F39:F41)</f>
        <v>0</v>
      </c>
      <c r="G42" s="103">
        <f>SUMIF(A39:A41,"=1",G39:G41)</f>
        <v>0</v>
      </c>
      <c r="H42" s="103">
        <f>SUMIF(A39:A41,"=1",H39:H41)</f>
        <v>0</v>
      </c>
      <c r="I42" s="103">
        <f>SUMIF(A39:A41,"=1",I39:I41)</f>
        <v>0</v>
      </c>
      <c r="J42" s="104">
        <f>SUMIF(A39:A41,"=1",J39:J41)</f>
        <v>0</v>
      </c>
    </row>
    <row r="46" spans="1:10" ht="15.75" x14ac:dyDescent="0.25">
      <c r="B46" s="110" t="s">
        <v>52</v>
      </c>
    </row>
    <row r="48" spans="1:10" ht="25.5" customHeight="1" x14ac:dyDescent="0.2">
      <c r="A48" s="112"/>
      <c r="B48" s="115" t="s">
        <v>18</v>
      </c>
      <c r="C48" s="115" t="s">
        <v>6</v>
      </c>
      <c r="D48" s="116"/>
      <c r="E48" s="116"/>
      <c r="F48" s="117" t="s">
        <v>53</v>
      </c>
      <c r="G48" s="117"/>
      <c r="H48" s="117"/>
      <c r="I48" s="117" t="s">
        <v>31</v>
      </c>
      <c r="J48" s="117" t="s">
        <v>0</v>
      </c>
    </row>
    <row r="49" spans="1:10" ht="36.75" customHeight="1" x14ac:dyDescent="0.2">
      <c r="A49" s="113"/>
      <c r="B49" s="118" t="s">
        <v>54</v>
      </c>
      <c r="C49" s="190" t="s">
        <v>55</v>
      </c>
      <c r="D49" s="191"/>
      <c r="E49" s="191"/>
      <c r="F49" s="120" t="s">
        <v>28</v>
      </c>
      <c r="G49" s="121"/>
      <c r="H49" s="121"/>
      <c r="I49" s="121">
        <f>'112 VO Pol'!G8</f>
        <v>0</v>
      </c>
      <c r="J49" s="119" t="str">
        <f>IF(I51=0,"",I49/I51*100)</f>
        <v/>
      </c>
    </row>
    <row r="50" spans="1:10" ht="36.75" customHeight="1" x14ac:dyDescent="0.2">
      <c r="A50" s="113"/>
      <c r="B50" s="118" t="s">
        <v>56</v>
      </c>
      <c r="C50" s="190" t="s">
        <v>57</v>
      </c>
      <c r="D50" s="191"/>
      <c r="E50" s="191"/>
      <c r="F50" s="120" t="s">
        <v>28</v>
      </c>
      <c r="G50" s="121"/>
      <c r="H50" s="121"/>
      <c r="I50" s="121">
        <f>'112 VO Pol'!G48</f>
        <v>0</v>
      </c>
      <c r="J50" s="119" t="str">
        <f>IF(I51=0,"",I50/I51*100)</f>
        <v/>
      </c>
    </row>
    <row r="51" spans="1:10" ht="25.5" customHeight="1" x14ac:dyDescent="0.2">
      <c r="A51" s="114"/>
      <c r="B51" s="184" t="s">
        <v>1</v>
      </c>
      <c r="C51" s="185"/>
      <c r="D51" s="186"/>
      <c r="E51" s="186"/>
      <c r="F51" s="187"/>
      <c r="G51" s="188"/>
      <c r="H51" s="188"/>
      <c r="I51" s="188">
        <f>SUM(I49:I50)</f>
        <v>0</v>
      </c>
      <c r="J51" s="189">
        <f>SUM(J49:J50)</f>
        <v>0</v>
      </c>
    </row>
    <row r="52" spans="1:10" x14ac:dyDescent="0.2">
      <c r="F52" s="79"/>
      <c r="G52" s="79"/>
      <c r="H52" s="79"/>
      <c r="I52" s="79"/>
      <c r="J52" s="80"/>
    </row>
    <row r="53" spans="1:10" x14ac:dyDescent="0.2">
      <c r="F53" s="79"/>
      <c r="G53" s="79"/>
      <c r="H53" s="79"/>
      <c r="I53" s="79"/>
      <c r="J53" s="80"/>
    </row>
    <row r="54" spans="1:10" x14ac:dyDescent="0.2">
      <c r="F54" s="79"/>
      <c r="G54" s="79"/>
      <c r="H54" s="79"/>
      <c r="I54" s="79"/>
      <c r="J54" s="8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6:G6"/>
    <mergeCell ref="E7:G7"/>
    <mergeCell ref="C5:F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0:E50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1" t="s">
        <v>7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50" t="s">
        <v>8</v>
      </c>
      <c r="B2" s="49"/>
      <c r="C2" s="243"/>
      <c r="D2" s="243"/>
      <c r="E2" s="243"/>
      <c r="F2" s="243"/>
      <c r="G2" s="244"/>
    </row>
    <row r="3" spans="1:7" ht="24.95" customHeight="1" x14ac:dyDescent="0.2">
      <c r="A3" s="50" t="s">
        <v>9</v>
      </c>
      <c r="B3" s="49"/>
      <c r="C3" s="243"/>
      <c r="D3" s="243"/>
      <c r="E3" s="243"/>
      <c r="F3" s="243"/>
      <c r="G3" s="244"/>
    </row>
    <row r="4" spans="1:7" ht="24.95" customHeight="1" x14ac:dyDescent="0.2">
      <c r="A4" s="50" t="s">
        <v>10</v>
      </c>
      <c r="B4" s="49"/>
      <c r="C4" s="243"/>
      <c r="D4" s="243"/>
      <c r="E4" s="243"/>
      <c r="F4" s="243"/>
      <c r="G4" s="24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E5000"/>
  <sheetViews>
    <sheetView workbookViewId="0">
      <pane ySplit="7" topLeftCell="A8" activePane="bottomLeft" state="frozen"/>
      <selection pane="bottomLeft" activeCell="X13" sqref="X13"/>
    </sheetView>
  </sheetViews>
  <sheetFormatPr defaultRowHeight="12.75" outlineLevelRow="1" x14ac:dyDescent="0.2"/>
  <cols>
    <col min="1" max="1" width="3.42578125" customWidth="1"/>
    <col min="2" max="2" width="12.5703125" style="111" customWidth="1"/>
    <col min="3" max="3" width="38.28515625" style="11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21" width="0" hidden="1" customWidth="1"/>
    <col min="26" max="26" width="0" hidden="1" customWidth="1"/>
    <col min="28" max="38" width="0" hidden="1" customWidth="1"/>
    <col min="50" max="50" width="73.7109375" customWidth="1"/>
  </cols>
  <sheetData>
    <row r="1" spans="1:57" ht="15.75" customHeight="1" x14ac:dyDescent="0.25">
      <c r="A1" s="247" t="s">
        <v>7</v>
      </c>
      <c r="B1" s="247"/>
      <c r="C1" s="247"/>
      <c r="D1" s="247"/>
      <c r="E1" s="247"/>
      <c r="F1" s="247"/>
      <c r="G1" s="247"/>
      <c r="AD1" t="s">
        <v>60</v>
      </c>
    </row>
    <row r="2" spans="1:57" ht="24.95" customHeight="1" x14ac:dyDescent="0.2">
      <c r="A2" s="123" t="s">
        <v>8</v>
      </c>
      <c r="B2" s="49" t="s">
        <v>47</v>
      </c>
      <c r="C2" s="248" t="s">
        <v>48</v>
      </c>
      <c r="D2" s="249"/>
      <c r="E2" s="249"/>
      <c r="F2" s="249"/>
      <c r="G2" s="250"/>
      <c r="AD2" t="s">
        <v>61</v>
      </c>
    </row>
    <row r="3" spans="1:57" ht="24.95" customHeight="1" x14ac:dyDescent="0.2">
      <c r="A3" s="123" t="s">
        <v>9</v>
      </c>
      <c r="B3" s="49" t="s">
        <v>43</v>
      </c>
      <c r="C3" s="248" t="s">
        <v>190</v>
      </c>
      <c r="D3" s="249"/>
      <c r="E3" s="249"/>
      <c r="F3" s="249"/>
      <c r="G3" s="250"/>
      <c r="Z3" s="111" t="s">
        <v>61</v>
      </c>
      <c r="AD3" t="s">
        <v>62</v>
      </c>
    </row>
    <row r="4" spans="1:57" ht="24.95" customHeight="1" x14ac:dyDescent="0.2">
      <c r="A4" s="179" t="s">
        <v>10</v>
      </c>
      <c r="B4" s="178" t="s">
        <v>41</v>
      </c>
      <c r="C4" s="251" t="s">
        <v>42</v>
      </c>
      <c r="D4" s="252"/>
      <c r="E4" s="252"/>
      <c r="F4" s="252"/>
      <c r="G4" s="253"/>
      <c r="AD4" t="s">
        <v>63</v>
      </c>
    </row>
    <row r="5" spans="1:57" x14ac:dyDescent="0.2">
      <c r="D5" s="10"/>
    </row>
    <row r="6" spans="1:57" ht="38.25" x14ac:dyDescent="0.2">
      <c r="A6" s="125" t="s">
        <v>64</v>
      </c>
      <c r="B6" s="127" t="s">
        <v>65</v>
      </c>
      <c r="C6" s="127" t="s">
        <v>66</v>
      </c>
      <c r="D6" s="126" t="s">
        <v>67</v>
      </c>
      <c r="E6" s="125" t="s">
        <v>68</v>
      </c>
      <c r="F6" s="124" t="s">
        <v>69</v>
      </c>
      <c r="G6" s="125" t="s">
        <v>31</v>
      </c>
      <c r="H6" s="128" t="s">
        <v>32</v>
      </c>
      <c r="I6" s="128" t="s">
        <v>70</v>
      </c>
      <c r="J6" s="128" t="s">
        <v>33</v>
      </c>
      <c r="K6" s="128" t="s">
        <v>71</v>
      </c>
      <c r="L6" s="128" t="s">
        <v>72</v>
      </c>
      <c r="M6" s="128" t="s">
        <v>73</v>
      </c>
      <c r="N6" s="128" t="s">
        <v>74</v>
      </c>
      <c r="O6" s="128" t="s">
        <v>75</v>
      </c>
      <c r="P6" s="128" t="s">
        <v>76</v>
      </c>
      <c r="Q6" s="128" t="s">
        <v>77</v>
      </c>
      <c r="R6" s="128" t="s">
        <v>78</v>
      </c>
      <c r="S6" s="128" t="s">
        <v>79</v>
      </c>
      <c r="T6" s="128" t="s">
        <v>80</v>
      </c>
      <c r="U6" s="128" t="s">
        <v>81</v>
      </c>
    </row>
    <row r="7" spans="1:57" hidden="1" x14ac:dyDescent="0.2">
      <c r="A7" s="3"/>
      <c r="B7" s="4"/>
      <c r="C7" s="4"/>
      <c r="D7" s="6"/>
      <c r="E7" s="130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</row>
    <row r="8" spans="1:57" x14ac:dyDescent="0.2">
      <c r="A8" s="143" t="s">
        <v>82</v>
      </c>
      <c r="B8" s="144" t="s">
        <v>54</v>
      </c>
      <c r="C8" s="162" t="s">
        <v>55</v>
      </c>
      <c r="D8" s="145"/>
      <c r="E8" s="146"/>
      <c r="F8" s="147"/>
      <c r="G8" s="147">
        <f>SUMIF(AD9:AD47,"&lt;&gt;NOR",G9:G47)</f>
        <v>0</v>
      </c>
      <c r="H8" s="147"/>
      <c r="I8" s="147">
        <f>SUM(I9:I47)</f>
        <v>0</v>
      </c>
      <c r="J8" s="147"/>
      <c r="K8" s="147">
        <f>SUM(K9:K47)</f>
        <v>0</v>
      </c>
      <c r="L8" s="147"/>
      <c r="M8" s="147">
        <f>SUM(M9:M47)</f>
        <v>0</v>
      </c>
      <c r="N8" s="147"/>
      <c r="O8" s="147">
        <f>SUM(O9:O47)</f>
        <v>0</v>
      </c>
      <c r="P8" s="147"/>
      <c r="Q8" s="147"/>
      <c r="R8" s="147"/>
      <c r="S8" s="147"/>
      <c r="T8" s="147">
        <f>SUM(T9:T47)</f>
        <v>81.7</v>
      </c>
      <c r="U8" s="142"/>
      <c r="AD8" t="s">
        <v>83</v>
      </c>
    </row>
    <row r="9" spans="1:57" ht="22.5" outlineLevel="1" x14ac:dyDescent="0.2">
      <c r="A9" s="154">
        <v>1</v>
      </c>
      <c r="B9" s="155" t="s">
        <v>84</v>
      </c>
      <c r="C9" s="163" t="s">
        <v>85</v>
      </c>
      <c r="D9" s="156" t="s">
        <v>86</v>
      </c>
      <c r="E9" s="157">
        <v>25</v>
      </c>
      <c r="F9" s="158"/>
      <c r="G9" s="159">
        <f t="shared" ref="G9:G29" si="0">ROUND(E9*F9,2)</f>
        <v>0</v>
      </c>
      <c r="H9" s="158"/>
      <c r="I9" s="159">
        <f t="shared" ref="I9:I29" si="1">ROUND(E9*H9,2)</f>
        <v>0</v>
      </c>
      <c r="J9" s="158"/>
      <c r="K9" s="159">
        <f t="shared" ref="K9:K29" si="2">ROUND(E9*J9,2)</f>
        <v>0</v>
      </c>
      <c r="L9" s="159">
        <v>21</v>
      </c>
      <c r="M9" s="159">
        <f t="shared" ref="M9:M29" si="3">G9*(1+L9/100)</f>
        <v>0</v>
      </c>
      <c r="N9" s="159">
        <v>0</v>
      </c>
      <c r="O9" s="159">
        <f>ROUND(E9*N9,2)</f>
        <v>0</v>
      </c>
      <c r="P9" s="159"/>
      <c r="Q9" s="159" t="s">
        <v>87</v>
      </c>
      <c r="R9" s="159" t="s">
        <v>87</v>
      </c>
      <c r="S9" s="159">
        <v>8.6999999999999994E-2</v>
      </c>
      <c r="T9" s="159">
        <f>ROUND(E9*S9,2)</f>
        <v>2.1800000000000002</v>
      </c>
      <c r="U9" s="138" t="s">
        <v>88</v>
      </c>
      <c r="V9" s="129"/>
      <c r="W9" s="129"/>
      <c r="X9" s="129"/>
      <c r="Y9" s="129"/>
      <c r="Z9" s="129"/>
      <c r="AA9" s="129"/>
      <c r="AB9" s="129"/>
      <c r="AC9" s="129"/>
      <c r="AD9" s="129" t="s">
        <v>89</v>
      </c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</row>
    <row r="10" spans="1:57" outlineLevel="1" x14ac:dyDescent="0.2">
      <c r="A10" s="154">
        <v>2</v>
      </c>
      <c r="B10" s="155" t="s">
        <v>90</v>
      </c>
      <c r="C10" s="163" t="s">
        <v>91</v>
      </c>
      <c r="D10" s="156" t="s">
        <v>92</v>
      </c>
      <c r="E10" s="157">
        <v>24</v>
      </c>
      <c r="F10" s="158"/>
      <c r="G10" s="159">
        <f t="shared" si="0"/>
        <v>0</v>
      </c>
      <c r="H10" s="158"/>
      <c r="I10" s="159">
        <f t="shared" si="1"/>
        <v>0</v>
      </c>
      <c r="J10" s="158"/>
      <c r="K10" s="159">
        <f t="shared" si="2"/>
        <v>0</v>
      </c>
      <c r="L10" s="159">
        <v>21</v>
      </c>
      <c r="M10" s="159">
        <f t="shared" si="3"/>
        <v>0</v>
      </c>
      <c r="N10" s="159">
        <v>0</v>
      </c>
      <c r="O10" s="159">
        <f>ROUND(E10*N10,2)</f>
        <v>0</v>
      </c>
      <c r="P10" s="159"/>
      <c r="Q10" s="159" t="s">
        <v>87</v>
      </c>
      <c r="R10" s="159" t="s">
        <v>87</v>
      </c>
      <c r="S10" s="159">
        <v>5.0500000000000003E-2</v>
      </c>
      <c r="T10" s="159">
        <f>ROUND(E10*S10,2)</f>
        <v>1.21</v>
      </c>
      <c r="U10" s="138" t="s">
        <v>88</v>
      </c>
      <c r="V10" s="129"/>
      <c r="W10" s="129"/>
      <c r="X10" s="129"/>
      <c r="Y10" s="129"/>
      <c r="Z10" s="129"/>
      <c r="AA10" s="129"/>
      <c r="AB10" s="129"/>
      <c r="AC10" s="129"/>
      <c r="AD10" s="129" t="s">
        <v>89</v>
      </c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</row>
    <row r="11" spans="1:57" outlineLevel="1" x14ac:dyDescent="0.2">
      <c r="A11" s="154">
        <v>3</v>
      </c>
      <c r="B11" s="155" t="s">
        <v>93</v>
      </c>
      <c r="C11" s="163" t="s">
        <v>94</v>
      </c>
      <c r="D11" s="156" t="s">
        <v>92</v>
      </c>
      <c r="E11" s="157">
        <v>4</v>
      </c>
      <c r="F11" s="158"/>
      <c r="G11" s="159">
        <f t="shared" si="0"/>
        <v>0</v>
      </c>
      <c r="H11" s="158"/>
      <c r="I11" s="159">
        <f t="shared" si="1"/>
        <v>0</v>
      </c>
      <c r="J11" s="158"/>
      <c r="K11" s="159">
        <f t="shared" si="2"/>
        <v>0</v>
      </c>
      <c r="L11" s="159">
        <v>21</v>
      </c>
      <c r="M11" s="159">
        <f t="shared" si="3"/>
        <v>0</v>
      </c>
      <c r="N11" s="159">
        <v>0</v>
      </c>
      <c r="O11" s="159">
        <f>ROUND(E11*N11,2)</f>
        <v>0</v>
      </c>
      <c r="P11" s="159"/>
      <c r="Q11" s="159" t="s">
        <v>87</v>
      </c>
      <c r="R11" s="159" t="s">
        <v>87</v>
      </c>
      <c r="S11" s="159">
        <v>1.17</v>
      </c>
      <c r="T11" s="159">
        <f>ROUND(E11*S11,2)</f>
        <v>4.68</v>
      </c>
      <c r="U11" s="138" t="s">
        <v>88</v>
      </c>
      <c r="V11" s="129"/>
      <c r="W11" s="129"/>
      <c r="X11" s="129"/>
      <c r="Y11" s="129"/>
      <c r="Z11" s="129"/>
      <c r="AA11" s="129"/>
      <c r="AB11" s="129"/>
      <c r="AC11" s="129"/>
      <c r="AD11" s="129" t="s">
        <v>89</v>
      </c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</row>
    <row r="12" spans="1:57" ht="22.5" outlineLevel="1" x14ac:dyDescent="0.2">
      <c r="A12" s="154">
        <v>4</v>
      </c>
      <c r="B12" s="155" t="s">
        <v>95</v>
      </c>
      <c r="C12" s="163" t="s">
        <v>96</v>
      </c>
      <c r="D12" s="156" t="s">
        <v>92</v>
      </c>
      <c r="E12" s="157">
        <v>4</v>
      </c>
      <c r="F12" s="158"/>
      <c r="G12" s="159">
        <f t="shared" si="0"/>
        <v>0</v>
      </c>
      <c r="H12" s="158"/>
      <c r="I12" s="159">
        <f t="shared" si="1"/>
        <v>0</v>
      </c>
      <c r="J12" s="158"/>
      <c r="K12" s="159">
        <f t="shared" si="2"/>
        <v>0</v>
      </c>
      <c r="L12" s="159">
        <v>21</v>
      </c>
      <c r="M12" s="159">
        <f t="shared" si="3"/>
        <v>0</v>
      </c>
      <c r="N12" s="159">
        <v>0</v>
      </c>
      <c r="O12" s="159">
        <f>ROUND(E12*N12,2)</f>
        <v>0</v>
      </c>
      <c r="P12" s="159"/>
      <c r="Q12" s="159" t="s">
        <v>87</v>
      </c>
      <c r="R12" s="159" t="s">
        <v>87</v>
      </c>
      <c r="S12" s="159">
        <v>3.4166699999999999</v>
      </c>
      <c r="T12" s="159">
        <f>ROUND(E12*S12,2)</f>
        <v>13.67</v>
      </c>
      <c r="U12" s="138" t="s">
        <v>88</v>
      </c>
      <c r="V12" s="129"/>
      <c r="W12" s="129"/>
      <c r="X12" s="129"/>
      <c r="Y12" s="129"/>
      <c r="Z12" s="129"/>
      <c r="AA12" s="129"/>
      <c r="AB12" s="129"/>
      <c r="AC12" s="129"/>
      <c r="AD12" s="129" t="s">
        <v>89</v>
      </c>
      <c r="AE12" s="129"/>
      <c r="AF12" s="129"/>
      <c r="AG12" s="129"/>
      <c r="AH12" s="129"/>
      <c r="AI12" s="129"/>
      <c r="AJ12" s="129"/>
      <c r="AK12" s="129"/>
      <c r="AL12" s="129"/>
      <c r="AM12" s="129"/>
      <c r="AN12" s="129"/>
      <c r="AO12" s="129"/>
      <c r="AP12" s="129"/>
      <c r="AQ12" s="129"/>
      <c r="AR12" s="129"/>
      <c r="AS12" s="129"/>
      <c r="AT12" s="129"/>
      <c r="AU12" s="129"/>
      <c r="AV12" s="129"/>
      <c r="AW12" s="129"/>
      <c r="AX12" s="129"/>
      <c r="AY12" s="129"/>
      <c r="AZ12" s="129"/>
      <c r="BA12" s="129"/>
      <c r="BB12" s="129"/>
      <c r="BC12" s="129"/>
      <c r="BD12" s="129"/>
      <c r="BE12" s="129"/>
    </row>
    <row r="13" spans="1:57" ht="22.5" outlineLevel="1" x14ac:dyDescent="0.2">
      <c r="A13" s="154">
        <v>5</v>
      </c>
      <c r="B13" s="155" t="s">
        <v>97</v>
      </c>
      <c r="C13" s="163" t="s">
        <v>98</v>
      </c>
      <c r="D13" s="156" t="s">
        <v>92</v>
      </c>
      <c r="E13" s="157">
        <v>4</v>
      </c>
      <c r="F13" s="158"/>
      <c r="G13" s="159">
        <f t="shared" si="0"/>
        <v>0</v>
      </c>
      <c r="H13" s="158"/>
      <c r="I13" s="159">
        <f t="shared" si="1"/>
        <v>0</v>
      </c>
      <c r="J13" s="158"/>
      <c r="K13" s="159">
        <f t="shared" si="2"/>
        <v>0</v>
      </c>
      <c r="L13" s="159">
        <v>21</v>
      </c>
      <c r="M13" s="159">
        <f t="shared" si="3"/>
        <v>0</v>
      </c>
      <c r="N13" s="159">
        <v>0</v>
      </c>
      <c r="O13" s="159">
        <f>ROUND(E13*N13,2)</f>
        <v>0</v>
      </c>
      <c r="P13" s="159"/>
      <c r="Q13" s="159" t="s">
        <v>87</v>
      </c>
      <c r="R13" s="159" t="s">
        <v>87</v>
      </c>
      <c r="S13" s="159">
        <v>1.81667</v>
      </c>
      <c r="T13" s="159">
        <f>ROUND(E13*S13,2)</f>
        <v>7.27</v>
      </c>
      <c r="U13" s="138" t="s">
        <v>88</v>
      </c>
      <c r="V13" s="129"/>
      <c r="W13" s="129"/>
      <c r="X13" s="129"/>
      <c r="Y13" s="129"/>
      <c r="Z13" s="129"/>
      <c r="AA13" s="129"/>
      <c r="AB13" s="129"/>
      <c r="AC13" s="129"/>
      <c r="AD13" s="129" t="s">
        <v>89</v>
      </c>
      <c r="AE13" s="129"/>
      <c r="AF13" s="129"/>
      <c r="AG13" s="129"/>
      <c r="AH13" s="129"/>
      <c r="AI13" s="129"/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129"/>
      <c r="AU13" s="129"/>
      <c r="AV13" s="129"/>
      <c r="AW13" s="129"/>
      <c r="AX13" s="129"/>
      <c r="AY13" s="129"/>
      <c r="AZ13" s="129"/>
      <c r="BA13" s="129"/>
      <c r="BB13" s="129"/>
      <c r="BC13" s="129"/>
      <c r="BD13" s="129"/>
      <c r="BE13" s="129"/>
    </row>
    <row r="14" spans="1:57" outlineLevel="1" x14ac:dyDescent="0.2">
      <c r="A14" s="154">
        <v>6</v>
      </c>
      <c r="B14" s="155" t="s">
        <v>99</v>
      </c>
      <c r="C14" s="163" t="s">
        <v>100</v>
      </c>
      <c r="D14" s="156" t="s">
        <v>92</v>
      </c>
      <c r="E14" s="157">
        <v>4</v>
      </c>
      <c r="F14" s="158"/>
      <c r="G14" s="159">
        <f t="shared" si="0"/>
        <v>0</v>
      </c>
      <c r="H14" s="158"/>
      <c r="I14" s="159">
        <f t="shared" si="1"/>
        <v>0</v>
      </c>
      <c r="J14" s="158"/>
      <c r="K14" s="159">
        <f t="shared" si="2"/>
        <v>0</v>
      </c>
      <c r="L14" s="159">
        <v>21</v>
      </c>
      <c r="M14" s="159">
        <f t="shared" si="3"/>
        <v>0</v>
      </c>
      <c r="N14" s="159">
        <v>0</v>
      </c>
      <c r="O14" s="159">
        <f>ROUND(E14*N14,2)</f>
        <v>0</v>
      </c>
      <c r="P14" s="159"/>
      <c r="Q14" s="159" t="s">
        <v>87</v>
      </c>
      <c r="R14" s="159" t="s">
        <v>87</v>
      </c>
      <c r="S14" s="159">
        <v>1.3666700000000001</v>
      </c>
      <c r="T14" s="159">
        <f>ROUND(E14*S14,2)</f>
        <v>5.47</v>
      </c>
      <c r="U14" s="138" t="s">
        <v>88</v>
      </c>
      <c r="V14" s="129"/>
      <c r="W14" s="129"/>
      <c r="X14" s="129"/>
      <c r="Y14" s="129"/>
      <c r="Z14" s="129"/>
      <c r="AA14" s="129"/>
      <c r="AB14" s="129"/>
      <c r="AC14" s="129"/>
      <c r="AD14" s="129" t="s">
        <v>89</v>
      </c>
      <c r="AE14" s="129"/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129"/>
      <c r="AU14" s="129"/>
      <c r="AV14" s="129"/>
      <c r="AW14" s="129"/>
      <c r="AX14" s="129"/>
      <c r="AY14" s="129"/>
      <c r="AZ14" s="129"/>
      <c r="BA14" s="129"/>
      <c r="BB14" s="129"/>
      <c r="BC14" s="129"/>
      <c r="BD14" s="129"/>
      <c r="BE14" s="129"/>
    </row>
    <row r="15" spans="1:57" ht="22.5" outlineLevel="1" x14ac:dyDescent="0.2">
      <c r="A15" s="154">
        <v>7</v>
      </c>
      <c r="B15" s="155" t="s">
        <v>101</v>
      </c>
      <c r="C15" s="163" t="s">
        <v>102</v>
      </c>
      <c r="D15" s="156" t="s">
        <v>86</v>
      </c>
      <c r="E15" s="157">
        <v>43</v>
      </c>
      <c r="F15" s="158"/>
      <c r="G15" s="159">
        <f t="shared" si="0"/>
        <v>0</v>
      </c>
      <c r="H15" s="158"/>
      <c r="I15" s="159">
        <f t="shared" si="1"/>
        <v>0</v>
      </c>
      <c r="J15" s="158"/>
      <c r="K15" s="159">
        <f t="shared" si="2"/>
        <v>0</v>
      </c>
      <c r="L15" s="159">
        <v>21</v>
      </c>
      <c r="M15" s="159">
        <f t="shared" si="3"/>
        <v>0</v>
      </c>
      <c r="N15" s="159">
        <v>0</v>
      </c>
      <c r="O15" s="159">
        <f>ROUND(E15*N15,2)</f>
        <v>0</v>
      </c>
      <c r="P15" s="159"/>
      <c r="Q15" s="159" t="s">
        <v>87</v>
      </c>
      <c r="R15" s="159" t="s">
        <v>87</v>
      </c>
      <c r="S15" s="159">
        <v>0.13</v>
      </c>
      <c r="T15" s="159">
        <f>ROUND(E15*S15,2)</f>
        <v>5.59</v>
      </c>
      <c r="U15" s="138" t="s">
        <v>88</v>
      </c>
      <c r="V15" s="129"/>
      <c r="W15" s="129"/>
      <c r="X15" s="129"/>
      <c r="Y15" s="129"/>
      <c r="Z15" s="129"/>
      <c r="AA15" s="129"/>
      <c r="AB15" s="129"/>
      <c r="AC15" s="129"/>
      <c r="AD15" s="129" t="s">
        <v>89</v>
      </c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  <c r="AV15" s="129"/>
      <c r="AW15" s="129"/>
      <c r="AX15" s="129"/>
      <c r="AY15" s="129"/>
      <c r="AZ15" s="129"/>
      <c r="BA15" s="129"/>
      <c r="BB15" s="129"/>
      <c r="BC15" s="129"/>
      <c r="BD15" s="129"/>
      <c r="BE15" s="129"/>
    </row>
    <row r="16" spans="1:57" ht="22.5" outlineLevel="1" x14ac:dyDescent="0.2">
      <c r="A16" s="154">
        <v>8</v>
      </c>
      <c r="B16" s="155" t="s">
        <v>103</v>
      </c>
      <c r="C16" s="163" t="s">
        <v>104</v>
      </c>
      <c r="D16" s="156" t="s">
        <v>86</v>
      </c>
      <c r="E16" s="157">
        <v>10</v>
      </c>
      <c r="F16" s="158"/>
      <c r="G16" s="159">
        <f t="shared" si="0"/>
        <v>0</v>
      </c>
      <c r="H16" s="158"/>
      <c r="I16" s="159">
        <f t="shared" si="1"/>
        <v>0</v>
      </c>
      <c r="J16" s="158"/>
      <c r="K16" s="159">
        <f t="shared" si="2"/>
        <v>0</v>
      </c>
      <c r="L16" s="159">
        <v>21</v>
      </c>
      <c r="M16" s="159">
        <f t="shared" si="3"/>
        <v>0</v>
      </c>
      <c r="N16" s="159">
        <v>0</v>
      </c>
      <c r="O16" s="159">
        <f>ROUND(E16*N16,2)</f>
        <v>0</v>
      </c>
      <c r="P16" s="159"/>
      <c r="Q16" s="159" t="s">
        <v>87</v>
      </c>
      <c r="R16" s="159" t="s">
        <v>87</v>
      </c>
      <c r="S16" s="159">
        <v>0.16</v>
      </c>
      <c r="T16" s="159">
        <f>ROUND(E16*S16,2)</f>
        <v>1.6</v>
      </c>
      <c r="U16" s="138" t="s">
        <v>88</v>
      </c>
      <c r="V16" s="129"/>
      <c r="W16" s="129"/>
      <c r="X16" s="129"/>
      <c r="Y16" s="129"/>
      <c r="Z16" s="129"/>
      <c r="AA16" s="129"/>
      <c r="AB16" s="129"/>
      <c r="AC16" s="129"/>
      <c r="AD16" s="129" t="s">
        <v>89</v>
      </c>
      <c r="AE16" s="129"/>
      <c r="AF16" s="129"/>
      <c r="AG16" s="129"/>
      <c r="AH16" s="129"/>
      <c r="AI16" s="129"/>
      <c r="AJ16" s="129"/>
      <c r="AK16" s="129"/>
      <c r="AL16" s="129"/>
      <c r="AM16" s="129"/>
      <c r="AN16" s="129"/>
      <c r="AO16" s="129"/>
      <c r="AP16" s="129"/>
      <c r="AQ16" s="129"/>
      <c r="AR16" s="129"/>
      <c r="AS16" s="129"/>
      <c r="AT16" s="129"/>
      <c r="AU16" s="129"/>
      <c r="AV16" s="129"/>
      <c r="AW16" s="129"/>
      <c r="AX16" s="129"/>
      <c r="AY16" s="129"/>
      <c r="AZ16" s="129"/>
      <c r="BA16" s="129"/>
      <c r="BB16" s="129"/>
      <c r="BC16" s="129"/>
      <c r="BD16" s="129"/>
      <c r="BE16" s="129"/>
    </row>
    <row r="17" spans="1:57" ht="33.75" outlineLevel="1" x14ac:dyDescent="0.2">
      <c r="A17" s="154">
        <v>9</v>
      </c>
      <c r="B17" s="155" t="s">
        <v>105</v>
      </c>
      <c r="C17" s="163" t="s">
        <v>106</v>
      </c>
      <c r="D17" s="156" t="s">
        <v>92</v>
      </c>
      <c r="E17" s="157">
        <v>6</v>
      </c>
      <c r="F17" s="158"/>
      <c r="G17" s="159">
        <f t="shared" si="0"/>
        <v>0</v>
      </c>
      <c r="H17" s="158"/>
      <c r="I17" s="159">
        <f t="shared" si="1"/>
        <v>0</v>
      </c>
      <c r="J17" s="158"/>
      <c r="K17" s="159">
        <f t="shared" si="2"/>
        <v>0</v>
      </c>
      <c r="L17" s="159">
        <v>21</v>
      </c>
      <c r="M17" s="159">
        <f t="shared" si="3"/>
        <v>0</v>
      </c>
      <c r="N17" s="159">
        <v>0</v>
      </c>
      <c r="O17" s="159">
        <f>ROUND(E17*N17,2)</f>
        <v>0</v>
      </c>
      <c r="P17" s="159"/>
      <c r="Q17" s="159" t="s">
        <v>87</v>
      </c>
      <c r="R17" s="159" t="s">
        <v>87</v>
      </c>
      <c r="S17" s="159">
        <v>0.35216999999999998</v>
      </c>
      <c r="T17" s="159">
        <f>ROUND(E17*S17,2)</f>
        <v>2.11</v>
      </c>
      <c r="U17" s="138" t="s">
        <v>88</v>
      </c>
      <c r="V17" s="129"/>
      <c r="W17" s="129"/>
      <c r="X17" s="129"/>
      <c r="Y17" s="129"/>
      <c r="Z17" s="129"/>
      <c r="AA17" s="129"/>
      <c r="AB17" s="129"/>
      <c r="AC17" s="129"/>
      <c r="AD17" s="129" t="s">
        <v>89</v>
      </c>
      <c r="AE17" s="129"/>
      <c r="AF17" s="129"/>
      <c r="AG17" s="129"/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129"/>
      <c r="AU17" s="129"/>
      <c r="AV17" s="129"/>
      <c r="AW17" s="129"/>
      <c r="AX17" s="129"/>
      <c r="AY17" s="129"/>
      <c r="AZ17" s="129"/>
      <c r="BA17" s="129"/>
      <c r="BB17" s="129"/>
      <c r="BC17" s="129"/>
      <c r="BD17" s="129"/>
      <c r="BE17" s="129"/>
    </row>
    <row r="18" spans="1:57" ht="22.5" outlineLevel="1" x14ac:dyDescent="0.2">
      <c r="A18" s="154">
        <v>10</v>
      </c>
      <c r="B18" s="155" t="s">
        <v>107</v>
      </c>
      <c r="C18" s="163" t="s">
        <v>108</v>
      </c>
      <c r="D18" s="156" t="s">
        <v>92</v>
      </c>
      <c r="E18" s="157">
        <v>4</v>
      </c>
      <c r="F18" s="158"/>
      <c r="G18" s="159">
        <f t="shared" si="0"/>
        <v>0</v>
      </c>
      <c r="H18" s="158"/>
      <c r="I18" s="159">
        <f t="shared" si="1"/>
        <v>0</v>
      </c>
      <c r="J18" s="158"/>
      <c r="K18" s="159">
        <f t="shared" si="2"/>
        <v>0</v>
      </c>
      <c r="L18" s="159">
        <v>21</v>
      </c>
      <c r="M18" s="159">
        <f t="shared" si="3"/>
        <v>0</v>
      </c>
      <c r="N18" s="159">
        <v>0</v>
      </c>
      <c r="O18" s="159">
        <f>ROUND(E18*N18,2)</f>
        <v>0</v>
      </c>
      <c r="P18" s="159"/>
      <c r="Q18" s="159" t="s">
        <v>87</v>
      </c>
      <c r="R18" s="159" t="s">
        <v>87</v>
      </c>
      <c r="S18" s="159">
        <v>0.35216999999999998</v>
      </c>
      <c r="T18" s="159">
        <f>ROUND(E18*S18,2)</f>
        <v>1.41</v>
      </c>
      <c r="U18" s="138" t="s">
        <v>88</v>
      </c>
      <c r="V18" s="129"/>
      <c r="W18" s="129"/>
      <c r="X18" s="129"/>
      <c r="Y18" s="129"/>
      <c r="Z18" s="129"/>
      <c r="AA18" s="129"/>
      <c r="AB18" s="129"/>
      <c r="AC18" s="129"/>
      <c r="AD18" s="129" t="s">
        <v>89</v>
      </c>
      <c r="AE18" s="129"/>
      <c r="AF18" s="129"/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29"/>
      <c r="AU18" s="129"/>
      <c r="AV18" s="129"/>
      <c r="AW18" s="129"/>
      <c r="AX18" s="129"/>
      <c r="AY18" s="129"/>
      <c r="AZ18" s="129"/>
      <c r="BA18" s="129"/>
      <c r="BB18" s="129"/>
      <c r="BC18" s="129"/>
      <c r="BD18" s="129"/>
      <c r="BE18" s="129"/>
    </row>
    <row r="19" spans="1:57" ht="33.75" outlineLevel="1" x14ac:dyDescent="0.2">
      <c r="A19" s="154">
        <v>11</v>
      </c>
      <c r="B19" s="155" t="s">
        <v>109</v>
      </c>
      <c r="C19" s="163" t="s">
        <v>110</v>
      </c>
      <c r="D19" s="156" t="s">
        <v>92</v>
      </c>
      <c r="E19" s="157">
        <v>4</v>
      </c>
      <c r="F19" s="158"/>
      <c r="G19" s="159">
        <f t="shared" si="0"/>
        <v>0</v>
      </c>
      <c r="H19" s="158"/>
      <c r="I19" s="159">
        <f t="shared" si="1"/>
        <v>0</v>
      </c>
      <c r="J19" s="158"/>
      <c r="K19" s="159">
        <f t="shared" si="2"/>
        <v>0</v>
      </c>
      <c r="L19" s="159">
        <v>21</v>
      </c>
      <c r="M19" s="159">
        <f t="shared" si="3"/>
        <v>0</v>
      </c>
      <c r="N19" s="159">
        <v>0</v>
      </c>
      <c r="O19" s="159">
        <f>ROUND(E19*N19,2)</f>
        <v>0</v>
      </c>
      <c r="P19" s="159"/>
      <c r="Q19" s="159" t="s">
        <v>87</v>
      </c>
      <c r="R19" s="159" t="s">
        <v>111</v>
      </c>
      <c r="S19" s="159">
        <v>0.35216999999999998</v>
      </c>
      <c r="T19" s="159">
        <f>ROUND(E19*S19,2)</f>
        <v>1.41</v>
      </c>
      <c r="U19" s="138" t="s">
        <v>88</v>
      </c>
      <c r="V19" s="129"/>
      <c r="W19" s="129"/>
      <c r="X19" s="129"/>
      <c r="Y19" s="129"/>
      <c r="Z19" s="129"/>
      <c r="AA19" s="129"/>
      <c r="AB19" s="129"/>
      <c r="AC19" s="129"/>
      <c r="AD19" s="129" t="s">
        <v>89</v>
      </c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29"/>
      <c r="BA19" s="129"/>
      <c r="BB19" s="129"/>
      <c r="BC19" s="129"/>
      <c r="BD19" s="129"/>
      <c r="BE19" s="129"/>
    </row>
    <row r="20" spans="1:57" ht="22.5" outlineLevel="1" x14ac:dyDescent="0.2">
      <c r="A20" s="154">
        <v>12</v>
      </c>
      <c r="B20" s="155" t="s">
        <v>112</v>
      </c>
      <c r="C20" s="163" t="s">
        <v>113</v>
      </c>
      <c r="D20" s="156" t="s">
        <v>86</v>
      </c>
      <c r="E20" s="157">
        <v>30</v>
      </c>
      <c r="F20" s="158"/>
      <c r="G20" s="159">
        <f t="shared" si="0"/>
        <v>0</v>
      </c>
      <c r="H20" s="158"/>
      <c r="I20" s="159">
        <f t="shared" si="1"/>
        <v>0</v>
      </c>
      <c r="J20" s="158"/>
      <c r="K20" s="159">
        <f t="shared" si="2"/>
        <v>0</v>
      </c>
      <c r="L20" s="159">
        <v>21</v>
      </c>
      <c r="M20" s="159">
        <f t="shared" si="3"/>
        <v>0</v>
      </c>
      <c r="N20" s="159">
        <v>0</v>
      </c>
      <c r="O20" s="159">
        <f>ROUND(E20*N20,2)</f>
        <v>0</v>
      </c>
      <c r="P20" s="159"/>
      <c r="Q20" s="159" t="s">
        <v>87</v>
      </c>
      <c r="R20" s="159" t="s">
        <v>87</v>
      </c>
      <c r="S20" s="159">
        <v>9.955E-2</v>
      </c>
      <c r="T20" s="159">
        <f>ROUND(E20*S20,2)</f>
        <v>2.99</v>
      </c>
      <c r="U20" s="138" t="s">
        <v>88</v>
      </c>
      <c r="V20" s="129"/>
      <c r="W20" s="129"/>
      <c r="X20" s="129"/>
      <c r="Y20" s="129"/>
      <c r="Z20" s="129"/>
      <c r="AA20" s="129"/>
      <c r="AB20" s="129"/>
      <c r="AC20" s="129"/>
      <c r="AD20" s="129" t="s">
        <v>89</v>
      </c>
      <c r="AE20" s="129"/>
      <c r="AF20" s="129"/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29"/>
      <c r="BA20" s="129"/>
      <c r="BB20" s="129"/>
      <c r="BC20" s="129"/>
      <c r="BD20" s="129"/>
      <c r="BE20" s="129"/>
    </row>
    <row r="21" spans="1:57" ht="22.5" outlineLevel="1" x14ac:dyDescent="0.2">
      <c r="A21" s="154">
        <v>13</v>
      </c>
      <c r="B21" s="155" t="s">
        <v>114</v>
      </c>
      <c r="C21" s="163" t="s">
        <v>115</v>
      </c>
      <c r="D21" s="156" t="s">
        <v>86</v>
      </c>
      <c r="E21" s="157">
        <v>70</v>
      </c>
      <c r="F21" s="158"/>
      <c r="G21" s="159">
        <f t="shared" si="0"/>
        <v>0</v>
      </c>
      <c r="H21" s="158"/>
      <c r="I21" s="159">
        <f t="shared" si="1"/>
        <v>0</v>
      </c>
      <c r="J21" s="158"/>
      <c r="K21" s="159">
        <f t="shared" si="2"/>
        <v>0</v>
      </c>
      <c r="L21" s="159">
        <v>21</v>
      </c>
      <c r="M21" s="159">
        <f t="shared" si="3"/>
        <v>0</v>
      </c>
      <c r="N21" s="159">
        <v>0</v>
      </c>
      <c r="O21" s="159">
        <f>ROUND(E21*N21,2)</f>
        <v>0</v>
      </c>
      <c r="P21" s="159"/>
      <c r="Q21" s="159" t="s">
        <v>87</v>
      </c>
      <c r="R21" s="159" t="s">
        <v>87</v>
      </c>
      <c r="S21" s="159">
        <v>0.11586</v>
      </c>
      <c r="T21" s="159">
        <f>ROUND(E21*S21,2)</f>
        <v>8.11</v>
      </c>
      <c r="U21" s="138" t="s">
        <v>88</v>
      </c>
      <c r="V21" s="129"/>
      <c r="W21" s="129"/>
      <c r="X21" s="129"/>
      <c r="Y21" s="129"/>
      <c r="Z21" s="129"/>
      <c r="AA21" s="129"/>
      <c r="AB21" s="129"/>
      <c r="AC21" s="129"/>
      <c r="AD21" s="129" t="s">
        <v>89</v>
      </c>
      <c r="AE21" s="129"/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  <c r="AU21" s="129"/>
      <c r="AV21" s="129"/>
      <c r="AW21" s="129"/>
      <c r="AX21" s="129"/>
      <c r="AY21" s="129"/>
      <c r="AZ21" s="129"/>
      <c r="BA21" s="129"/>
      <c r="BB21" s="129"/>
      <c r="BC21" s="129"/>
      <c r="BD21" s="129"/>
      <c r="BE21" s="129"/>
    </row>
    <row r="22" spans="1:57" outlineLevel="1" x14ac:dyDescent="0.2">
      <c r="A22" s="154">
        <v>14</v>
      </c>
      <c r="B22" s="155" t="s">
        <v>116</v>
      </c>
      <c r="C22" s="163" t="s">
        <v>117</v>
      </c>
      <c r="D22" s="156" t="s">
        <v>118</v>
      </c>
      <c r="E22" s="157">
        <v>8</v>
      </c>
      <c r="F22" s="158"/>
      <c r="G22" s="159">
        <f t="shared" si="0"/>
        <v>0</v>
      </c>
      <c r="H22" s="158"/>
      <c r="I22" s="159">
        <f t="shared" si="1"/>
        <v>0</v>
      </c>
      <c r="J22" s="158"/>
      <c r="K22" s="159">
        <f t="shared" si="2"/>
        <v>0</v>
      </c>
      <c r="L22" s="159">
        <v>21</v>
      </c>
      <c r="M22" s="159">
        <f t="shared" si="3"/>
        <v>0</v>
      </c>
      <c r="N22" s="159">
        <v>0</v>
      </c>
      <c r="O22" s="159">
        <f>ROUND(E22*N22,2)</f>
        <v>0</v>
      </c>
      <c r="P22" s="159"/>
      <c r="Q22" s="159" t="s">
        <v>87</v>
      </c>
      <c r="R22" s="159" t="s">
        <v>111</v>
      </c>
      <c r="S22" s="159">
        <v>1</v>
      </c>
      <c r="T22" s="159">
        <f>ROUND(E22*S22,2)</f>
        <v>8</v>
      </c>
      <c r="U22" s="138" t="s">
        <v>88</v>
      </c>
      <c r="V22" s="129"/>
      <c r="W22" s="129"/>
      <c r="X22" s="129"/>
      <c r="Y22" s="129"/>
      <c r="Z22" s="129"/>
      <c r="AA22" s="129"/>
      <c r="AB22" s="129"/>
      <c r="AC22" s="129"/>
      <c r="AD22" s="129" t="s">
        <v>89</v>
      </c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  <c r="AW22" s="129"/>
      <c r="AX22" s="129"/>
      <c r="AY22" s="129"/>
      <c r="AZ22" s="129"/>
      <c r="BA22" s="129"/>
      <c r="BB22" s="129"/>
      <c r="BC22" s="129"/>
      <c r="BD22" s="129"/>
      <c r="BE22" s="129"/>
    </row>
    <row r="23" spans="1:57" outlineLevel="1" x14ac:dyDescent="0.2">
      <c r="A23" s="154">
        <v>15</v>
      </c>
      <c r="B23" s="155" t="s">
        <v>119</v>
      </c>
      <c r="C23" s="163" t="s">
        <v>120</v>
      </c>
      <c r="D23" s="156" t="s">
        <v>118</v>
      </c>
      <c r="E23" s="157">
        <v>8</v>
      </c>
      <c r="F23" s="158"/>
      <c r="G23" s="159">
        <f t="shared" si="0"/>
        <v>0</v>
      </c>
      <c r="H23" s="158"/>
      <c r="I23" s="159">
        <f t="shared" si="1"/>
        <v>0</v>
      </c>
      <c r="J23" s="158"/>
      <c r="K23" s="159">
        <f t="shared" si="2"/>
        <v>0</v>
      </c>
      <c r="L23" s="159">
        <v>21</v>
      </c>
      <c r="M23" s="159">
        <f t="shared" si="3"/>
        <v>0</v>
      </c>
      <c r="N23" s="159">
        <v>0</v>
      </c>
      <c r="O23" s="159">
        <f>ROUND(E23*N23,2)</f>
        <v>0</v>
      </c>
      <c r="P23" s="159"/>
      <c r="Q23" s="159" t="s">
        <v>121</v>
      </c>
      <c r="R23" s="159" t="s">
        <v>122</v>
      </c>
      <c r="S23" s="159">
        <v>1</v>
      </c>
      <c r="T23" s="159">
        <f>ROUND(E23*S23,2)</f>
        <v>8</v>
      </c>
      <c r="U23" s="138" t="s">
        <v>88</v>
      </c>
      <c r="V23" s="129"/>
      <c r="W23" s="129"/>
      <c r="X23" s="129"/>
      <c r="Y23" s="129"/>
      <c r="Z23" s="129"/>
      <c r="AA23" s="129"/>
      <c r="AB23" s="129"/>
      <c r="AC23" s="129"/>
      <c r="AD23" s="129" t="s">
        <v>89</v>
      </c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</row>
    <row r="24" spans="1:57" outlineLevel="1" x14ac:dyDescent="0.2">
      <c r="A24" s="154">
        <v>16</v>
      </c>
      <c r="B24" s="155" t="s">
        <v>123</v>
      </c>
      <c r="C24" s="163" t="s">
        <v>124</v>
      </c>
      <c r="D24" s="156" t="s">
        <v>118</v>
      </c>
      <c r="E24" s="157">
        <v>8</v>
      </c>
      <c r="F24" s="158"/>
      <c r="G24" s="159">
        <f t="shared" si="0"/>
        <v>0</v>
      </c>
      <c r="H24" s="158"/>
      <c r="I24" s="159">
        <f t="shared" si="1"/>
        <v>0</v>
      </c>
      <c r="J24" s="158"/>
      <c r="K24" s="159">
        <f t="shared" si="2"/>
        <v>0</v>
      </c>
      <c r="L24" s="159">
        <v>21</v>
      </c>
      <c r="M24" s="159">
        <f t="shared" si="3"/>
        <v>0</v>
      </c>
      <c r="N24" s="159">
        <v>0</v>
      </c>
      <c r="O24" s="159">
        <f>ROUND(E24*N24,2)</f>
        <v>0</v>
      </c>
      <c r="P24" s="159"/>
      <c r="Q24" s="159" t="s">
        <v>121</v>
      </c>
      <c r="R24" s="159" t="s">
        <v>122</v>
      </c>
      <c r="S24" s="159">
        <v>1</v>
      </c>
      <c r="T24" s="159">
        <f>ROUND(E24*S24,2)</f>
        <v>8</v>
      </c>
      <c r="U24" s="138" t="s">
        <v>88</v>
      </c>
      <c r="V24" s="129"/>
      <c r="W24" s="129"/>
      <c r="X24" s="129"/>
      <c r="Y24" s="129"/>
      <c r="Z24" s="129"/>
      <c r="AA24" s="129"/>
      <c r="AB24" s="129"/>
      <c r="AC24" s="129"/>
      <c r="AD24" s="129" t="s">
        <v>89</v>
      </c>
      <c r="AE24" s="129"/>
      <c r="AF24" s="129"/>
      <c r="AG24" s="129"/>
      <c r="AH24" s="129"/>
      <c r="AI24" s="129"/>
      <c r="AJ24" s="129"/>
      <c r="AK24" s="129"/>
      <c r="AL24" s="129"/>
      <c r="AM24" s="129"/>
      <c r="AN24" s="129"/>
      <c r="AO24" s="129"/>
      <c r="AP24" s="129"/>
      <c r="AQ24" s="129"/>
      <c r="AR24" s="129"/>
      <c r="AS24" s="129"/>
      <c r="AT24" s="129"/>
      <c r="AU24" s="129"/>
      <c r="AV24" s="129"/>
      <c r="AW24" s="129"/>
      <c r="AX24" s="129"/>
      <c r="AY24" s="129"/>
      <c r="AZ24" s="129"/>
      <c r="BA24" s="129"/>
      <c r="BB24" s="129"/>
      <c r="BC24" s="129"/>
      <c r="BD24" s="129"/>
      <c r="BE24" s="129"/>
    </row>
    <row r="25" spans="1:57" ht="22.5" outlineLevel="1" x14ac:dyDescent="0.2">
      <c r="A25" s="154">
        <v>17</v>
      </c>
      <c r="B25" s="155" t="s">
        <v>125</v>
      </c>
      <c r="C25" s="163" t="s">
        <v>126</v>
      </c>
      <c r="D25" s="156" t="s">
        <v>92</v>
      </c>
      <c r="E25" s="157">
        <v>3</v>
      </c>
      <c r="F25" s="158"/>
      <c r="G25" s="159">
        <f t="shared" si="0"/>
        <v>0</v>
      </c>
      <c r="H25" s="158"/>
      <c r="I25" s="159">
        <f t="shared" si="1"/>
        <v>0</v>
      </c>
      <c r="J25" s="158"/>
      <c r="K25" s="159">
        <f t="shared" si="2"/>
        <v>0</v>
      </c>
      <c r="L25" s="159">
        <v>21</v>
      </c>
      <c r="M25" s="159">
        <f t="shared" si="3"/>
        <v>0</v>
      </c>
      <c r="N25" s="159">
        <v>0</v>
      </c>
      <c r="O25" s="159">
        <f>ROUND(E25*N25,2)</f>
        <v>0</v>
      </c>
      <c r="P25" s="159" t="s">
        <v>127</v>
      </c>
      <c r="Q25" s="159" t="s">
        <v>87</v>
      </c>
      <c r="R25" s="159" t="s">
        <v>87</v>
      </c>
      <c r="S25" s="159">
        <v>0</v>
      </c>
      <c r="T25" s="159">
        <f>ROUND(E25*S25,2)</f>
        <v>0</v>
      </c>
      <c r="U25" s="138" t="s">
        <v>128</v>
      </c>
      <c r="V25" s="129"/>
      <c r="W25" s="129"/>
      <c r="X25" s="129"/>
      <c r="Y25" s="129"/>
      <c r="Z25" s="129"/>
      <c r="AA25" s="129"/>
      <c r="AB25" s="129"/>
      <c r="AC25" s="129"/>
      <c r="AD25" s="129" t="s">
        <v>129</v>
      </c>
      <c r="AE25" s="129"/>
      <c r="AF25" s="129"/>
      <c r="AG25" s="129"/>
      <c r="AH25" s="129"/>
      <c r="AI25" s="129"/>
      <c r="AJ25" s="129"/>
      <c r="AK25" s="129"/>
      <c r="AL25" s="129"/>
      <c r="AM25" s="129"/>
      <c r="AN25" s="129"/>
      <c r="AO25" s="129"/>
      <c r="AP25" s="129"/>
      <c r="AQ25" s="129"/>
      <c r="AR25" s="129"/>
      <c r="AS25" s="129"/>
      <c r="AT25" s="129"/>
      <c r="AU25" s="129"/>
      <c r="AV25" s="129"/>
      <c r="AW25" s="129"/>
      <c r="AX25" s="129"/>
      <c r="AY25" s="129"/>
      <c r="AZ25" s="129"/>
      <c r="BA25" s="129"/>
      <c r="BB25" s="129"/>
      <c r="BC25" s="129"/>
      <c r="BD25" s="129"/>
      <c r="BE25" s="129"/>
    </row>
    <row r="26" spans="1:57" outlineLevel="1" x14ac:dyDescent="0.2">
      <c r="A26" s="154">
        <v>18</v>
      </c>
      <c r="B26" s="155" t="s">
        <v>130</v>
      </c>
      <c r="C26" s="163" t="s">
        <v>131</v>
      </c>
      <c r="D26" s="156" t="s">
        <v>92</v>
      </c>
      <c r="E26" s="157">
        <v>4</v>
      </c>
      <c r="F26" s="158"/>
      <c r="G26" s="159">
        <f t="shared" si="0"/>
        <v>0</v>
      </c>
      <c r="H26" s="158"/>
      <c r="I26" s="159">
        <f t="shared" si="1"/>
        <v>0</v>
      </c>
      <c r="J26" s="158"/>
      <c r="K26" s="159">
        <f t="shared" si="2"/>
        <v>0</v>
      </c>
      <c r="L26" s="159">
        <v>21</v>
      </c>
      <c r="M26" s="159">
        <f t="shared" si="3"/>
        <v>0</v>
      </c>
      <c r="N26" s="159">
        <v>0</v>
      </c>
      <c r="O26" s="159">
        <f>ROUND(E26*N26,2)</f>
        <v>0</v>
      </c>
      <c r="P26" s="159" t="s">
        <v>127</v>
      </c>
      <c r="Q26" s="159" t="s">
        <v>87</v>
      </c>
      <c r="R26" s="159" t="s">
        <v>87</v>
      </c>
      <c r="S26" s="159">
        <v>0</v>
      </c>
      <c r="T26" s="159">
        <f>ROUND(E26*S26,2)</f>
        <v>0</v>
      </c>
      <c r="U26" s="138" t="s">
        <v>128</v>
      </c>
      <c r="V26" s="129"/>
      <c r="W26" s="129"/>
      <c r="X26" s="129"/>
      <c r="Y26" s="129"/>
      <c r="Z26" s="129"/>
      <c r="AA26" s="129"/>
      <c r="AB26" s="129"/>
      <c r="AC26" s="129"/>
      <c r="AD26" s="129" t="s">
        <v>129</v>
      </c>
      <c r="AE26" s="129"/>
      <c r="AF26" s="129"/>
      <c r="AG26" s="129"/>
      <c r="AH26" s="129"/>
      <c r="AI26" s="129"/>
      <c r="AJ26" s="129"/>
      <c r="AK26" s="129"/>
      <c r="AL26" s="129"/>
      <c r="AM26" s="129"/>
      <c r="AN26" s="129"/>
      <c r="AO26" s="129"/>
      <c r="AP26" s="129"/>
      <c r="AQ26" s="129"/>
      <c r="AR26" s="129"/>
      <c r="AS26" s="129"/>
      <c r="AT26" s="129"/>
      <c r="AU26" s="129"/>
      <c r="AV26" s="129"/>
      <c r="AW26" s="129"/>
      <c r="AX26" s="129"/>
      <c r="AY26" s="129"/>
      <c r="AZ26" s="129"/>
      <c r="BA26" s="129"/>
      <c r="BB26" s="129"/>
      <c r="BC26" s="129"/>
      <c r="BD26" s="129"/>
      <c r="BE26" s="129"/>
    </row>
    <row r="27" spans="1:57" ht="22.5" outlineLevel="1" x14ac:dyDescent="0.2">
      <c r="A27" s="154">
        <v>19</v>
      </c>
      <c r="B27" s="155" t="s">
        <v>132</v>
      </c>
      <c r="C27" s="163" t="s">
        <v>133</v>
      </c>
      <c r="D27" s="156" t="s">
        <v>92</v>
      </c>
      <c r="E27" s="157">
        <v>4</v>
      </c>
      <c r="F27" s="158"/>
      <c r="G27" s="159">
        <f t="shared" si="0"/>
        <v>0</v>
      </c>
      <c r="H27" s="158"/>
      <c r="I27" s="159">
        <f t="shared" si="1"/>
        <v>0</v>
      </c>
      <c r="J27" s="158"/>
      <c r="K27" s="159">
        <f t="shared" si="2"/>
        <v>0</v>
      </c>
      <c r="L27" s="159">
        <v>21</v>
      </c>
      <c r="M27" s="159">
        <f t="shared" si="3"/>
        <v>0</v>
      </c>
      <c r="N27" s="159">
        <v>0</v>
      </c>
      <c r="O27" s="159">
        <f>ROUND(E27*N27,2)</f>
        <v>0</v>
      </c>
      <c r="P27" s="159"/>
      <c r="Q27" s="159" t="s">
        <v>121</v>
      </c>
      <c r="R27" s="159" t="s">
        <v>122</v>
      </c>
      <c r="S27" s="159">
        <v>0</v>
      </c>
      <c r="T27" s="159">
        <f>ROUND(E27*S27,2)</f>
        <v>0</v>
      </c>
      <c r="U27" s="138" t="s">
        <v>128</v>
      </c>
      <c r="V27" s="129"/>
      <c r="W27" s="129"/>
      <c r="X27" s="129"/>
      <c r="Y27" s="129"/>
      <c r="Z27" s="129"/>
      <c r="AA27" s="129"/>
      <c r="AB27" s="129"/>
      <c r="AC27" s="129"/>
      <c r="AD27" s="129" t="s">
        <v>129</v>
      </c>
      <c r="AE27" s="129"/>
      <c r="AF27" s="129"/>
      <c r="AG27" s="129"/>
      <c r="AH27" s="129"/>
      <c r="AI27" s="129"/>
      <c r="AJ27" s="129"/>
      <c r="AK27" s="129"/>
      <c r="AL27" s="129"/>
      <c r="AM27" s="129"/>
      <c r="AN27" s="129"/>
      <c r="AO27" s="129"/>
      <c r="AP27" s="129"/>
      <c r="AQ27" s="129"/>
      <c r="AR27" s="129"/>
      <c r="AS27" s="129"/>
      <c r="AT27" s="129"/>
      <c r="AU27" s="129"/>
      <c r="AV27" s="129"/>
      <c r="AW27" s="129"/>
      <c r="AX27" s="129"/>
      <c r="AY27" s="129"/>
      <c r="AZ27" s="129"/>
      <c r="BA27" s="129"/>
      <c r="BB27" s="129"/>
      <c r="BC27" s="129"/>
      <c r="BD27" s="129"/>
      <c r="BE27" s="129"/>
    </row>
    <row r="28" spans="1:57" outlineLevel="1" x14ac:dyDescent="0.2">
      <c r="A28" s="154">
        <v>20</v>
      </c>
      <c r="B28" s="155" t="s">
        <v>134</v>
      </c>
      <c r="C28" s="163" t="s">
        <v>135</v>
      </c>
      <c r="D28" s="156" t="s">
        <v>92</v>
      </c>
      <c r="E28" s="157">
        <v>1</v>
      </c>
      <c r="F28" s="158"/>
      <c r="G28" s="159">
        <f t="shared" si="0"/>
        <v>0</v>
      </c>
      <c r="H28" s="158"/>
      <c r="I28" s="159">
        <f t="shared" si="1"/>
        <v>0</v>
      </c>
      <c r="J28" s="158"/>
      <c r="K28" s="159">
        <f t="shared" si="2"/>
        <v>0</v>
      </c>
      <c r="L28" s="159">
        <v>21</v>
      </c>
      <c r="M28" s="159">
        <f t="shared" si="3"/>
        <v>0</v>
      </c>
      <c r="N28" s="159">
        <v>0</v>
      </c>
      <c r="O28" s="159">
        <f>ROUND(E28*N28,2)</f>
        <v>0</v>
      </c>
      <c r="P28" s="159"/>
      <c r="Q28" s="159" t="s">
        <v>121</v>
      </c>
      <c r="R28" s="159" t="s">
        <v>122</v>
      </c>
      <c r="S28" s="159">
        <v>0</v>
      </c>
      <c r="T28" s="159">
        <f>ROUND(E28*S28,2)</f>
        <v>0</v>
      </c>
      <c r="U28" s="138" t="s">
        <v>128</v>
      </c>
      <c r="V28" s="129"/>
      <c r="W28" s="129"/>
      <c r="X28" s="129"/>
      <c r="Y28" s="129"/>
      <c r="Z28" s="129"/>
      <c r="AA28" s="129"/>
      <c r="AB28" s="129"/>
      <c r="AC28" s="129"/>
      <c r="AD28" s="129" t="s">
        <v>129</v>
      </c>
      <c r="AE28" s="129"/>
      <c r="AF28" s="129"/>
      <c r="AG28" s="129"/>
      <c r="AH28" s="129"/>
      <c r="AI28" s="129"/>
      <c r="AJ28" s="129"/>
      <c r="AK28" s="129"/>
      <c r="AL28" s="129"/>
      <c r="AM28" s="129"/>
      <c r="AN28" s="129"/>
      <c r="AO28" s="129"/>
      <c r="AP28" s="129"/>
      <c r="AQ28" s="129"/>
      <c r="AR28" s="129"/>
      <c r="AS28" s="129"/>
      <c r="AT28" s="129"/>
      <c r="AU28" s="129"/>
      <c r="AV28" s="129"/>
      <c r="AW28" s="129"/>
      <c r="AX28" s="129"/>
      <c r="AY28" s="129"/>
      <c r="AZ28" s="129"/>
      <c r="BA28" s="129"/>
      <c r="BB28" s="129"/>
      <c r="BC28" s="129"/>
      <c r="BD28" s="129"/>
      <c r="BE28" s="129"/>
    </row>
    <row r="29" spans="1:57" outlineLevel="1" x14ac:dyDescent="0.2">
      <c r="A29" s="148">
        <v>21</v>
      </c>
      <c r="B29" s="149" t="s">
        <v>136</v>
      </c>
      <c r="C29" s="164" t="s">
        <v>137</v>
      </c>
      <c r="D29" s="150" t="s">
        <v>138</v>
      </c>
      <c r="E29" s="151">
        <v>4</v>
      </c>
      <c r="F29" s="152"/>
      <c r="G29" s="153">
        <f t="shared" si="0"/>
        <v>0</v>
      </c>
      <c r="H29" s="152"/>
      <c r="I29" s="153">
        <f t="shared" si="1"/>
        <v>0</v>
      </c>
      <c r="J29" s="152"/>
      <c r="K29" s="153">
        <f t="shared" si="2"/>
        <v>0</v>
      </c>
      <c r="L29" s="153">
        <v>21</v>
      </c>
      <c r="M29" s="153">
        <f t="shared" si="3"/>
        <v>0</v>
      </c>
      <c r="N29" s="153">
        <v>0</v>
      </c>
      <c r="O29" s="153">
        <f>ROUND(E29*N29,2)</f>
        <v>0</v>
      </c>
      <c r="P29" s="153"/>
      <c r="Q29" s="153" t="s">
        <v>121</v>
      </c>
      <c r="R29" s="153" t="s">
        <v>122</v>
      </c>
      <c r="S29" s="153">
        <v>0</v>
      </c>
      <c r="T29" s="153">
        <f>ROUND(E29*S29,2)</f>
        <v>0</v>
      </c>
      <c r="U29" s="138" t="s">
        <v>128</v>
      </c>
      <c r="V29" s="129"/>
      <c r="W29" s="129"/>
      <c r="X29" s="129"/>
      <c r="Y29" s="129"/>
      <c r="Z29" s="129"/>
      <c r="AA29" s="129"/>
      <c r="AB29" s="129"/>
      <c r="AC29" s="129"/>
      <c r="AD29" s="129" t="s">
        <v>129</v>
      </c>
      <c r="AE29" s="129"/>
      <c r="AF29" s="129"/>
      <c r="AG29" s="129"/>
      <c r="AH29" s="129"/>
      <c r="AI29" s="129"/>
      <c r="AJ29" s="129"/>
      <c r="AK29" s="129"/>
      <c r="AL29" s="129"/>
      <c r="AM29" s="129"/>
      <c r="AN29" s="129"/>
      <c r="AO29" s="129"/>
      <c r="AP29" s="129"/>
      <c r="AQ29" s="129"/>
      <c r="AR29" s="129"/>
      <c r="AS29" s="129"/>
      <c r="AT29" s="129"/>
      <c r="AU29" s="129"/>
      <c r="AV29" s="129"/>
      <c r="AW29" s="129"/>
      <c r="AX29" s="129"/>
      <c r="AY29" s="129"/>
      <c r="AZ29" s="129"/>
      <c r="BA29" s="129"/>
      <c r="BB29" s="129"/>
      <c r="BC29" s="129"/>
      <c r="BD29" s="129"/>
      <c r="BE29" s="129"/>
    </row>
    <row r="30" spans="1:57" outlineLevel="1" x14ac:dyDescent="0.2">
      <c r="A30" s="136"/>
      <c r="B30" s="137"/>
      <c r="C30" s="268" t="s">
        <v>139</v>
      </c>
      <c r="D30" s="269"/>
      <c r="E30" s="269"/>
      <c r="F30" s="269"/>
      <c r="G30" s="269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29"/>
      <c r="W30" s="129"/>
      <c r="X30" s="129"/>
      <c r="Y30" s="129"/>
      <c r="Z30" s="129"/>
      <c r="AA30" s="129"/>
      <c r="AB30" s="129"/>
      <c r="AC30" s="129"/>
      <c r="AD30" s="129" t="s">
        <v>140</v>
      </c>
      <c r="AE30" s="129"/>
      <c r="AF30" s="129"/>
      <c r="AG30" s="129"/>
      <c r="AH30" s="129"/>
      <c r="AI30" s="129"/>
      <c r="AJ30" s="129"/>
      <c r="AK30" s="129"/>
      <c r="AL30" s="129"/>
      <c r="AM30" s="129"/>
      <c r="AN30" s="129"/>
      <c r="AO30" s="129"/>
      <c r="AP30" s="129"/>
      <c r="AQ30" s="129"/>
      <c r="AR30" s="129"/>
      <c r="AS30" s="129"/>
      <c r="AT30" s="129"/>
      <c r="AU30" s="129"/>
      <c r="AV30" s="129"/>
      <c r="AW30" s="129"/>
      <c r="AX30" s="129"/>
      <c r="AY30" s="129"/>
      <c r="AZ30" s="129"/>
      <c r="BA30" s="129"/>
      <c r="BB30" s="129"/>
      <c r="BC30" s="129"/>
      <c r="BD30" s="129"/>
      <c r="BE30" s="129"/>
    </row>
    <row r="31" spans="1:57" outlineLevel="1" x14ac:dyDescent="0.2">
      <c r="A31" s="136"/>
      <c r="B31" s="137"/>
      <c r="C31" s="245" t="s">
        <v>141</v>
      </c>
      <c r="D31" s="246"/>
      <c r="E31" s="246"/>
      <c r="F31" s="246"/>
      <c r="G31" s="246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29"/>
      <c r="W31" s="129"/>
      <c r="X31" s="129"/>
      <c r="Y31" s="129"/>
      <c r="Z31" s="129"/>
      <c r="AA31" s="129"/>
      <c r="AB31" s="129"/>
      <c r="AC31" s="129"/>
      <c r="AD31" s="129" t="s">
        <v>140</v>
      </c>
      <c r="AE31" s="129"/>
      <c r="AF31" s="129"/>
      <c r="AG31" s="129"/>
      <c r="AH31" s="129"/>
      <c r="AI31" s="129"/>
      <c r="AJ31" s="129"/>
      <c r="AK31" s="129"/>
      <c r="AL31" s="129"/>
      <c r="AM31" s="129"/>
      <c r="AN31" s="129"/>
      <c r="AO31" s="129"/>
      <c r="AP31" s="129"/>
      <c r="AQ31" s="129"/>
      <c r="AR31" s="129"/>
      <c r="AS31" s="129"/>
      <c r="AT31" s="129"/>
      <c r="AU31" s="129"/>
      <c r="AV31" s="129"/>
      <c r="AW31" s="129"/>
      <c r="AX31" s="129"/>
      <c r="AY31" s="129"/>
      <c r="AZ31" s="129"/>
      <c r="BA31" s="129"/>
      <c r="BB31" s="129"/>
      <c r="BC31" s="129"/>
      <c r="BD31" s="129"/>
      <c r="BE31" s="129"/>
    </row>
    <row r="32" spans="1:57" ht="22.5" outlineLevel="1" x14ac:dyDescent="0.2">
      <c r="A32" s="136"/>
      <c r="B32" s="137"/>
      <c r="C32" s="245" t="s">
        <v>142</v>
      </c>
      <c r="D32" s="246"/>
      <c r="E32" s="246"/>
      <c r="F32" s="246"/>
      <c r="G32" s="246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29"/>
      <c r="W32" s="129"/>
      <c r="X32" s="129"/>
      <c r="Y32" s="129"/>
      <c r="Z32" s="129"/>
      <c r="AA32" s="129"/>
      <c r="AB32" s="129"/>
      <c r="AC32" s="129"/>
      <c r="AD32" s="129" t="s">
        <v>140</v>
      </c>
      <c r="AE32" s="129"/>
      <c r="AF32" s="129"/>
      <c r="AG32" s="129"/>
      <c r="AH32" s="129"/>
      <c r="AI32" s="129"/>
      <c r="AJ32" s="129"/>
      <c r="AK32" s="129"/>
      <c r="AL32" s="129"/>
      <c r="AM32" s="129"/>
      <c r="AN32" s="129"/>
      <c r="AO32" s="129"/>
      <c r="AP32" s="129"/>
      <c r="AQ32" s="129"/>
      <c r="AR32" s="129"/>
      <c r="AS32" s="129"/>
      <c r="AT32" s="129"/>
      <c r="AU32" s="129"/>
      <c r="AV32" s="129"/>
      <c r="AW32" s="129"/>
      <c r="AX32" s="160" t="str">
        <f>C32</f>
        <v>Pouzdro: tlakově litý hliník (EN AC-44300), prášek potažený antracit s texturou (blízký RAL7043). Spigot: die-</v>
      </c>
      <c r="AY32" s="129"/>
      <c r="AZ32" s="129"/>
      <c r="BA32" s="129"/>
      <c r="BB32" s="129"/>
      <c r="BC32" s="129"/>
      <c r="BD32" s="129"/>
      <c r="BE32" s="129"/>
    </row>
    <row r="33" spans="1:57" outlineLevel="1" x14ac:dyDescent="0.2">
      <c r="A33" s="136"/>
      <c r="B33" s="137"/>
      <c r="C33" s="245" t="s">
        <v>143</v>
      </c>
      <c r="D33" s="246"/>
      <c r="E33" s="246"/>
      <c r="F33" s="246"/>
      <c r="G33" s="246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29"/>
      <c r="W33" s="129"/>
      <c r="X33" s="129"/>
      <c r="Y33" s="129"/>
      <c r="Z33" s="129"/>
      <c r="AA33" s="129"/>
      <c r="AB33" s="129"/>
      <c r="AC33" s="129"/>
      <c r="AD33" s="129" t="s">
        <v>140</v>
      </c>
      <c r="AE33" s="129"/>
      <c r="AF33" s="129"/>
      <c r="AG33" s="129"/>
      <c r="AH33" s="129"/>
      <c r="AI33" s="129"/>
      <c r="AJ33" s="129"/>
      <c r="AK33" s="129"/>
      <c r="AL33" s="129"/>
      <c r="AM33" s="129"/>
      <c r="AN33" s="129"/>
      <c r="AO33" s="129"/>
      <c r="AP33" s="129"/>
      <c r="AQ33" s="129"/>
      <c r="AR33" s="129"/>
      <c r="AS33" s="129"/>
      <c r="AT33" s="129"/>
      <c r="AU33" s="129"/>
      <c r="AV33" s="129"/>
      <c r="AW33" s="129"/>
      <c r="AX33" s="129"/>
      <c r="AY33" s="129"/>
      <c r="AZ33" s="129"/>
      <c r="BA33" s="129"/>
      <c r="BB33" s="129"/>
      <c r="BC33" s="129"/>
      <c r="BD33" s="129"/>
      <c r="BE33" s="129"/>
    </row>
    <row r="34" spans="1:57" outlineLevel="1" x14ac:dyDescent="0.2">
      <c r="A34" s="136"/>
      <c r="B34" s="137"/>
      <c r="C34" s="245" t="s">
        <v>144</v>
      </c>
      <c r="D34" s="246"/>
      <c r="E34" s="246"/>
      <c r="F34" s="246"/>
      <c r="G34" s="246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29"/>
      <c r="W34" s="129"/>
      <c r="X34" s="129"/>
      <c r="Y34" s="129"/>
      <c r="Z34" s="129"/>
      <c r="AA34" s="129"/>
      <c r="AB34" s="129"/>
      <c r="AC34" s="129"/>
      <c r="AD34" s="129" t="s">
        <v>140</v>
      </c>
      <c r="AE34" s="129"/>
      <c r="AF34" s="129"/>
      <c r="AG34" s="129"/>
      <c r="AH34" s="129"/>
      <c r="AI34" s="129"/>
      <c r="AJ34" s="129"/>
      <c r="AK34" s="129"/>
      <c r="AL34" s="129"/>
      <c r="AM34" s="129"/>
      <c r="AN34" s="129"/>
      <c r="AO34" s="129"/>
      <c r="AP34" s="129"/>
      <c r="AQ34" s="129"/>
      <c r="AR34" s="129"/>
      <c r="AS34" s="129"/>
      <c r="AT34" s="129"/>
      <c r="AU34" s="129"/>
      <c r="AV34" s="129"/>
      <c r="AW34" s="129"/>
      <c r="AX34" s="129"/>
      <c r="AY34" s="129"/>
      <c r="AZ34" s="129"/>
      <c r="BA34" s="129"/>
      <c r="BB34" s="129"/>
      <c r="BC34" s="129"/>
      <c r="BD34" s="129"/>
      <c r="BE34" s="129"/>
    </row>
    <row r="35" spans="1:57" outlineLevel="1" x14ac:dyDescent="0.2">
      <c r="A35" s="136"/>
      <c r="B35" s="137"/>
      <c r="C35" s="245" t="s">
        <v>145</v>
      </c>
      <c r="D35" s="246"/>
      <c r="E35" s="246"/>
      <c r="F35" s="246"/>
      <c r="G35" s="246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29"/>
      <c r="W35" s="129"/>
      <c r="X35" s="129"/>
      <c r="Y35" s="129"/>
      <c r="Z35" s="129"/>
      <c r="AA35" s="129"/>
      <c r="AB35" s="129"/>
      <c r="AC35" s="129"/>
      <c r="AD35" s="129" t="s">
        <v>140</v>
      </c>
      <c r="AE35" s="129"/>
      <c r="AF35" s="129"/>
      <c r="AG35" s="129"/>
      <c r="AH35" s="129"/>
      <c r="AI35" s="129"/>
      <c r="AJ35" s="129"/>
      <c r="AK35" s="129"/>
      <c r="AL35" s="129"/>
      <c r="AM35" s="129"/>
      <c r="AN35" s="129"/>
      <c r="AO35" s="129"/>
      <c r="AP35" s="129"/>
      <c r="AQ35" s="129"/>
      <c r="AR35" s="129"/>
      <c r="AS35" s="129"/>
      <c r="AT35" s="129"/>
      <c r="AU35" s="129"/>
      <c r="AV35" s="129"/>
      <c r="AW35" s="129"/>
      <c r="AX35" s="129"/>
      <c r="AY35" s="129"/>
      <c r="AZ35" s="129"/>
      <c r="BA35" s="129"/>
      <c r="BB35" s="129"/>
      <c r="BC35" s="129"/>
      <c r="BD35" s="129"/>
      <c r="BE35" s="129"/>
    </row>
    <row r="36" spans="1:57" outlineLevel="1" x14ac:dyDescent="0.2">
      <c r="A36" s="136"/>
      <c r="B36" s="137"/>
      <c r="C36" s="245" t="s">
        <v>146</v>
      </c>
      <c r="D36" s="246"/>
      <c r="E36" s="246"/>
      <c r="F36" s="246"/>
      <c r="G36" s="246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29"/>
      <c r="W36" s="129"/>
      <c r="X36" s="129"/>
      <c r="Y36" s="129"/>
      <c r="Z36" s="129"/>
      <c r="AA36" s="129"/>
      <c r="AB36" s="129"/>
      <c r="AC36" s="129"/>
      <c r="AD36" s="129" t="s">
        <v>140</v>
      </c>
      <c r="AE36" s="129"/>
      <c r="AF36" s="129"/>
      <c r="AG36" s="129"/>
      <c r="AH36" s="129"/>
      <c r="AI36" s="129"/>
      <c r="AJ36" s="129"/>
      <c r="AK36" s="129"/>
      <c r="AL36" s="129"/>
      <c r="AM36" s="129"/>
      <c r="AN36" s="129"/>
      <c r="AO36" s="129"/>
      <c r="AP36" s="129"/>
      <c r="AQ36" s="129"/>
      <c r="AR36" s="129"/>
      <c r="AS36" s="129"/>
      <c r="AT36" s="129"/>
      <c r="AU36" s="129"/>
      <c r="AV36" s="129"/>
      <c r="AW36" s="129"/>
      <c r="AX36" s="129"/>
      <c r="AY36" s="129"/>
      <c r="AZ36" s="129"/>
      <c r="BA36" s="129"/>
      <c r="BB36" s="129"/>
      <c r="BC36" s="129"/>
      <c r="BD36" s="129"/>
      <c r="BE36" s="129"/>
    </row>
    <row r="37" spans="1:57" outlineLevel="1" x14ac:dyDescent="0.2">
      <c r="A37" s="136"/>
      <c r="B37" s="137"/>
      <c r="C37" s="245" t="s">
        <v>147</v>
      </c>
      <c r="D37" s="246"/>
      <c r="E37" s="246"/>
      <c r="F37" s="246"/>
      <c r="G37" s="246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29"/>
      <c r="W37" s="129"/>
      <c r="X37" s="129"/>
      <c r="Y37" s="129"/>
      <c r="Z37" s="129"/>
      <c r="AA37" s="129"/>
      <c r="AB37" s="129"/>
      <c r="AC37" s="129"/>
      <c r="AD37" s="129" t="s">
        <v>140</v>
      </c>
      <c r="AE37" s="129"/>
      <c r="AF37" s="129"/>
      <c r="AG37" s="129"/>
      <c r="AH37" s="129"/>
      <c r="AI37" s="129"/>
      <c r="AJ37" s="129"/>
      <c r="AK37" s="129"/>
      <c r="AL37" s="129"/>
      <c r="AM37" s="129"/>
      <c r="AN37" s="129"/>
      <c r="AO37" s="129"/>
      <c r="AP37" s="129"/>
      <c r="AQ37" s="129"/>
      <c r="AR37" s="129"/>
      <c r="AS37" s="129"/>
      <c r="AT37" s="129"/>
      <c r="AU37" s="129"/>
      <c r="AV37" s="129"/>
      <c r="AW37" s="129"/>
      <c r="AX37" s="129"/>
      <c r="AY37" s="129"/>
      <c r="AZ37" s="129"/>
      <c r="BA37" s="129"/>
      <c r="BB37" s="129"/>
      <c r="BC37" s="129"/>
      <c r="BD37" s="129"/>
      <c r="BE37" s="129"/>
    </row>
    <row r="38" spans="1:57" outlineLevel="1" x14ac:dyDescent="0.2">
      <c r="A38" s="136"/>
      <c r="B38" s="137"/>
      <c r="C38" s="245" t="s">
        <v>148</v>
      </c>
      <c r="D38" s="246"/>
      <c r="E38" s="246"/>
      <c r="F38" s="246"/>
      <c r="G38" s="246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29"/>
      <c r="W38" s="129"/>
      <c r="X38" s="129"/>
      <c r="Y38" s="129"/>
      <c r="Z38" s="129"/>
      <c r="AA38" s="129"/>
      <c r="AB38" s="129"/>
      <c r="AC38" s="129"/>
      <c r="AD38" s="129" t="s">
        <v>140</v>
      </c>
      <c r="AE38" s="129"/>
      <c r="AF38" s="129"/>
      <c r="AG38" s="129"/>
      <c r="AH38" s="129"/>
      <c r="AI38" s="129"/>
      <c r="AJ38" s="129"/>
      <c r="AK38" s="129"/>
      <c r="AL38" s="129"/>
      <c r="AM38" s="129"/>
      <c r="AN38" s="129"/>
      <c r="AO38" s="129"/>
      <c r="AP38" s="129"/>
      <c r="AQ38" s="129"/>
      <c r="AR38" s="129"/>
      <c r="AS38" s="129"/>
      <c r="AT38" s="129"/>
      <c r="AU38" s="129"/>
      <c r="AV38" s="129"/>
      <c r="AW38" s="129"/>
      <c r="AX38" s="129"/>
      <c r="AY38" s="129"/>
      <c r="AZ38" s="129"/>
      <c r="BA38" s="129"/>
      <c r="BB38" s="129"/>
      <c r="BC38" s="129"/>
      <c r="BD38" s="129"/>
      <c r="BE38" s="129"/>
    </row>
    <row r="39" spans="1:57" outlineLevel="1" x14ac:dyDescent="0.2">
      <c r="A39" s="136"/>
      <c r="B39" s="137"/>
      <c r="C39" s="245" t="s">
        <v>149</v>
      </c>
      <c r="D39" s="246"/>
      <c r="E39" s="246"/>
      <c r="F39" s="246"/>
      <c r="G39" s="246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29"/>
      <c r="W39" s="129"/>
      <c r="X39" s="129"/>
      <c r="Y39" s="129"/>
      <c r="Z39" s="129"/>
      <c r="AA39" s="129"/>
      <c r="AB39" s="129"/>
      <c r="AC39" s="129"/>
      <c r="AD39" s="129" t="s">
        <v>140</v>
      </c>
      <c r="AE39" s="129"/>
      <c r="AF39" s="129"/>
      <c r="AG39" s="129"/>
      <c r="AH39" s="129"/>
      <c r="AI39" s="129"/>
      <c r="AJ39" s="129"/>
      <c r="AK39" s="129"/>
      <c r="AL39" s="129"/>
      <c r="AM39" s="129"/>
      <c r="AN39" s="129"/>
      <c r="AO39" s="129"/>
      <c r="AP39" s="129"/>
      <c r="AQ39" s="129"/>
      <c r="AR39" s="129"/>
      <c r="AS39" s="129"/>
      <c r="AT39" s="129"/>
      <c r="AU39" s="129"/>
      <c r="AV39" s="129"/>
      <c r="AW39" s="129"/>
      <c r="AX39" s="129"/>
      <c r="AY39" s="129"/>
      <c r="AZ39" s="129"/>
      <c r="BA39" s="129"/>
      <c r="BB39" s="129"/>
      <c r="BC39" s="129"/>
      <c r="BD39" s="129"/>
      <c r="BE39" s="129"/>
    </row>
    <row r="40" spans="1:57" outlineLevel="1" x14ac:dyDescent="0.2">
      <c r="A40" s="136"/>
      <c r="B40" s="137"/>
      <c r="C40" s="245" t="s">
        <v>186</v>
      </c>
      <c r="D40" s="246"/>
      <c r="E40" s="246"/>
      <c r="F40" s="246"/>
      <c r="G40" s="246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29"/>
      <c r="W40" s="129"/>
      <c r="X40" s="129"/>
      <c r="Y40" s="129"/>
      <c r="Z40" s="129"/>
      <c r="AA40" s="129"/>
      <c r="AB40" s="129"/>
      <c r="AC40" s="129"/>
      <c r="AD40" s="129" t="s">
        <v>140</v>
      </c>
      <c r="AE40" s="129"/>
      <c r="AF40" s="129"/>
      <c r="AG40" s="129"/>
      <c r="AH40" s="129"/>
      <c r="AI40" s="129"/>
      <c r="AJ40" s="129"/>
      <c r="AK40" s="129"/>
      <c r="AL40" s="129"/>
      <c r="AM40" s="129"/>
      <c r="AN40" s="129"/>
      <c r="AO40" s="129"/>
      <c r="AP40" s="129"/>
      <c r="AQ40" s="129"/>
      <c r="AR40" s="129"/>
      <c r="AS40" s="129"/>
      <c r="AT40" s="129"/>
      <c r="AU40" s="129"/>
      <c r="AV40" s="129"/>
      <c r="AW40" s="129"/>
      <c r="AX40" s="129"/>
      <c r="AY40" s="129"/>
      <c r="AZ40" s="129"/>
      <c r="BA40" s="129"/>
      <c r="BB40" s="129"/>
      <c r="BC40" s="129"/>
      <c r="BD40" s="129"/>
      <c r="BE40" s="129"/>
    </row>
    <row r="41" spans="1:57" outlineLevel="1" x14ac:dyDescent="0.2">
      <c r="A41" s="136"/>
      <c r="B41" s="137"/>
      <c r="C41" s="165" t="s">
        <v>150</v>
      </c>
      <c r="D41" s="139"/>
      <c r="E41" s="140"/>
      <c r="F41" s="141"/>
      <c r="G41" s="141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29"/>
      <c r="W41" s="129"/>
      <c r="X41" s="129"/>
      <c r="Y41" s="129"/>
      <c r="Z41" s="129"/>
      <c r="AA41" s="129"/>
      <c r="AB41" s="129"/>
      <c r="AC41" s="129"/>
      <c r="AD41" s="129" t="s">
        <v>140</v>
      </c>
      <c r="AE41" s="129"/>
      <c r="AF41" s="129"/>
      <c r="AG41" s="129"/>
      <c r="AH41" s="129"/>
      <c r="AI41" s="129"/>
      <c r="AJ41" s="129"/>
      <c r="AK41" s="129"/>
      <c r="AL41" s="129"/>
      <c r="AM41" s="129"/>
      <c r="AN41" s="129"/>
      <c r="AO41" s="129"/>
      <c r="AP41" s="129"/>
      <c r="AQ41" s="129"/>
      <c r="AR41" s="129"/>
      <c r="AS41" s="129"/>
      <c r="AT41" s="129"/>
      <c r="AU41" s="129"/>
      <c r="AV41" s="129"/>
      <c r="AW41" s="129"/>
      <c r="AX41" s="129"/>
      <c r="AY41" s="129"/>
      <c r="AZ41" s="129"/>
      <c r="BA41" s="129"/>
      <c r="BB41" s="129"/>
      <c r="BC41" s="129"/>
      <c r="BD41" s="129"/>
      <c r="BE41" s="129"/>
    </row>
    <row r="42" spans="1:57" outlineLevel="1" x14ac:dyDescent="0.2">
      <c r="A42" s="136"/>
      <c r="B42" s="137"/>
      <c r="C42" s="245" t="s">
        <v>151</v>
      </c>
      <c r="D42" s="246"/>
      <c r="E42" s="246"/>
      <c r="F42" s="246"/>
      <c r="G42" s="246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29"/>
      <c r="W42" s="129"/>
      <c r="X42" s="129"/>
      <c r="Y42" s="129"/>
      <c r="Z42" s="129"/>
      <c r="AA42" s="129"/>
      <c r="AB42" s="129"/>
      <c r="AC42" s="129"/>
      <c r="AD42" s="129" t="s">
        <v>140</v>
      </c>
      <c r="AE42" s="129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129"/>
      <c r="AS42" s="129"/>
      <c r="AT42" s="129"/>
      <c r="AU42" s="129"/>
      <c r="AV42" s="129"/>
      <c r="AW42" s="129"/>
      <c r="AX42" s="129"/>
      <c r="AY42" s="129"/>
      <c r="AZ42" s="129"/>
      <c r="BA42" s="129"/>
      <c r="BB42" s="129"/>
      <c r="BC42" s="129"/>
      <c r="BD42" s="129"/>
      <c r="BE42" s="129"/>
    </row>
    <row r="43" spans="1:57" outlineLevel="1" x14ac:dyDescent="0.2">
      <c r="A43" s="136"/>
      <c r="B43" s="137"/>
      <c r="C43" s="245" t="s">
        <v>152</v>
      </c>
      <c r="D43" s="246"/>
      <c r="E43" s="246"/>
      <c r="F43" s="246"/>
      <c r="G43" s="246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38"/>
      <c r="V43" s="129"/>
      <c r="W43" s="129"/>
      <c r="X43" s="129"/>
      <c r="Y43" s="129"/>
      <c r="Z43" s="129"/>
      <c r="AA43" s="129"/>
      <c r="AB43" s="129"/>
      <c r="AC43" s="129"/>
      <c r="AD43" s="129" t="s">
        <v>140</v>
      </c>
      <c r="AE43" s="129"/>
      <c r="AF43" s="129"/>
      <c r="AG43" s="129"/>
      <c r="AH43" s="129"/>
      <c r="AI43" s="129"/>
      <c r="AJ43" s="129"/>
      <c r="AK43" s="129"/>
      <c r="AL43" s="129"/>
      <c r="AM43" s="129"/>
      <c r="AN43" s="129"/>
      <c r="AO43" s="129"/>
      <c r="AP43" s="129"/>
      <c r="AQ43" s="129"/>
      <c r="AR43" s="129"/>
      <c r="AS43" s="129"/>
      <c r="AT43" s="129"/>
      <c r="AU43" s="129"/>
      <c r="AV43" s="129"/>
      <c r="AW43" s="129"/>
      <c r="AX43" s="129"/>
      <c r="AY43" s="129"/>
      <c r="AZ43" s="129"/>
      <c r="BA43" s="129"/>
      <c r="BB43" s="129"/>
      <c r="BC43" s="129"/>
      <c r="BD43" s="129"/>
      <c r="BE43" s="129"/>
    </row>
    <row r="44" spans="1:57" outlineLevel="1" x14ac:dyDescent="0.2">
      <c r="A44" s="136"/>
      <c r="B44" s="137"/>
      <c r="C44" s="245" t="s">
        <v>153</v>
      </c>
      <c r="D44" s="246"/>
      <c r="E44" s="246"/>
      <c r="F44" s="246"/>
      <c r="G44" s="246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29"/>
      <c r="W44" s="129"/>
      <c r="X44" s="129"/>
      <c r="Y44" s="129"/>
      <c r="Z44" s="129"/>
      <c r="AA44" s="129"/>
      <c r="AB44" s="129"/>
      <c r="AC44" s="129"/>
      <c r="AD44" s="129" t="s">
        <v>140</v>
      </c>
      <c r="AE44" s="129"/>
      <c r="AF44" s="129"/>
      <c r="AG44" s="129"/>
      <c r="AH44" s="129"/>
      <c r="AI44" s="129"/>
      <c r="AJ44" s="129"/>
      <c r="AK44" s="129"/>
      <c r="AL44" s="129"/>
      <c r="AM44" s="129"/>
      <c r="AN44" s="129"/>
      <c r="AO44" s="129"/>
      <c r="AP44" s="129"/>
      <c r="AQ44" s="129"/>
      <c r="AR44" s="129"/>
      <c r="AS44" s="129"/>
      <c r="AT44" s="129"/>
      <c r="AU44" s="129"/>
      <c r="AV44" s="129"/>
      <c r="AW44" s="129"/>
      <c r="AX44" s="129"/>
      <c r="AY44" s="129"/>
      <c r="AZ44" s="129"/>
      <c r="BA44" s="129"/>
      <c r="BB44" s="129"/>
      <c r="BC44" s="129"/>
      <c r="BD44" s="129"/>
      <c r="BE44" s="129"/>
    </row>
    <row r="45" spans="1:57" outlineLevel="1" x14ac:dyDescent="0.2">
      <c r="A45" s="136"/>
      <c r="B45" s="137"/>
      <c r="C45" s="245" t="s">
        <v>154</v>
      </c>
      <c r="D45" s="246"/>
      <c r="E45" s="246"/>
      <c r="F45" s="246"/>
      <c r="G45" s="246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38"/>
      <c r="V45" s="129"/>
      <c r="W45" s="129"/>
      <c r="X45" s="129"/>
      <c r="Y45" s="129"/>
      <c r="Z45" s="129"/>
      <c r="AA45" s="129"/>
      <c r="AB45" s="129"/>
      <c r="AC45" s="129"/>
      <c r="AD45" s="129" t="s">
        <v>140</v>
      </c>
      <c r="AE45" s="129"/>
      <c r="AF45" s="129"/>
      <c r="AG45" s="129"/>
      <c r="AH45" s="129"/>
      <c r="AI45" s="129"/>
      <c r="AJ45" s="129"/>
      <c r="AK45" s="129"/>
      <c r="AL45" s="129"/>
      <c r="AM45" s="129"/>
      <c r="AN45" s="129"/>
      <c r="AO45" s="129"/>
      <c r="AP45" s="129"/>
      <c r="AQ45" s="129"/>
      <c r="AR45" s="129"/>
      <c r="AS45" s="129"/>
      <c r="AT45" s="129"/>
      <c r="AU45" s="129"/>
      <c r="AV45" s="129"/>
      <c r="AW45" s="129"/>
      <c r="AX45" s="129"/>
      <c r="AY45" s="129"/>
      <c r="AZ45" s="129"/>
      <c r="BA45" s="129"/>
      <c r="BB45" s="129"/>
      <c r="BC45" s="129"/>
      <c r="BD45" s="129"/>
      <c r="BE45" s="129"/>
    </row>
    <row r="46" spans="1:57" outlineLevel="1" x14ac:dyDescent="0.2">
      <c r="A46" s="136"/>
      <c r="B46" s="137"/>
      <c r="C46" s="245" t="s">
        <v>155</v>
      </c>
      <c r="D46" s="246"/>
      <c r="E46" s="246"/>
      <c r="F46" s="246"/>
      <c r="G46" s="246"/>
      <c r="H46" s="138"/>
      <c r="I46" s="138"/>
      <c r="J46" s="138"/>
      <c r="K46" s="138"/>
      <c r="L46" s="138"/>
      <c r="M46" s="138"/>
      <c r="N46" s="138"/>
      <c r="O46" s="138"/>
      <c r="P46" s="138"/>
      <c r="Q46" s="138"/>
      <c r="R46" s="138"/>
      <c r="S46" s="138"/>
      <c r="T46" s="138"/>
      <c r="U46" s="138"/>
      <c r="V46" s="129"/>
      <c r="W46" s="129"/>
      <c r="X46" s="129"/>
      <c r="Y46" s="129"/>
      <c r="Z46" s="129"/>
      <c r="AA46" s="129"/>
      <c r="AB46" s="129"/>
      <c r="AC46" s="129"/>
      <c r="AD46" s="129" t="s">
        <v>140</v>
      </c>
      <c r="AE46" s="129"/>
      <c r="AF46" s="129"/>
      <c r="AG46" s="129"/>
      <c r="AH46" s="129"/>
      <c r="AI46" s="129"/>
      <c r="AJ46" s="129"/>
      <c r="AK46" s="129"/>
      <c r="AL46" s="129"/>
      <c r="AM46" s="129"/>
      <c r="AN46" s="129"/>
      <c r="AO46" s="129"/>
      <c r="AP46" s="129"/>
      <c r="AQ46" s="129"/>
      <c r="AR46" s="129"/>
      <c r="AS46" s="129"/>
      <c r="AT46" s="129"/>
      <c r="AU46" s="129"/>
      <c r="AV46" s="129"/>
      <c r="AW46" s="129"/>
      <c r="AX46" s="129"/>
      <c r="AY46" s="129"/>
      <c r="AZ46" s="129"/>
      <c r="BA46" s="129"/>
      <c r="BB46" s="129"/>
      <c r="BC46" s="129"/>
      <c r="BD46" s="129"/>
      <c r="BE46" s="129"/>
    </row>
    <row r="47" spans="1:57" outlineLevel="1" x14ac:dyDescent="0.2">
      <c r="A47" s="136"/>
      <c r="B47" s="137"/>
      <c r="C47" s="245" t="s">
        <v>156</v>
      </c>
      <c r="D47" s="246"/>
      <c r="E47" s="246"/>
      <c r="F47" s="246"/>
      <c r="G47" s="246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29"/>
      <c r="W47" s="129"/>
      <c r="X47" s="129"/>
      <c r="Y47" s="129"/>
      <c r="Z47" s="129"/>
      <c r="AA47" s="129"/>
      <c r="AB47" s="129"/>
      <c r="AC47" s="129"/>
      <c r="AD47" s="129" t="s">
        <v>140</v>
      </c>
      <c r="AE47" s="129"/>
      <c r="AF47" s="129"/>
      <c r="AG47" s="129"/>
      <c r="AH47" s="129"/>
      <c r="AI47" s="129"/>
      <c r="AJ47" s="129"/>
      <c r="AK47" s="129"/>
      <c r="AL47" s="129"/>
      <c r="AM47" s="129"/>
      <c r="AN47" s="129"/>
      <c r="AO47" s="129"/>
      <c r="AP47" s="129"/>
      <c r="AQ47" s="129"/>
      <c r="AR47" s="129"/>
      <c r="AS47" s="129"/>
      <c r="AT47" s="129"/>
      <c r="AU47" s="129"/>
      <c r="AV47" s="129"/>
      <c r="AW47" s="129"/>
      <c r="AX47" s="129"/>
      <c r="AY47" s="129"/>
      <c r="AZ47" s="129"/>
      <c r="BA47" s="129"/>
      <c r="BB47" s="129"/>
      <c r="BC47" s="129"/>
      <c r="BD47" s="129"/>
      <c r="BE47" s="129"/>
    </row>
    <row r="48" spans="1:57" x14ac:dyDescent="0.2">
      <c r="A48" s="143" t="s">
        <v>82</v>
      </c>
      <c r="B48" s="144" t="s">
        <v>56</v>
      </c>
      <c r="C48" s="162" t="s">
        <v>57</v>
      </c>
      <c r="D48" s="145"/>
      <c r="E48" s="146"/>
      <c r="F48" s="147"/>
      <c r="G48" s="147">
        <f>SUMIF(AD49:AD60,"&lt;&gt;NOR",G49:G60)</f>
        <v>0</v>
      </c>
      <c r="H48" s="147"/>
      <c r="I48" s="147">
        <f>SUM(I49:I60)</f>
        <v>0</v>
      </c>
      <c r="J48" s="147"/>
      <c r="K48" s="147">
        <f>SUM(K49:K60)</f>
        <v>0</v>
      </c>
      <c r="L48" s="147"/>
      <c r="M48" s="147">
        <f>SUM(M49:M60)</f>
        <v>0</v>
      </c>
      <c r="N48" s="147"/>
      <c r="O48" s="147">
        <f>SUM(O49:O60)</f>
        <v>0</v>
      </c>
      <c r="P48" s="147"/>
      <c r="Q48" s="147"/>
      <c r="R48" s="147"/>
      <c r="S48" s="147"/>
      <c r="T48" s="147">
        <f>SUM(T49:T60)</f>
        <v>55.420000000000009</v>
      </c>
      <c r="U48" s="142"/>
      <c r="AD48" t="s">
        <v>83</v>
      </c>
    </row>
    <row r="49" spans="1:57" ht="22.5" outlineLevel="1" x14ac:dyDescent="0.2">
      <c r="A49" s="154">
        <v>22</v>
      </c>
      <c r="B49" s="155" t="s">
        <v>157</v>
      </c>
      <c r="C49" s="163" t="s">
        <v>158</v>
      </c>
      <c r="D49" s="156" t="s">
        <v>159</v>
      </c>
      <c r="E49" s="157">
        <v>4</v>
      </c>
      <c r="F49" s="158"/>
      <c r="G49" s="159">
        <f t="shared" ref="G49:G60" si="4">ROUND(E49*F49,2)</f>
        <v>0</v>
      </c>
      <c r="H49" s="158"/>
      <c r="I49" s="159">
        <f t="shared" ref="I49:I60" si="5">ROUND(E49*H49,2)</f>
        <v>0</v>
      </c>
      <c r="J49" s="158"/>
      <c r="K49" s="159">
        <f t="shared" ref="K49:K60" si="6">ROUND(E49*J49,2)</f>
        <v>0</v>
      </c>
      <c r="L49" s="159">
        <v>21</v>
      </c>
      <c r="M49" s="159">
        <f t="shared" ref="M49:M60" si="7">G49*(1+L49/100)</f>
        <v>0</v>
      </c>
      <c r="N49" s="159">
        <v>0</v>
      </c>
      <c r="O49" s="159">
        <f>ROUND(E49*N49,2)</f>
        <v>0</v>
      </c>
      <c r="P49" s="159"/>
      <c r="Q49" s="159" t="s">
        <v>87</v>
      </c>
      <c r="R49" s="159" t="s">
        <v>87</v>
      </c>
      <c r="S49" s="159">
        <v>3.44</v>
      </c>
      <c r="T49" s="159">
        <f>ROUND(E49*S49,2)</f>
        <v>13.76</v>
      </c>
      <c r="U49" s="138" t="s">
        <v>88</v>
      </c>
      <c r="V49" s="129"/>
      <c r="W49" s="129"/>
      <c r="X49" s="129"/>
      <c r="Y49" s="129"/>
      <c r="Z49" s="129"/>
      <c r="AA49" s="129"/>
      <c r="AB49" s="129"/>
      <c r="AC49" s="129"/>
      <c r="AD49" s="129" t="s">
        <v>89</v>
      </c>
      <c r="AE49" s="129"/>
      <c r="AF49" s="129"/>
      <c r="AG49" s="129"/>
      <c r="AH49" s="129"/>
      <c r="AI49" s="129"/>
      <c r="AJ49" s="129"/>
      <c r="AK49" s="129"/>
      <c r="AL49" s="129"/>
      <c r="AM49" s="129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29"/>
      <c r="BB49" s="129"/>
      <c r="BC49" s="129"/>
      <c r="BD49" s="129"/>
      <c r="BE49" s="129"/>
    </row>
    <row r="50" spans="1:57" outlineLevel="1" x14ac:dyDescent="0.2">
      <c r="A50" s="154">
        <v>23</v>
      </c>
      <c r="B50" s="155" t="s">
        <v>160</v>
      </c>
      <c r="C50" s="163" t="s">
        <v>161</v>
      </c>
      <c r="D50" s="156" t="s">
        <v>86</v>
      </c>
      <c r="E50" s="157">
        <v>8</v>
      </c>
      <c r="F50" s="158"/>
      <c r="G50" s="159">
        <f t="shared" si="4"/>
        <v>0</v>
      </c>
      <c r="H50" s="158"/>
      <c r="I50" s="159">
        <f t="shared" si="5"/>
        <v>0</v>
      </c>
      <c r="J50" s="158"/>
      <c r="K50" s="159">
        <f t="shared" si="6"/>
        <v>0</v>
      </c>
      <c r="L50" s="159">
        <v>21</v>
      </c>
      <c r="M50" s="159">
        <f t="shared" si="7"/>
        <v>0</v>
      </c>
      <c r="N50" s="159">
        <v>0</v>
      </c>
      <c r="O50" s="159">
        <f>ROUND(E50*N50,2)</f>
        <v>0</v>
      </c>
      <c r="P50" s="159"/>
      <c r="Q50" s="159" t="s">
        <v>87</v>
      </c>
      <c r="R50" s="159" t="s">
        <v>87</v>
      </c>
      <c r="S50" s="159">
        <v>7.1540000000000006E-2</v>
      </c>
      <c r="T50" s="159">
        <f>ROUND(E50*S50,2)</f>
        <v>0.56999999999999995</v>
      </c>
      <c r="U50" s="138" t="s">
        <v>88</v>
      </c>
      <c r="V50" s="129"/>
      <c r="W50" s="129"/>
      <c r="X50" s="129"/>
      <c r="Y50" s="129"/>
      <c r="Z50" s="129"/>
      <c r="AA50" s="129"/>
      <c r="AB50" s="129"/>
      <c r="AC50" s="129"/>
      <c r="AD50" s="129" t="s">
        <v>89</v>
      </c>
      <c r="AE50" s="129"/>
      <c r="AF50" s="129"/>
      <c r="AG50" s="129"/>
      <c r="AH50" s="129"/>
      <c r="AI50" s="129"/>
      <c r="AJ50" s="129"/>
      <c r="AK50" s="129"/>
      <c r="AL50" s="129"/>
      <c r="AM50" s="129"/>
      <c r="AN50" s="129"/>
      <c r="AO50" s="129"/>
      <c r="AP50" s="129"/>
      <c r="AQ50" s="129"/>
      <c r="AR50" s="129"/>
      <c r="AS50" s="129"/>
      <c r="AT50" s="129"/>
      <c r="AU50" s="129"/>
      <c r="AV50" s="129"/>
      <c r="AW50" s="129"/>
      <c r="AX50" s="129"/>
      <c r="AY50" s="129"/>
      <c r="AZ50" s="129"/>
      <c r="BA50" s="129"/>
      <c r="BB50" s="129"/>
      <c r="BC50" s="129"/>
      <c r="BD50" s="129"/>
      <c r="BE50" s="129"/>
    </row>
    <row r="51" spans="1:57" outlineLevel="1" x14ac:dyDescent="0.2">
      <c r="A51" s="154">
        <v>24</v>
      </c>
      <c r="B51" s="155" t="s">
        <v>162</v>
      </c>
      <c r="C51" s="163" t="s">
        <v>163</v>
      </c>
      <c r="D51" s="156" t="s">
        <v>86</v>
      </c>
      <c r="E51" s="157">
        <v>35</v>
      </c>
      <c r="F51" s="158"/>
      <c r="G51" s="159">
        <f t="shared" si="4"/>
        <v>0</v>
      </c>
      <c r="H51" s="158"/>
      <c r="I51" s="159">
        <f t="shared" si="5"/>
        <v>0</v>
      </c>
      <c r="J51" s="158"/>
      <c r="K51" s="159">
        <f t="shared" si="6"/>
        <v>0</v>
      </c>
      <c r="L51" s="159">
        <v>21</v>
      </c>
      <c r="M51" s="159">
        <f t="shared" si="7"/>
        <v>0</v>
      </c>
      <c r="N51" s="159">
        <v>0</v>
      </c>
      <c r="O51" s="159">
        <f>ROUND(E51*N51,2)</f>
        <v>0</v>
      </c>
      <c r="P51" s="159"/>
      <c r="Q51" s="159" t="s">
        <v>87</v>
      </c>
      <c r="R51" s="159" t="s">
        <v>87</v>
      </c>
      <c r="S51" s="159">
        <v>0.17519999999999999</v>
      </c>
      <c r="T51" s="159">
        <f>ROUND(E51*S51,2)</f>
        <v>6.13</v>
      </c>
      <c r="U51" s="138" t="s">
        <v>88</v>
      </c>
      <c r="V51" s="129"/>
      <c r="W51" s="129"/>
      <c r="X51" s="129"/>
      <c r="Y51" s="129"/>
      <c r="Z51" s="129"/>
      <c r="AA51" s="129"/>
      <c r="AB51" s="129"/>
      <c r="AC51" s="129"/>
      <c r="AD51" s="129" t="s">
        <v>89</v>
      </c>
      <c r="AE51" s="129"/>
      <c r="AF51" s="129"/>
      <c r="AG51" s="129"/>
      <c r="AH51" s="129"/>
      <c r="AI51" s="129"/>
      <c r="AJ51" s="129"/>
      <c r="AK51" s="129"/>
      <c r="AL51" s="129"/>
      <c r="AM51" s="129"/>
      <c r="AN51" s="129"/>
      <c r="AO51" s="129"/>
      <c r="AP51" s="129"/>
      <c r="AQ51" s="129"/>
      <c r="AR51" s="129"/>
      <c r="AS51" s="129"/>
      <c r="AT51" s="129"/>
      <c r="AU51" s="129"/>
      <c r="AV51" s="129"/>
      <c r="AW51" s="129"/>
      <c r="AX51" s="129"/>
      <c r="AY51" s="129"/>
      <c r="AZ51" s="129"/>
      <c r="BA51" s="129"/>
      <c r="BB51" s="129"/>
      <c r="BC51" s="129"/>
      <c r="BD51" s="129"/>
      <c r="BE51" s="129"/>
    </row>
    <row r="52" spans="1:57" ht="22.5" outlineLevel="1" x14ac:dyDescent="0.2">
      <c r="A52" s="154">
        <v>25</v>
      </c>
      <c r="B52" s="155" t="s">
        <v>164</v>
      </c>
      <c r="C52" s="163" t="s">
        <v>165</v>
      </c>
      <c r="D52" s="156" t="s">
        <v>86</v>
      </c>
      <c r="E52" s="157">
        <v>45</v>
      </c>
      <c r="F52" s="158"/>
      <c r="G52" s="159">
        <f t="shared" si="4"/>
        <v>0</v>
      </c>
      <c r="H52" s="158"/>
      <c r="I52" s="159">
        <f t="shared" si="5"/>
        <v>0</v>
      </c>
      <c r="J52" s="158"/>
      <c r="K52" s="159">
        <f t="shared" si="6"/>
        <v>0</v>
      </c>
      <c r="L52" s="159">
        <v>21</v>
      </c>
      <c r="M52" s="159">
        <f t="shared" si="7"/>
        <v>0</v>
      </c>
      <c r="N52" s="159">
        <v>0</v>
      </c>
      <c r="O52" s="159">
        <f>ROUND(E52*N52,2)</f>
        <v>0</v>
      </c>
      <c r="P52" s="159"/>
      <c r="Q52" s="159" t="s">
        <v>87</v>
      </c>
      <c r="R52" s="159" t="s">
        <v>87</v>
      </c>
      <c r="S52" s="159">
        <v>0.111</v>
      </c>
      <c r="T52" s="159">
        <f>ROUND(E52*S52,2)</f>
        <v>5</v>
      </c>
      <c r="U52" s="138" t="s">
        <v>88</v>
      </c>
      <c r="V52" s="129"/>
      <c r="W52" s="129"/>
      <c r="X52" s="129"/>
      <c r="Y52" s="129"/>
      <c r="Z52" s="129"/>
      <c r="AA52" s="129"/>
      <c r="AB52" s="129"/>
      <c r="AC52" s="129"/>
      <c r="AD52" s="129" t="s">
        <v>89</v>
      </c>
      <c r="AE52" s="129"/>
      <c r="AF52" s="129"/>
      <c r="AG52" s="129"/>
      <c r="AH52" s="129"/>
      <c r="AI52" s="129"/>
      <c r="AJ52" s="129"/>
      <c r="AK52" s="129"/>
      <c r="AL52" s="129"/>
      <c r="AM52" s="129"/>
      <c r="AN52" s="129"/>
      <c r="AO52" s="129"/>
      <c r="AP52" s="129"/>
      <c r="AQ52" s="129"/>
      <c r="AR52" s="129"/>
      <c r="AS52" s="129"/>
      <c r="AT52" s="129"/>
      <c r="AU52" s="129"/>
      <c r="AV52" s="129"/>
      <c r="AW52" s="129"/>
      <c r="AX52" s="129"/>
      <c r="AY52" s="129"/>
      <c r="AZ52" s="129"/>
      <c r="BA52" s="129"/>
      <c r="BB52" s="129"/>
      <c r="BC52" s="129"/>
      <c r="BD52" s="129"/>
      <c r="BE52" s="129"/>
    </row>
    <row r="53" spans="1:57" ht="22.5" outlineLevel="1" x14ac:dyDescent="0.2">
      <c r="A53" s="154">
        <v>26</v>
      </c>
      <c r="B53" s="155" t="s">
        <v>166</v>
      </c>
      <c r="C53" s="163" t="s">
        <v>167</v>
      </c>
      <c r="D53" s="156" t="s">
        <v>86</v>
      </c>
      <c r="E53" s="157">
        <v>45</v>
      </c>
      <c r="F53" s="158"/>
      <c r="G53" s="159">
        <f t="shared" si="4"/>
        <v>0</v>
      </c>
      <c r="H53" s="158"/>
      <c r="I53" s="159">
        <f t="shared" si="5"/>
        <v>0</v>
      </c>
      <c r="J53" s="158"/>
      <c r="K53" s="159">
        <f t="shared" si="6"/>
        <v>0</v>
      </c>
      <c r="L53" s="159">
        <v>21</v>
      </c>
      <c r="M53" s="159">
        <f t="shared" si="7"/>
        <v>0</v>
      </c>
      <c r="N53" s="159">
        <v>0</v>
      </c>
      <c r="O53" s="159">
        <f>ROUND(E53*N53,2)</f>
        <v>0</v>
      </c>
      <c r="P53" s="159"/>
      <c r="Q53" s="159" t="s">
        <v>87</v>
      </c>
      <c r="R53" s="159" t="s">
        <v>87</v>
      </c>
      <c r="S53" s="159">
        <v>2.5999999999999999E-2</v>
      </c>
      <c r="T53" s="159">
        <f>ROUND(E53*S53,2)</f>
        <v>1.17</v>
      </c>
      <c r="U53" s="138" t="s">
        <v>88</v>
      </c>
      <c r="V53" s="129"/>
      <c r="W53" s="129"/>
      <c r="X53" s="129"/>
      <c r="Y53" s="129"/>
      <c r="Z53" s="129"/>
      <c r="AA53" s="129"/>
      <c r="AB53" s="129"/>
      <c r="AC53" s="129"/>
      <c r="AD53" s="129" t="s">
        <v>89</v>
      </c>
      <c r="AE53" s="129"/>
      <c r="AF53" s="129"/>
      <c r="AG53" s="129"/>
      <c r="AH53" s="129"/>
      <c r="AI53" s="129"/>
      <c r="AJ53" s="129"/>
      <c r="AK53" s="129"/>
      <c r="AL53" s="129"/>
      <c r="AM53" s="129"/>
      <c r="AN53" s="129"/>
      <c r="AO53" s="129"/>
      <c r="AP53" s="129"/>
      <c r="AQ53" s="129"/>
      <c r="AR53" s="129"/>
      <c r="AS53" s="129"/>
      <c r="AT53" s="129"/>
      <c r="AU53" s="129"/>
      <c r="AV53" s="129"/>
      <c r="AW53" s="129"/>
      <c r="AX53" s="129"/>
      <c r="AY53" s="129"/>
      <c r="AZ53" s="129"/>
      <c r="BA53" s="129"/>
      <c r="BB53" s="129"/>
      <c r="BC53" s="129"/>
      <c r="BD53" s="129"/>
      <c r="BE53" s="129"/>
    </row>
    <row r="54" spans="1:57" ht="22.5" outlineLevel="1" x14ac:dyDescent="0.2">
      <c r="A54" s="154">
        <v>27</v>
      </c>
      <c r="B54" s="155" t="s">
        <v>168</v>
      </c>
      <c r="C54" s="163" t="s">
        <v>169</v>
      </c>
      <c r="D54" s="156" t="s">
        <v>86</v>
      </c>
      <c r="E54" s="157">
        <v>45</v>
      </c>
      <c r="F54" s="158"/>
      <c r="G54" s="159">
        <f t="shared" si="4"/>
        <v>0</v>
      </c>
      <c r="H54" s="158"/>
      <c r="I54" s="159">
        <f t="shared" si="5"/>
        <v>0</v>
      </c>
      <c r="J54" s="158"/>
      <c r="K54" s="159">
        <f t="shared" si="6"/>
        <v>0</v>
      </c>
      <c r="L54" s="159">
        <v>21</v>
      </c>
      <c r="M54" s="159">
        <f t="shared" si="7"/>
        <v>0</v>
      </c>
      <c r="N54" s="159">
        <v>0</v>
      </c>
      <c r="O54" s="159">
        <f>ROUND(E54*N54,2)</f>
        <v>0</v>
      </c>
      <c r="P54" s="159"/>
      <c r="Q54" s="159" t="s">
        <v>87</v>
      </c>
      <c r="R54" s="159" t="s">
        <v>111</v>
      </c>
      <c r="S54" s="159">
        <v>0.13</v>
      </c>
      <c r="T54" s="159">
        <f>ROUND(E54*S54,2)</f>
        <v>5.85</v>
      </c>
      <c r="U54" s="138" t="s">
        <v>88</v>
      </c>
      <c r="V54" s="129"/>
      <c r="W54" s="129"/>
      <c r="X54" s="129"/>
      <c r="Y54" s="129"/>
      <c r="Z54" s="129"/>
      <c r="AA54" s="129"/>
      <c r="AB54" s="129"/>
      <c r="AC54" s="129"/>
      <c r="AD54" s="129" t="s">
        <v>89</v>
      </c>
      <c r="AE54" s="129"/>
      <c r="AF54" s="129"/>
      <c r="AG54" s="129"/>
      <c r="AH54" s="129"/>
      <c r="AI54" s="129"/>
      <c r="AJ54" s="129"/>
      <c r="AK54" s="129"/>
      <c r="AL54" s="129"/>
      <c r="AM54" s="129"/>
      <c r="AN54" s="129"/>
      <c r="AO54" s="129"/>
      <c r="AP54" s="129"/>
      <c r="AQ54" s="129"/>
      <c r="AR54" s="129"/>
      <c r="AS54" s="129"/>
      <c r="AT54" s="129"/>
      <c r="AU54" s="129"/>
      <c r="AV54" s="129"/>
      <c r="AW54" s="129"/>
      <c r="AX54" s="129"/>
      <c r="AY54" s="129"/>
      <c r="AZ54" s="129"/>
      <c r="BA54" s="129"/>
      <c r="BB54" s="129"/>
      <c r="BC54" s="129"/>
      <c r="BD54" s="129"/>
      <c r="BE54" s="129"/>
    </row>
    <row r="55" spans="1:57" ht="22.5" outlineLevel="1" x14ac:dyDescent="0.2">
      <c r="A55" s="154">
        <v>28</v>
      </c>
      <c r="B55" s="155" t="s">
        <v>170</v>
      </c>
      <c r="C55" s="163" t="s">
        <v>171</v>
      </c>
      <c r="D55" s="156" t="s">
        <v>159</v>
      </c>
      <c r="E55" s="157">
        <v>3</v>
      </c>
      <c r="F55" s="158"/>
      <c r="G55" s="159">
        <f t="shared" si="4"/>
        <v>0</v>
      </c>
      <c r="H55" s="158"/>
      <c r="I55" s="159">
        <f t="shared" si="5"/>
        <v>0</v>
      </c>
      <c r="J55" s="158"/>
      <c r="K55" s="159">
        <f t="shared" si="6"/>
        <v>0</v>
      </c>
      <c r="L55" s="159">
        <v>21</v>
      </c>
      <c r="M55" s="159">
        <f t="shared" si="7"/>
        <v>0</v>
      </c>
      <c r="N55" s="159">
        <v>0</v>
      </c>
      <c r="O55" s="159">
        <f>ROUND(E55*N55,2)</f>
        <v>0</v>
      </c>
      <c r="P55" s="159"/>
      <c r="Q55" s="159" t="s">
        <v>87</v>
      </c>
      <c r="R55" s="159" t="s">
        <v>87</v>
      </c>
      <c r="S55" s="159">
        <v>0.66300000000000003</v>
      </c>
      <c r="T55" s="159">
        <f>ROUND(E55*S55,2)</f>
        <v>1.99</v>
      </c>
      <c r="U55" s="138" t="s">
        <v>88</v>
      </c>
      <c r="V55" s="129"/>
      <c r="W55" s="129"/>
      <c r="X55" s="129"/>
      <c r="Y55" s="129"/>
      <c r="Z55" s="129"/>
      <c r="AA55" s="129"/>
      <c r="AB55" s="129"/>
      <c r="AC55" s="129"/>
      <c r="AD55" s="129" t="s">
        <v>89</v>
      </c>
      <c r="AE55" s="129"/>
      <c r="AF55" s="129"/>
      <c r="AG55" s="129"/>
      <c r="AH55" s="129"/>
      <c r="AI55" s="129"/>
      <c r="AJ55" s="129"/>
      <c r="AK55" s="129"/>
      <c r="AL55" s="129"/>
      <c r="AM55" s="129"/>
      <c r="AN55" s="129"/>
      <c r="AO55" s="129"/>
      <c r="AP55" s="129"/>
      <c r="AQ55" s="129"/>
      <c r="AR55" s="129"/>
      <c r="AS55" s="129"/>
      <c r="AT55" s="129"/>
      <c r="AU55" s="129"/>
      <c r="AV55" s="129"/>
      <c r="AW55" s="129"/>
      <c r="AX55" s="129"/>
      <c r="AY55" s="129"/>
      <c r="AZ55" s="129"/>
      <c r="BA55" s="129"/>
      <c r="BB55" s="129"/>
      <c r="BC55" s="129"/>
      <c r="BD55" s="129"/>
      <c r="BE55" s="129"/>
    </row>
    <row r="56" spans="1:57" outlineLevel="1" x14ac:dyDescent="0.2">
      <c r="A56" s="154">
        <v>29</v>
      </c>
      <c r="B56" s="155" t="s">
        <v>172</v>
      </c>
      <c r="C56" s="163" t="s">
        <v>173</v>
      </c>
      <c r="D56" s="156" t="s">
        <v>174</v>
      </c>
      <c r="E56" s="157">
        <v>8</v>
      </c>
      <c r="F56" s="158"/>
      <c r="G56" s="159">
        <f t="shared" si="4"/>
        <v>0</v>
      </c>
      <c r="H56" s="158"/>
      <c r="I56" s="159">
        <f t="shared" si="5"/>
        <v>0</v>
      </c>
      <c r="J56" s="158"/>
      <c r="K56" s="159">
        <f t="shared" si="6"/>
        <v>0</v>
      </c>
      <c r="L56" s="159">
        <v>21</v>
      </c>
      <c r="M56" s="159">
        <f t="shared" si="7"/>
        <v>0</v>
      </c>
      <c r="N56" s="159">
        <v>0</v>
      </c>
      <c r="O56" s="159">
        <f>ROUND(E56*N56,2)</f>
        <v>0</v>
      </c>
      <c r="P56" s="159"/>
      <c r="Q56" s="159" t="s">
        <v>121</v>
      </c>
      <c r="R56" s="159" t="s">
        <v>122</v>
      </c>
      <c r="S56" s="159">
        <v>0</v>
      </c>
      <c r="T56" s="159">
        <f>ROUND(E56*S56,2)</f>
        <v>0</v>
      </c>
      <c r="U56" s="138" t="s">
        <v>88</v>
      </c>
      <c r="V56" s="129"/>
      <c r="W56" s="129"/>
      <c r="X56" s="129"/>
      <c r="Y56" s="129"/>
      <c r="Z56" s="129"/>
      <c r="AA56" s="129"/>
      <c r="AB56" s="129"/>
      <c r="AC56" s="129"/>
      <c r="AD56" s="129" t="s">
        <v>89</v>
      </c>
      <c r="AE56" s="129"/>
      <c r="AF56" s="129"/>
      <c r="AG56" s="129"/>
      <c r="AH56" s="129"/>
      <c r="AI56" s="129"/>
      <c r="AJ56" s="129"/>
      <c r="AK56" s="129"/>
      <c r="AL56" s="129"/>
      <c r="AM56" s="129"/>
      <c r="AN56" s="129"/>
      <c r="AO56" s="129"/>
      <c r="AP56" s="129"/>
      <c r="AQ56" s="129"/>
      <c r="AR56" s="129"/>
      <c r="AS56" s="129"/>
      <c r="AT56" s="129"/>
      <c r="AU56" s="129"/>
      <c r="AV56" s="129"/>
      <c r="AW56" s="129"/>
      <c r="AX56" s="129"/>
      <c r="AY56" s="129"/>
      <c r="AZ56" s="129"/>
      <c r="BA56" s="129"/>
      <c r="BB56" s="129"/>
      <c r="BC56" s="129"/>
      <c r="BD56" s="129"/>
      <c r="BE56" s="129"/>
    </row>
    <row r="57" spans="1:57" outlineLevel="1" x14ac:dyDescent="0.2">
      <c r="A57" s="154">
        <v>30</v>
      </c>
      <c r="B57" s="155" t="s">
        <v>175</v>
      </c>
      <c r="C57" s="163" t="s">
        <v>176</v>
      </c>
      <c r="D57" s="156" t="s">
        <v>174</v>
      </c>
      <c r="E57" s="157">
        <v>12</v>
      </c>
      <c r="F57" s="158"/>
      <c r="G57" s="159">
        <f t="shared" si="4"/>
        <v>0</v>
      </c>
      <c r="H57" s="158"/>
      <c r="I57" s="159">
        <f t="shared" si="5"/>
        <v>0</v>
      </c>
      <c r="J57" s="158"/>
      <c r="K57" s="159">
        <f t="shared" si="6"/>
        <v>0</v>
      </c>
      <c r="L57" s="159">
        <v>21</v>
      </c>
      <c r="M57" s="159">
        <f t="shared" si="7"/>
        <v>0</v>
      </c>
      <c r="N57" s="159">
        <v>0</v>
      </c>
      <c r="O57" s="159">
        <f>ROUND(E57*N57,2)</f>
        <v>0</v>
      </c>
      <c r="P57" s="159"/>
      <c r="Q57" s="159" t="s">
        <v>121</v>
      </c>
      <c r="R57" s="159" t="s">
        <v>122</v>
      </c>
      <c r="S57" s="159">
        <v>0</v>
      </c>
      <c r="T57" s="159">
        <f>ROUND(E57*S57,2)</f>
        <v>0</v>
      </c>
      <c r="U57" s="138" t="s">
        <v>88</v>
      </c>
      <c r="V57" s="129"/>
      <c r="W57" s="129"/>
      <c r="X57" s="129"/>
      <c r="Y57" s="129"/>
      <c r="Z57" s="129"/>
      <c r="AA57" s="129"/>
      <c r="AB57" s="129"/>
      <c r="AC57" s="129"/>
      <c r="AD57" s="129" t="s">
        <v>89</v>
      </c>
      <c r="AE57" s="129"/>
      <c r="AF57" s="129"/>
      <c r="AG57" s="129"/>
      <c r="AH57" s="129"/>
      <c r="AI57" s="129"/>
      <c r="AJ57" s="129"/>
      <c r="AK57" s="129"/>
      <c r="AL57" s="129"/>
      <c r="AM57" s="129"/>
      <c r="AN57" s="129"/>
      <c r="AO57" s="129"/>
      <c r="AP57" s="129"/>
      <c r="AQ57" s="129"/>
      <c r="AR57" s="129"/>
      <c r="AS57" s="129"/>
      <c r="AT57" s="129"/>
      <c r="AU57" s="129"/>
      <c r="AV57" s="129"/>
      <c r="AW57" s="129"/>
      <c r="AX57" s="129"/>
      <c r="AY57" s="129"/>
      <c r="AZ57" s="129"/>
      <c r="BA57" s="129"/>
      <c r="BB57" s="129"/>
      <c r="BC57" s="129"/>
      <c r="BD57" s="129"/>
      <c r="BE57" s="129"/>
    </row>
    <row r="58" spans="1:57" ht="22.5" outlineLevel="1" x14ac:dyDescent="0.2">
      <c r="A58" s="154">
        <v>31</v>
      </c>
      <c r="B58" s="155" t="s">
        <v>177</v>
      </c>
      <c r="C58" s="163" t="s">
        <v>178</v>
      </c>
      <c r="D58" s="156" t="s">
        <v>92</v>
      </c>
      <c r="E58" s="157">
        <v>4</v>
      </c>
      <c r="F58" s="158"/>
      <c r="G58" s="159">
        <f t="shared" si="4"/>
        <v>0</v>
      </c>
      <c r="H58" s="158"/>
      <c r="I58" s="159">
        <f t="shared" si="5"/>
        <v>0</v>
      </c>
      <c r="J58" s="158"/>
      <c r="K58" s="159">
        <f t="shared" si="6"/>
        <v>0</v>
      </c>
      <c r="L58" s="159">
        <v>21</v>
      </c>
      <c r="M58" s="159">
        <f t="shared" si="7"/>
        <v>0</v>
      </c>
      <c r="N58" s="159">
        <v>0</v>
      </c>
      <c r="O58" s="159">
        <f>ROUND(E58*N58,2)</f>
        <v>0</v>
      </c>
      <c r="P58" s="159"/>
      <c r="Q58" s="159" t="s">
        <v>121</v>
      </c>
      <c r="R58" s="159" t="s">
        <v>122</v>
      </c>
      <c r="S58" s="159">
        <v>3.1379999999999999</v>
      </c>
      <c r="T58" s="159">
        <f>ROUND(E58*S58,2)</f>
        <v>12.55</v>
      </c>
      <c r="U58" s="138" t="s">
        <v>88</v>
      </c>
      <c r="V58" s="129"/>
      <c r="W58" s="129"/>
      <c r="X58" s="129"/>
      <c r="Y58" s="129"/>
      <c r="Z58" s="129"/>
      <c r="AA58" s="129"/>
      <c r="AB58" s="129"/>
      <c r="AC58" s="129"/>
      <c r="AD58" s="129" t="s">
        <v>89</v>
      </c>
      <c r="AE58" s="129"/>
      <c r="AF58" s="129"/>
      <c r="AG58" s="129"/>
      <c r="AH58" s="129"/>
      <c r="AI58" s="129"/>
      <c r="AJ58" s="129"/>
      <c r="AK58" s="129"/>
      <c r="AL58" s="129"/>
      <c r="AM58" s="129"/>
      <c r="AN58" s="129"/>
      <c r="AO58" s="129"/>
      <c r="AP58" s="129"/>
      <c r="AQ58" s="129"/>
      <c r="AR58" s="129"/>
      <c r="AS58" s="129"/>
      <c r="AT58" s="129"/>
      <c r="AU58" s="129"/>
      <c r="AV58" s="129"/>
      <c r="AW58" s="129"/>
      <c r="AX58" s="129"/>
      <c r="AY58" s="129"/>
      <c r="AZ58" s="129"/>
      <c r="BA58" s="129"/>
      <c r="BB58" s="129"/>
      <c r="BC58" s="129"/>
      <c r="BD58" s="129"/>
      <c r="BE58" s="129"/>
    </row>
    <row r="59" spans="1:57" outlineLevel="1" x14ac:dyDescent="0.2">
      <c r="A59" s="154">
        <v>32</v>
      </c>
      <c r="B59" s="155" t="s">
        <v>179</v>
      </c>
      <c r="C59" s="163" t="s">
        <v>180</v>
      </c>
      <c r="D59" s="156" t="s">
        <v>138</v>
      </c>
      <c r="E59" s="157">
        <v>7</v>
      </c>
      <c r="F59" s="158"/>
      <c r="G59" s="159">
        <f t="shared" si="4"/>
        <v>0</v>
      </c>
      <c r="H59" s="158"/>
      <c r="I59" s="159">
        <f t="shared" si="5"/>
        <v>0</v>
      </c>
      <c r="J59" s="158"/>
      <c r="K59" s="159">
        <f t="shared" si="6"/>
        <v>0</v>
      </c>
      <c r="L59" s="159">
        <v>21</v>
      </c>
      <c r="M59" s="159">
        <f t="shared" si="7"/>
        <v>0</v>
      </c>
      <c r="N59" s="159">
        <v>0</v>
      </c>
      <c r="O59" s="159">
        <f>ROUND(E59*N59,2)</f>
        <v>0</v>
      </c>
      <c r="P59" s="159"/>
      <c r="Q59" s="159" t="s">
        <v>121</v>
      </c>
      <c r="R59" s="159" t="s">
        <v>122</v>
      </c>
      <c r="S59" s="159">
        <v>0</v>
      </c>
      <c r="T59" s="159">
        <f>ROUND(E59*S59,2)</f>
        <v>0</v>
      </c>
      <c r="U59" s="138" t="s">
        <v>88</v>
      </c>
      <c r="V59" s="129"/>
      <c r="W59" s="129"/>
      <c r="X59" s="129"/>
      <c r="Y59" s="129"/>
      <c r="Z59" s="129"/>
      <c r="AA59" s="129"/>
      <c r="AB59" s="129"/>
      <c r="AC59" s="129"/>
      <c r="AD59" s="129" t="s">
        <v>89</v>
      </c>
      <c r="AE59" s="129"/>
      <c r="AF59" s="129"/>
      <c r="AG59" s="129"/>
      <c r="AH59" s="129"/>
      <c r="AI59" s="129"/>
      <c r="AJ59" s="129"/>
      <c r="AK59" s="129"/>
      <c r="AL59" s="129"/>
      <c r="AM59" s="129"/>
      <c r="AN59" s="129"/>
      <c r="AO59" s="129"/>
      <c r="AP59" s="129"/>
      <c r="AQ59" s="129"/>
      <c r="AR59" s="129"/>
      <c r="AS59" s="129"/>
      <c r="AT59" s="129"/>
      <c r="AU59" s="129"/>
      <c r="AV59" s="129"/>
      <c r="AW59" s="129"/>
      <c r="AX59" s="129"/>
      <c r="AY59" s="129"/>
      <c r="AZ59" s="129"/>
      <c r="BA59" s="129"/>
      <c r="BB59" s="129"/>
      <c r="BC59" s="129"/>
      <c r="BD59" s="129"/>
      <c r="BE59" s="129"/>
    </row>
    <row r="60" spans="1:57" ht="22.5" outlineLevel="1" x14ac:dyDescent="0.2">
      <c r="A60" s="148">
        <v>33</v>
      </c>
      <c r="B60" s="149" t="s">
        <v>181</v>
      </c>
      <c r="C60" s="164" t="s">
        <v>182</v>
      </c>
      <c r="D60" s="150" t="s">
        <v>86</v>
      </c>
      <c r="E60" s="151">
        <v>70</v>
      </c>
      <c r="F60" s="152"/>
      <c r="G60" s="153">
        <f t="shared" si="4"/>
        <v>0</v>
      </c>
      <c r="H60" s="152"/>
      <c r="I60" s="153">
        <f t="shared" si="5"/>
        <v>0</v>
      </c>
      <c r="J60" s="152"/>
      <c r="K60" s="153">
        <f t="shared" si="6"/>
        <v>0</v>
      </c>
      <c r="L60" s="153">
        <v>21</v>
      </c>
      <c r="M60" s="153">
        <f t="shared" si="7"/>
        <v>0</v>
      </c>
      <c r="N60" s="153">
        <v>0</v>
      </c>
      <c r="O60" s="153">
        <f>ROUND(E60*N60,2)</f>
        <v>0</v>
      </c>
      <c r="P60" s="153"/>
      <c r="Q60" s="153" t="s">
        <v>121</v>
      </c>
      <c r="R60" s="153" t="s">
        <v>122</v>
      </c>
      <c r="S60" s="153">
        <v>0.12</v>
      </c>
      <c r="T60" s="153">
        <f>ROUND(E60*S60,2)</f>
        <v>8.4</v>
      </c>
      <c r="U60" s="138" t="s">
        <v>88</v>
      </c>
      <c r="V60" s="129"/>
      <c r="W60" s="129"/>
      <c r="X60" s="129"/>
      <c r="Y60" s="129"/>
      <c r="Z60" s="129"/>
      <c r="AA60" s="129"/>
      <c r="AB60" s="129"/>
      <c r="AC60" s="129"/>
      <c r="AD60" s="129" t="s">
        <v>89</v>
      </c>
      <c r="AE60" s="129"/>
      <c r="AF60" s="129"/>
      <c r="AG60" s="129"/>
      <c r="AH60" s="129"/>
      <c r="AI60" s="129"/>
      <c r="AJ60" s="129"/>
      <c r="AK60" s="129"/>
      <c r="AL60" s="129"/>
      <c r="AM60" s="129"/>
      <c r="AN60" s="129"/>
      <c r="AO60" s="129"/>
      <c r="AP60" s="129"/>
      <c r="AQ60" s="129"/>
      <c r="AR60" s="129"/>
      <c r="AS60" s="129"/>
      <c r="AT60" s="129"/>
      <c r="AU60" s="129"/>
      <c r="AV60" s="129"/>
      <c r="AW60" s="129"/>
      <c r="AX60" s="129"/>
      <c r="AY60" s="129"/>
      <c r="AZ60" s="129"/>
      <c r="BA60" s="129"/>
      <c r="BB60" s="129"/>
      <c r="BC60" s="129"/>
      <c r="BD60" s="129"/>
      <c r="BE60" s="129"/>
    </row>
    <row r="61" spans="1:57" x14ac:dyDescent="0.2">
      <c r="A61" s="3"/>
      <c r="B61" s="4"/>
      <c r="C61" s="166"/>
      <c r="D61" s="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AB61">
        <v>15</v>
      </c>
      <c r="AC61">
        <v>21</v>
      </c>
      <c r="AD61" t="s">
        <v>72</v>
      </c>
    </row>
    <row r="62" spans="1:57" x14ac:dyDescent="0.2">
      <c r="A62" s="132"/>
      <c r="B62" s="133" t="s">
        <v>31</v>
      </c>
      <c r="C62" s="167"/>
      <c r="D62" s="134"/>
      <c r="E62" s="135"/>
      <c r="F62" s="135"/>
      <c r="G62" s="161">
        <f>G8+G48</f>
        <v>0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AB62">
        <f>SUMIF(L7:L60,AB61,G7:G60)</f>
        <v>0</v>
      </c>
      <c r="AC62">
        <f>SUMIF(L7:L60,AC61,G7:G60)</f>
        <v>0</v>
      </c>
      <c r="AD62" t="s">
        <v>183</v>
      </c>
    </row>
    <row r="63" spans="1:57" x14ac:dyDescent="0.2">
      <c r="A63" s="3"/>
      <c r="B63" s="4"/>
      <c r="C63" s="166"/>
      <c r="D63" s="6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57" x14ac:dyDescent="0.2">
      <c r="A64" s="3"/>
      <c r="B64" s="4"/>
      <c r="C64" s="166"/>
      <c r="D64" s="6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30" x14ac:dyDescent="0.2">
      <c r="A65" s="254" t="s">
        <v>184</v>
      </c>
      <c r="B65" s="254"/>
      <c r="C65" s="255"/>
      <c r="D65" s="6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30" x14ac:dyDescent="0.2">
      <c r="A66" s="256"/>
      <c r="B66" s="257"/>
      <c r="C66" s="258"/>
      <c r="D66" s="257"/>
      <c r="E66" s="257"/>
      <c r="F66" s="257"/>
      <c r="G66" s="259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AD66" t="s">
        <v>185</v>
      </c>
    </row>
    <row r="67" spans="1:30" x14ac:dyDescent="0.2">
      <c r="A67" s="260"/>
      <c r="B67" s="261"/>
      <c r="C67" s="262"/>
      <c r="D67" s="261"/>
      <c r="E67" s="261"/>
      <c r="F67" s="261"/>
      <c r="G67" s="26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30" x14ac:dyDescent="0.2">
      <c r="A68" s="260"/>
      <c r="B68" s="261"/>
      <c r="C68" s="262"/>
      <c r="D68" s="261"/>
      <c r="E68" s="261"/>
      <c r="F68" s="261"/>
      <c r="G68" s="26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30" x14ac:dyDescent="0.2">
      <c r="A69" s="260"/>
      <c r="B69" s="261"/>
      <c r="C69" s="262"/>
      <c r="D69" s="261"/>
      <c r="E69" s="261"/>
      <c r="F69" s="261"/>
      <c r="G69" s="26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30" x14ac:dyDescent="0.2">
      <c r="A70" s="264"/>
      <c r="B70" s="265"/>
      <c r="C70" s="266"/>
      <c r="D70" s="265"/>
      <c r="E70" s="265"/>
      <c r="F70" s="265"/>
      <c r="G70" s="267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30" x14ac:dyDescent="0.2">
      <c r="A71" s="3"/>
      <c r="B71" s="4"/>
      <c r="C71" s="166"/>
      <c r="D71" s="6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30" x14ac:dyDescent="0.2">
      <c r="C72" s="168"/>
      <c r="D72" s="10"/>
      <c r="AD72" t="s">
        <v>187</v>
      </c>
    </row>
    <row r="73" spans="1:30" x14ac:dyDescent="0.2">
      <c r="D73" s="10"/>
    </row>
    <row r="74" spans="1:30" x14ac:dyDescent="0.2">
      <c r="D74" s="10"/>
    </row>
    <row r="75" spans="1:30" x14ac:dyDescent="0.2">
      <c r="D75" s="10"/>
    </row>
    <row r="76" spans="1:30" x14ac:dyDescent="0.2">
      <c r="D76" s="10"/>
    </row>
    <row r="77" spans="1:30" x14ac:dyDescent="0.2">
      <c r="D77" s="10"/>
    </row>
    <row r="78" spans="1:30" x14ac:dyDescent="0.2">
      <c r="D78" s="10"/>
    </row>
    <row r="79" spans="1:30" x14ac:dyDescent="0.2">
      <c r="D79" s="10"/>
    </row>
    <row r="80" spans="1:3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3">
    <mergeCell ref="A65:C65"/>
    <mergeCell ref="A66:G70"/>
    <mergeCell ref="C30:G30"/>
    <mergeCell ref="C31:G31"/>
    <mergeCell ref="C32:G32"/>
    <mergeCell ref="C33:G33"/>
    <mergeCell ref="C39:G39"/>
    <mergeCell ref="C35:G35"/>
    <mergeCell ref="C36:G36"/>
    <mergeCell ref="C37:G37"/>
    <mergeCell ref="C38:G38"/>
    <mergeCell ref="C47:G47"/>
    <mergeCell ref="C40:G40"/>
    <mergeCell ref="C42:G42"/>
    <mergeCell ref="C43:G43"/>
    <mergeCell ref="C44:G44"/>
    <mergeCell ref="C45:G45"/>
    <mergeCell ref="C46:G46"/>
    <mergeCell ref="A1:G1"/>
    <mergeCell ref="C2:G2"/>
    <mergeCell ref="C3:G3"/>
    <mergeCell ref="C4:G4"/>
    <mergeCell ref="C34:G34"/>
  </mergeCells>
  <pageMargins left="0.59055118110236204" right="0.196850393700787" top="0.78740157499999996" bottom="0.78740157499999996" header="0.3" footer="0.3"/>
  <pageSetup paperSize="9" orientation="landscape" copies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112 VO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'112 VO Pol'!Názvy_tisku</vt:lpstr>
      <vt:lpstr>oadresa</vt:lpstr>
      <vt:lpstr>Stavba!Objednatel</vt:lpstr>
      <vt:lpstr>Stavba!Objekt</vt:lpstr>
      <vt:lpstr>'112 VO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Hanáček</dc:creator>
  <cp:lastModifiedBy>Adamíková Kateřina</cp:lastModifiedBy>
  <cp:lastPrinted>2019-03-19T12:27:02Z</cp:lastPrinted>
  <dcterms:created xsi:type="dcterms:W3CDTF">2009-04-08T07:15:50Z</dcterms:created>
  <dcterms:modified xsi:type="dcterms:W3CDTF">2022-02-08T12:18:43Z</dcterms:modified>
</cp:coreProperties>
</file>