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2022\2022 STAVEBNÍ PRÁCE\4. Městské opevnění\"/>
    </mc:Choice>
  </mc:AlternateContent>
  <bookViews>
    <workbookView xWindow="-120" yWindow="-120" windowWidth="29040" windowHeight="15840" activeTab="1"/>
  </bookViews>
  <sheets>
    <sheet name="Rekapitulace stavby" sheetId="1" r:id="rId1"/>
    <sheet name="Bargel0102 - Obnova hrade..." sheetId="2" r:id="rId2"/>
    <sheet name="Seznam figur" sheetId="3" r:id="rId3"/>
  </sheets>
  <definedNames>
    <definedName name="_xlnm._FilterDatabase" localSheetId="1" hidden="1">'Bargel0102 - Obnova hrade...'!$C$132:$K$330</definedName>
    <definedName name="_xlnm.Print_Titles" localSheetId="1">'Bargel0102 - Obnova hrade...'!$132:$132</definedName>
    <definedName name="_xlnm.Print_Titles" localSheetId="0">'Rekapitulace stavby'!$92:$92</definedName>
    <definedName name="_xlnm.Print_Titles" localSheetId="2">'Seznam figur'!$9:$9</definedName>
    <definedName name="_xlnm.Print_Area" localSheetId="1">'Bargel0102 - Obnova hrade...'!$C$4:$J$76,'Bargel0102 - Obnova hrade...'!$C$82:$J$116,'Bargel0102 - Obnova hrade...'!$C$122:$K$330</definedName>
    <definedName name="_xlnm.Print_Area" localSheetId="0">'Rekapitulace stavby'!$D$4:$AO$76,'Rekapitulace stavby'!$C$82:$AQ$96</definedName>
    <definedName name="_xlnm.Print_Area" localSheetId="2">'Seznam figur'!$C$4:$G$80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3" l="1"/>
  <c r="J35" i="2"/>
  <c r="J34" i="2"/>
  <c r="AY95" i="1"/>
  <c r="J33" i="2"/>
  <c r="AX95" i="1" s="1"/>
  <c r="BI330" i="2"/>
  <c r="BH330" i="2"/>
  <c r="BG330" i="2"/>
  <c r="BF330" i="2"/>
  <c r="T330" i="2"/>
  <c r="T329" i="2"/>
  <c r="R330" i="2"/>
  <c r="R329" i="2" s="1"/>
  <c r="P330" i="2"/>
  <c r="P329" i="2"/>
  <c r="BI328" i="2"/>
  <c r="BH328" i="2"/>
  <c r="BG328" i="2"/>
  <c r="BF328" i="2"/>
  <c r="T328" i="2"/>
  <c r="T327" i="2" s="1"/>
  <c r="R328" i="2"/>
  <c r="R327" i="2"/>
  <c r="P328" i="2"/>
  <c r="P327" i="2" s="1"/>
  <c r="BI326" i="2"/>
  <c r="BH326" i="2"/>
  <c r="BG326" i="2"/>
  <c r="BF326" i="2"/>
  <c r="T326" i="2"/>
  <c r="R326" i="2"/>
  <c r="P326" i="2"/>
  <c r="BI325" i="2"/>
  <c r="BH325" i="2"/>
  <c r="BG325" i="2"/>
  <c r="BF325" i="2"/>
  <c r="T325" i="2"/>
  <c r="R325" i="2"/>
  <c r="P325" i="2"/>
  <c r="BI324" i="2"/>
  <c r="BH324" i="2"/>
  <c r="BG324" i="2"/>
  <c r="BF324" i="2"/>
  <c r="T324" i="2"/>
  <c r="R324" i="2"/>
  <c r="P324" i="2"/>
  <c r="BI322" i="2"/>
  <c r="BH322" i="2"/>
  <c r="BG322" i="2"/>
  <c r="BF322" i="2"/>
  <c r="T322" i="2"/>
  <c r="R322" i="2"/>
  <c r="P322" i="2"/>
  <c r="BI321" i="2"/>
  <c r="BH321" i="2"/>
  <c r="BG321" i="2"/>
  <c r="BF321" i="2"/>
  <c r="T321" i="2"/>
  <c r="R321" i="2"/>
  <c r="P321" i="2"/>
  <c r="BI319" i="2"/>
  <c r="BH319" i="2"/>
  <c r="BG319" i="2"/>
  <c r="BF319" i="2"/>
  <c r="T319" i="2"/>
  <c r="T318" i="2"/>
  <c r="R319" i="2"/>
  <c r="R318" i="2" s="1"/>
  <c r="P319" i="2"/>
  <c r="P318" i="2"/>
  <c r="BI317" i="2"/>
  <c r="BH317" i="2"/>
  <c r="BG317" i="2"/>
  <c r="BF317" i="2"/>
  <c r="T317" i="2"/>
  <c r="R317" i="2"/>
  <c r="P317" i="2"/>
  <c r="BI316" i="2"/>
  <c r="BH316" i="2"/>
  <c r="BG316" i="2"/>
  <c r="BF316" i="2"/>
  <c r="T316" i="2"/>
  <c r="R316" i="2"/>
  <c r="P316" i="2"/>
  <c r="BI315" i="2"/>
  <c r="BH315" i="2"/>
  <c r="BG315" i="2"/>
  <c r="BF315" i="2"/>
  <c r="T315" i="2"/>
  <c r="R315" i="2"/>
  <c r="P315" i="2"/>
  <c r="BI314" i="2"/>
  <c r="BH314" i="2"/>
  <c r="BG314" i="2"/>
  <c r="BF314" i="2"/>
  <c r="T314" i="2"/>
  <c r="R314" i="2"/>
  <c r="P314" i="2"/>
  <c r="BI310" i="2"/>
  <c r="BH310" i="2"/>
  <c r="BG310" i="2"/>
  <c r="BF310" i="2"/>
  <c r="T310" i="2"/>
  <c r="R310" i="2"/>
  <c r="P310" i="2"/>
  <c r="BI307" i="2"/>
  <c r="BH307" i="2"/>
  <c r="BG307" i="2"/>
  <c r="BF307" i="2"/>
  <c r="T307" i="2"/>
  <c r="R307" i="2"/>
  <c r="P307" i="2"/>
  <c r="BI304" i="2"/>
  <c r="BH304" i="2"/>
  <c r="BG304" i="2"/>
  <c r="BF304" i="2"/>
  <c r="T304" i="2"/>
  <c r="R304" i="2"/>
  <c r="P304" i="2"/>
  <c r="BI299" i="2"/>
  <c r="BH299" i="2"/>
  <c r="BG299" i="2"/>
  <c r="BF299" i="2"/>
  <c r="T299" i="2"/>
  <c r="R299" i="2"/>
  <c r="P299" i="2"/>
  <c r="BI297" i="2"/>
  <c r="BH297" i="2"/>
  <c r="BG297" i="2"/>
  <c r="BF297" i="2"/>
  <c r="T297" i="2"/>
  <c r="R297" i="2"/>
  <c r="P297" i="2"/>
  <c r="BI296" i="2"/>
  <c r="BH296" i="2"/>
  <c r="BG296" i="2"/>
  <c r="BF296" i="2"/>
  <c r="T296" i="2"/>
  <c r="R296" i="2"/>
  <c r="P296" i="2"/>
  <c r="BI294" i="2"/>
  <c r="BH294" i="2"/>
  <c r="BG294" i="2"/>
  <c r="BF294" i="2"/>
  <c r="T294" i="2"/>
  <c r="R294" i="2"/>
  <c r="P294" i="2"/>
  <c r="BI293" i="2"/>
  <c r="BH293" i="2"/>
  <c r="BG293" i="2"/>
  <c r="BF293" i="2"/>
  <c r="T293" i="2"/>
  <c r="R293" i="2"/>
  <c r="P293" i="2"/>
  <c r="BI292" i="2"/>
  <c r="BH292" i="2"/>
  <c r="BG292" i="2"/>
  <c r="BF292" i="2"/>
  <c r="T292" i="2"/>
  <c r="R292" i="2"/>
  <c r="P292" i="2"/>
  <c r="BI291" i="2"/>
  <c r="BH291" i="2"/>
  <c r="BG291" i="2"/>
  <c r="BF291" i="2"/>
  <c r="T291" i="2"/>
  <c r="R291" i="2"/>
  <c r="P291" i="2"/>
  <c r="BI290" i="2"/>
  <c r="BH290" i="2"/>
  <c r="BG290" i="2"/>
  <c r="BF290" i="2"/>
  <c r="T290" i="2"/>
  <c r="R290" i="2"/>
  <c r="P290" i="2"/>
  <c r="BI286" i="2"/>
  <c r="BH286" i="2"/>
  <c r="BG286" i="2"/>
  <c r="BF286" i="2"/>
  <c r="T286" i="2"/>
  <c r="R286" i="2"/>
  <c r="P286" i="2"/>
  <c r="BI285" i="2"/>
  <c r="BH285" i="2"/>
  <c r="BG285" i="2"/>
  <c r="BF285" i="2"/>
  <c r="T285" i="2"/>
  <c r="R285" i="2"/>
  <c r="P285" i="2"/>
  <c r="BI284" i="2"/>
  <c r="BH284" i="2"/>
  <c r="BG284" i="2"/>
  <c r="BF284" i="2"/>
  <c r="T284" i="2"/>
  <c r="R284" i="2"/>
  <c r="P284" i="2"/>
  <c r="BI278" i="2"/>
  <c r="BH278" i="2"/>
  <c r="BG278" i="2"/>
  <c r="BF278" i="2"/>
  <c r="T278" i="2"/>
  <c r="R278" i="2"/>
  <c r="P278" i="2"/>
  <c r="BI272" i="2"/>
  <c r="BH272" i="2"/>
  <c r="BG272" i="2"/>
  <c r="BF272" i="2"/>
  <c r="T272" i="2"/>
  <c r="R272" i="2"/>
  <c r="P272" i="2"/>
  <c r="BI271" i="2"/>
  <c r="BH271" i="2"/>
  <c r="BG271" i="2"/>
  <c r="BF271" i="2"/>
  <c r="T271" i="2"/>
  <c r="R271" i="2"/>
  <c r="P271" i="2"/>
  <c r="BI269" i="2"/>
  <c r="BH269" i="2"/>
  <c r="BG269" i="2"/>
  <c r="BF269" i="2"/>
  <c r="T269" i="2"/>
  <c r="R269" i="2"/>
  <c r="P269" i="2"/>
  <c r="BI267" i="2"/>
  <c r="BH267" i="2"/>
  <c r="BG267" i="2"/>
  <c r="BF267" i="2"/>
  <c r="T267" i="2"/>
  <c r="R267" i="2"/>
  <c r="P267" i="2"/>
  <c r="BI266" i="2"/>
  <c r="BH266" i="2"/>
  <c r="BG266" i="2"/>
  <c r="BF266" i="2"/>
  <c r="T266" i="2"/>
  <c r="R266" i="2"/>
  <c r="P266" i="2"/>
  <c r="BI264" i="2"/>
  <c r="BH264" i="2"/>
  <c r="BG264" i="2"/>
  <c r="BF264" i="2"/>
  <c r="T264" i="2"/>
  <c r="R264" i="2"/>
  <c r="P264" i="2"/>
  <c r="BI261" i="2"/>
  <c r="BH261" i="2"/>
  <c r="BG261" i="2"/>
  <c r="BF261" i="2"/>
  <c r="T261" i="2"/>
  <c r="T260" i="2"/>
  <c r="R261" i="2"/>
  <c r="R260" i="2" s="1"/>
  <c r="P261" i="2"/>
  <c r="P260" i="2"/>
  <c r="BI259" i="2"/>
  <c r="BH259" i="2"/>
  <c r="BG259" i="2"/>
  <c r="BF259" i="2"/>
  <c r="T259" i="2"/>
  <c r="R259" i="2"/>
  <c r="P259" i="2"/>
  <c r="BI257" i="2"/>
  <c r="BH257" i="2"/>
  <c r="BG257" i="2"/>
  <c r="BF257" i="2"/>
  <c r="T257" i="2"/>
  <c r="R257" i="2"/>
  <c r="P257" i="2"/>
  <c r="BI256" i="2"/>
  <c r="BH256" i="2"/>
  <c r="BG256" i="2"/>
  <c r="BF256" i="2"/>
  <c r="T256" i="2"/>
  <c r="R256" i="2"/>
  <c r="P256" i="2"/>
  <c r="BI253" i="2"/>
  <c r="BH253" i="2"/>
  <c r="BG253" i="2"/>
  <c r="BF253" i="2"/>
  <c r="T253" i="2"/>
  <c r="R253" i="2"/>
  <c r="P253" i="2"/>
  <c r="BI250" i="2"/>
  <c r="BH250" i="2"/>
  <c r="BG250" i="2"/>
  <c r="BF250" i="2"/>
  <c r="T250" i="2"/>
  <c r="R250" i="2"/>
  <c r="P250" i="2"/>
  <c r="BI249" i="2"/>
  <c r="BH249" i="2"/>
  <c r="BG249" i="2"/>
  <c r="BF249" i="2"/>
  <c r="T249" i="2"/>
  <c r="R249" i="2"/>
  <c r="P249" i="2"/>
  <c r="BI245" i="2"/>
  <c r="BH245" i="2"/>
  <c r="BG245" i="2"/>
  <c r="BF245" i="2"/>
  <c r="T245" i="2"/>
  <c r="R245" i="2"/>
  <c r="P245" i="2"/>
  <c r="BI243" i="2"/>
  <c r="BH243" i="2"/>
  <c r="BG243" i="2"/>
  <c r="BF243" i="2"/>
  <c r="T243" i="2"/>
  <c r="R243" i="2"/>
  <c r="P243" i="2"/>
  <c r="BI241" i="2"/>
  <c r="BH241" i="2"/>
  <c r="BG241" i="2"/>
  <c r="BF241" i="2"/>
  <c r="T241" i="2"/>
  <c r="R241" i="2"/>
  <c r="P241" i="2"/>
  <c r="BI236" i="2"/>
  <c r="BH236" i="2"/>
  <c r="BG236" i="2"/>
  <c r="BF236" i="2"/>
  <c r="T236" i="2"/>
  <c r="R236" i="2"/>
  <c r="P236" i="2"/>
  <c r="BI235" i="2"/>
  <c r="BH235" i="2"/>
  <c r="BG235" i="2"/>
  <c r="BF235" i="2"/>
  <c r="T235" i="2"/>
  <c r="R235" i="2"/>
  <c r="P235" i="2"/>
  <c r="BI231" i="2"/>
  <c r="BH231" i="2"/>
  <c r="BG231" i="2"/>
  <c r="BF231" i="2"/>
  <c r="T231" i="2"/>
  <c r="R231" i="2"/>
  <c r="P231" i="2"/>
  <c r="BI230" i="2"/>
  <c r="BH230" i="2"/>
  <c r="BG230" i="2"/>
  <c r="BF230" i="2"/>
  <c r="T230" i="2"/>
  <c r="R230" i="2"/>
  <c r="P230" i="2"/>
  <c r="BI228" i="2"/>
  <c r="BH228" i="2"/>
  <c r="BG228" i="2"/>
  <c r="BF228" i="2"/>
  <c r="T228" i="2"/>
  <c r="R228" i="2"/>
  <c r="P228" i="2"/>
  <c r="BI227" i="2"/>
  <c r="BH227" i="2"/>
  <c r="BG227" i="2"/>
  <c r="BF227" i="2"/>
  <c r="T227" i="2"/>
  <c r="R227" i="2"/>
  <c r="P227" i="2"/>
  <c r="BI225" i="2"/>
  <c r="BH225" i="2"/>
  <c r="BG225" i="2"/>
  <c r="BF225" i="2"/>
  <c r="T225" i="2"/>
  <c r="R225" i="2"/>
  <c r="P225" i="2"/>
  <c r="BI223" i="2"/>
  <c r="BH223" i="2"/>
  <c r="BG223" i="2"/>
  <c r="BF223" i="2"/>
  <c r="T223" i="2"/>
  <c r="R223" i="2"/>
  <c r="P223" i="2"/>
  <c r="BI221" i="2"/>
  <c r="BH221" i="2"/>
  <c r="BG221" i="2"/>
  <c r="BF221" i="2"/>
  <c r="T221" i="2"/>
  <c r="R221" i="2"/>
  <c r="P221" i="2"/>
  <c r="BI216" i="2"/>
  <c r="BH216" i="2"/>
  <c r="BG216" i="2"/>
  <c r="BF216" i="2"/>
  <c r="T216" i="2"/>
  <c r="R216" i="2"/>
  <c r="P216" i="2"/>
  <c r="BI215" i="2"/>
  <c r="BH215" i="2"/>
  <c r="BG215" i="2"/>
  <c r="BF215" i="2"/>
  <c r="T215" i="2"/>
  <c r="R215" i="2"/>
  <c r="P215" i="2"/>
  <c r="BI213" i="2"/>
  <c r="BH213" i="2"/>
  <c r="BG213" i="2"/>
  <c r="BF213" i="2"/>
  <c r="T213" i="2"/>
  <c r="R213" i="2"/>
  <c r="P213" i="2"/>
  <c r="BI210" i="2"/>
  <c r="BH210" i="2"/>
  <c r="BG210" i="2"/>
  <c r="BF210" i="2"/>
  <c r="T210" i="2"/>
  <c r="R210" i="2"/>
  <c r="P210" i="2"/>
  <c r="BI207" i="2"/>
  <c r="BH207" i="2"/>
  <c r="BG207" i="2"/>
  <c r="BF207" i="2"/>
  <c r="T207" i="2"/>
  <c r="T206" i="2"/>
  <c r="R207" i="2"/>
  <c r="R206" i="2" s="1"/>
  <c r="P207" i="2"/>
  <c r="P206" i="2"/>
  <c r="BI204" i="2"/>
  <c r="BH204" i="2"/>
  <c r="BG204" i="2"/>
  <c r="BF204" i="2"/>
  <c r="T204" i="2"/>
  <c r="R204" i="2"/>
  <c r="P204" i="2"/>
  <c r="BI201" i="2"/>
  <c r="BH201" i="2"/>
  <c r="BG201" i="2"/>
  <c r="BF201" i="2"/>
  <c r="T201" i="2"/>
  <c r="R201" i="2"/>
  <c r="P201" i="2"/>
  <c r="BI199" i="2"/>
  <c r="BH199" i="2"/>
  <c r="BG199" i="2"/>
  <c r="BF199" i="2"/>
  <c r="T199" i="2"/>
  <c r="R199" i="2"/>
  <c r="P199" i="2"/>
  <c r="BI195" i="2"/>
  <c r="BH195" i="2"/>
  <c r="BG195" i="2"/>
  <c r="BF195" i="2"/>
  <c r="T195" i="2"/>
  <c r="R195" i="2"/>
  <c r="P195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7" i="2"/>
  <c r="BH187" i="2"/>
  <c r="BG187" i="2"/>
  <c r="BF187" i="2"/>
  <c r="T187" i="2"/>
  <c r="R187" i="2"/>
  <c r="P187" i="2"/>
  <c r="BI185" i="2"/>
  <c r="BH185" i="2"/>
  <c r="BG185" i="2"/>
  <c r="BF185" i="2"/>
  <c r="T185" i="2"/>
  <c r="R185" i="2"/>
  <c r="P185" i="2"/>
  <c r="BI182" i="2"/>
  <c r="BH182" i="2"/>
  <c r="BG182" i="2"/>
  <c r="BF182" i="2"/>
  <c r="T182" i="2"/>
  <c r="R182" i="2"/>
  <c r="P182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5" i="2"/>
  <c r="BH175" i="2"/>
  <c r="BG175" i="2"/>
  <c r="BF175" i="2"/>
  <c r="T175" i="2"/>
  <c r="R175" i="2"/>
  <c r="P175" i="2"/>
  <c r="BI171" i="2"/>
  <c r="BH171" i="2"/>
  <c r="BG171" i="2"/>
  <c r="BF171" i="2"/>
  <c r="T171" i="2"/>
  <c r="R171" i="2"/>
  <c r="P171" i="2"/>
  <c r="BI166" i="2"/>
  <c r="BH166" i="2"/>
  <c r="BG166" i="2"/>
  <c r="BF166" i="2"/>
  <c r="T166" i="2"/>
  <c r="R166" i="2"/>
  <c r="P166" i="2"/>
  <c r="BI164" i="2"/>
  <c r="BH164" i="2"/>
  <c r="BG164" i="2"/>
  <c r="BF164" i="2"/>
  <c r="T164" i="2"/>
  <c r="R164" i="2"/>
  <c r="P164" i="2"/>
  <c r="BI162" i="2"/>
  <c r="BH162" i="2"/>
  <c r="BG162" i="2"/>
  <c r="BF162" i="2"/>
  <c r="T162" i="2"/>
  <c r="R162" i="2"/>
  <c r="P162" i="2"/>
  <c r="BI158" i="2"/>
  <c r="BH158" i="2"/>
  <c r="BG158" i="2"/>
  <c r="BF158" i="2"/>
  <c r="T158" i="2"/>
  <c r="R158" i="2"/>
  <c r="P158" i="2"/>
  <c r="BI156" i="2"/>
  <c r="BH156" i="2"/>
  <c r="BG156" i="2"/>
  <c r="BF156" i="2"/>
  <c r="T156" i="2"/>
  <c r="R156" i="2"/>
  <c r="P156" i="2"/>
  <c r="BI154" i="2"/>
  <c r="BH154" i="2"/>
  <c r="BG154" i="2"/>
  <c r="BF154" i="2"/>
  <c r="T154" i="2"/>
  <c r="R154" i="2"/>
  <c r="P154" i="2"/>
  <c r="BI150" i="2"/>
  <c r="BH150" i="2"/>
  <c r="BG150" i="2"/>
  <c r="BF150" i="2"/>
  <c r="T150" i="2"/>
  <c r="R150" i="2"/>
  <c r="P150" i="2"/>
  <c r="BI147" i="2"/>
  <c r="BH147" i="2"/>
  <c r="BG147" i="2"/>
  <c r="BF147" i="2"/>
  <c r="T147" i="2"/>
  <c r="R147" i="2"/>
  <c r="P147" i="2"/>
  <c r="BI144" i="2"/>
  <c r="BH144" i="2"/>
  <c r="BG144" i="2"/>
  <c r="BF144" i="2"/>
  <c r="T144" i="2"/>
  <c r="R144" i="2"/>
  <c r="P144" i="2"/>
  <c r="BI140" i="2"/>
  <c r="BH140" i="2"/>
  <c r="BG140" i="2"/>
  <c r="BF140" i="2"/>
  <c r="T140" i="2"/>
  <c r="R140" i="2"/>
  <c r="P140" i="2"/>
  <c r="BI136" i="2"/>
  <c r="BH136" i="2"/>
  <c r="BG136" i="2"/>
  <c r="BF136" i="2"/>
  <c r="T136" i="2"/>
  <c r="R136" i="2"/>
  <c r="P136" i="2"/>
  <c r="J130" i="2"/>
  <c r="J129" i="2"/>
  <c r="F129" i="2"/>
  <c r="F127" i="2"/>
  <c r="E125" i="2"/>
  <c r="J90" i="2"/>
  <c r="J89" i="2"/>
  <c r="F89" i="2"/>
  <c r="F87" i="2"/>
  <c r="E85" i="2"/>
  <c r="J16" i="2"/>
  <c r="E16" i="2"/>
  <c r="F90" i="2" s="1"/>
  <c r="J15" i="2"/>
  <c r="J10" i="2"/>
  <c r="J87" i="2" s="1"/>
  <c r="L90" i="1"/>
  <c r="AM90" i="1"/>
  <c r="AM89" i="1"/>
  <c r="L89" i="1"/>
  <c r="AM87" i="1"/>
  <c r="L87" i="1"/>
  <c r="L85" i="1"/>
  <c r="L84" i="1"/>
  <c r="BK330" i="2"/>
  <c r="J324" i="2"/>
  <c r="BK317" i="2"/>
  <c r="J304" i="2"/>
  <c r="J293" i="2"/>
  <c r="J290" i="2"/>
  <c r="J284" i="2"/>
  <c r="BK269" i="2"/>
  <c r="BK261" i="2"/>
  <c r="J253" i="2"/>
  <c r="J231" i="2"/>
  <c r="J210" i="2"/>
  <c r="BK192" i="2"/>
  <c r="BK185" i="2"/>
  <c r="J156" i="2"/>
  <c r="J150" i="2"/>
  <c r="BK328" i="2"/>
  <c r="J321" i="2"/>
  <c r="J307" i="2"/>
  <c r="BK292" i="2"/>
  <c r="J267" i="2"/>
  <c r="J256" i="2"/>
  <c r="BK231" i="2"/>
  <c r="J215" i="2"/>
  <c r="J201" i="2"/>
  <c r="BK189" i="2"/>
  <c r="J166" i="2"/>
  <c r="J140" i="2"/>
  <c r="BK321" i="2"/>
  <c r="BK307" i="2"/>
  <c r="J278" i="2"/>
  <c r="BK259" i="2"/>
  <c r="BK243" i="2"/>
  <c r="BK228" i="2"/>
  <c r="J221" i="2"/>
  <c r="BK187" i="2"/>
  <c r="J178" i="2"/>
  <c r="J154" i="2"/>
  <c r="J136" i="2"/>
  <c r="BK296" i="2"/>
  <c r="J285" i="2"/>
  <c r="J241" i="2"/>
  <c r="J228" i="2"/>
  <c r="J204" i="2"/>
  <c r="J187" i="2"/>
  <c r="BK166" i="2"/>
  <c r="BK136" i="2"/>
  <c r="J147" i="2"/>
  <c r="BK324" i="2"/>
  <c r="BK315" i="2"/>
  <c r="J297" i="2"/>
  <c r="BK284" i="2"/>
  <c r="J264" i="2"/>
  <c r="J235" i="2"/>
  <c r="BK221" i="2"/>
  <c r="J207" i="2"/>
  <c r="BK191" i="2"/>
  <c r="BK177" i="2"/>
  <c r="BK156" i="2"/>
  <c r="J325" i="2"/>
  <c r="BK314" i="2"/>
  <c r="BK290" i="2"/>
  <c r="J261" i="2"/>
  <c r="BK245" i="2"/>
  <c r="BK235" i="2"/>
  <c r="BK216" i="2"/>
  <c r="BK201" i="2"/>
  <c r="J180" i="2"/>
  <c r="J162" i="2"/>
  <c r="BK140" i="2"/>
  <c r="BK297" i="2"/>
  <c r="BK272" i="2"/>
  <c r="BK236" i="2"/>
  <c r="J225" i="2"/>
  <c r="BK195" i="2"/>
  <c r="BK180" i="2"/>
  <c r="J164" i="2"/>
  <c r="J328" i="2"/>
  <c r="BK322" i="2"/>
  <c r="BK316" i="2"/>
  <c r="BK294" i="2"/>
  <c r="J291" i="2"/>
  <c r="BK285" i="2"/>
  <c r="J271" i="2"/>
  <c r="BK267" i="2"/>
  <c r="J259" i="2"/>
  <c r="J250" i="2"/>
  <c r="BK230" i="2"/>
  <c r="J199" i="2"/>
  <c r="J190" i="2"/>
  <c r="J182" i="2"/>
  <c r="J158" i="2"/>
  <c r="J144" i="2"/>
  <c r="BK325" i="2"/>
  <c r="BK319" i="2"/>
  <c r="J299" i="2"/>
  <c r="BK293" i="2"/>
  <c r="J269" i="2"/>
  <c r="J257" i="2"/>
  <c r="J245" i="2"/>
  <c r="J216" i="2"/>
  <c r="BK204" i="2"/>
  <c r="BK190" i="2"/>
  <c r="BK171" i="2"/>
  <c r="BK144" i="2"/>
  <c r="J326" i="2"/>
  <c r="J316" i="2"/>
  <c r="BK299" i="2"/>
  <c r="BK271" i="2"/>
  <c r="BK250" i="2"/>
  <c r="BK241" i="2"/>
  <c r="BK225" i="2"/>
  <c r="BK215" i="2"/>
  <c r="J185" i="2"/>
  <c r="BK164" i="2"/>
  <c r="BK147" i="2"/>
  <c r="J315" i="2"/>
  <c r="BK291" i="2"/>
  <c r="J243" i="2"/>
  <c r="J230" i="2"/>
  <c r="J213" i="2"/>
  <c r="J192" i="2"/>
  <c r="J175" i="2"/>
  <c r="BK326" i="2"/>
  <c r="J319" i="2"/>
  <c r="J314" i="2"/>
  <c r="J296" i="2"/>
  <c r="J292" i="2"/>
  <c r="BK286" i="2"/>
  <c r="J272" i="2"/>
  <c r="BK264" i="2"/>
  <c r="BK256" i="2"/>
  <c r="BK249" i="2"/>
  <c r="J227" i="2"/>
  <c r="J195" i="2"/>
  <c r="J189" i="2"/>
  <c r="BK175" i="2"/>
  <c r="BK154" i="2"/>
  <c r="AS94" i="1"/>
  <c r="J322" i="2"/>
  <c r="BK310" i="2"/>
  <c r="J294" i="2"/>
  <c r="BK278" i="2"/>
  <c r="J266" i="2"/>
  <c r="BK253" i="2"/>
  <c r="BK223" i="2"/>
  <c r="BK210" i="2"/>
  <c r="BK199" i="2"/>
  <c r="BK178" i="2"/>
  <c r="BK158" i="2"/>
  <c r="J330" i="2"/>
  <c r="J317" i="2"/>
  <c r="BK304" i="2"/>
  <c r="BK266" i="2"/>
  <c r="J249" i="2"/>
  <c r="J236" i="2"/>
  <c r="J223" i="2"/>
  <c r="BK213" i="2"/>
  <c r="BK182" i="2"/>
  <c r="J177" i="2"/>
  <c r="BK150" i="2"/>
  <c r="J310" i="2"/>
  <c r="J286" i="2"/>
  <c r="BK257" i="2"/>
  <c r="BK227" i="2"/>
  <c r="BK207" i="2"/>
  <c r="J191" i="2"/>
  <c r="J171" i="2"/>
  <c r="BK162" i="2"/>
  <c r="BK135" i="2" l="1"/>
  <c r="J135" i="2" s="1"/>
  <c r="J96" i="2" s="1"/>
  <c r="R135" i="2"/>
  <c r="BK181" i="2"/>
  <c r="J181" i="2" s="1"/>
  <c r="J97" i="2" s="1"/>
  <c r="R181" i="2"/>
  <c r="BK194" i="2"/>
  <c r="J194" i="2" s="1"/>
  <c r="J98" i="2" s="1"/>
  <c r="P194" i="2"/>
  <c r="T194" i="2"/>
  <c r="R200" i="2"/>
  <c r="BK209" i="2"/>
  <c r="J209" i="2"/>
  <c r="J101" i="2" s="1"/>
  <c r="R209" i="2"/>
  <c r="BK255" i="2"/>
  <c r="J255" i="2"/>
  <c r="J102" i="2"/>
  <c r="R255" i="2"/>
  <c r="P263" i="2"/>
  <c r="T263" i="2"/>
  <c r="P268" i="2"/>
  <c r="T268" i="2"/>
  <c r="R295" i="2"/>
  <c r="BK298" i="2"/>
  <c r="J298" i="2"/>
  <c r="J108" i="2" s="1"/>
  <c r="T298" i="2"/>
  <c r="BK313" i="2"/>
  <c r="T313" i="2"/>
  <c r="R320" i="2"/>
  <c r="BK323" i="2"/>
  <c r="J323" i="2"/>
  <c r="J113" i="2"/>
  <c r="T323" i="2"/>
  <c r="P135" i="2"/>
  <c r="T135" i="2"/>
  <c r="P181" i="2"/>
  <c r="T181" i="2"/>
  <c r="R194" i="2"/>
  <c r="BK200" i="2"/>
  <c r="J200" i="2" s="1"/>
  <c r="J99" i="2" s="1"/>
  <c r="P200" i="2"/>
  <c r="T200" i="2"/>
  <c r="P209" i="2"/>
  <c r="T209" i="2"/>
  <c r="P255" i="2"/>
  <c r="T255" i="2"/>
  <c r="BK263" i="2"/>
  <c r="J263" i="2" s="1"/>
  <c r="J105" i="2" s="1"/>
  <c r="R263" i="2"/>
  <c r="BK268" i="2"/>
  <c r="J268" i="2" s="1"/>
  <c r="J106" i="2" s="1"/>
  <c r="R268" i="2"/>
  <c r="BK295" i="2"/>
  <c r="J295" i="2" s="1"/>
  <c r="J107" i="2" s="1"/>
  <c r="P295" i="2"/>
  <c r="T295" i="2"/>
  <c r="P298" i="2"/>
  <c r="R298" i="2"/>
  <c r="P313" i="2"/>
  <c r="R313" i="2"/>
  <c r="BK320" i="2"/>
  <c r="J320" i="2" s="1"/>
  <c r="J112" i="2" s="1"/>
  <c r="P320" i="2"/>
  <c r="T320" i="2"/>
  <c r="P323" i="2"/>
  <c r="R323" i="2"/>
  <c r="BK206" i="2"/>
  <c r="J206" i="2" s="1"/>
  <c r="J100" i="2" s="1"/>
  <c r="BK260" i="2"/>
  <c r="J260" i="2"/>
  <c r="J103" i="2" s="1"/>
  <c r="BK318" i="2"/>
  <c r="J318" i="2"/>
  <c r="J111" i="2"/>
  <c r="BK329" i="2"/>
  <c r="J329" i="2" s="1"/>
  <c r="J115" i="2" s="1"/>
  <c r="BK327" i="2"/>
  <c r="J327" i="2" s="1"/>
  <c r="J114" i="2" s="1"/>
  <c r="F130" i="2"/>
  <c r="BE140" i="2"/>
  <c r="BE144" i="2"/>
  <c r="BE154" i="2"/>
  <c r="BE175" i="2"/>
  <c r="BE177" i="2"/>
  <c r="BE182" i="2"/>
  <c r="BE189" i="2"/>
  <c r="BE199" i="2"/>
  <c r="BE215" i="2"/>
  <c r="BE221" i="2"/>
  <c r="BE231" i="2"/>
  <c r="BE249" i="2"/>
  <c r="BE250" i="2"/>
  <c r="BE257" i="2"/>
  <c r="BE261" i="2"/>
  <c r="BE264" i="2"/>
  <c r="BE267" i="2"/>
  <c r="BE269" i="2"/>
  <c r="BE278" i="2"/>
  <c r="BE291" i="2"/>
  <c r="BE293" i="2"/>
  <c r="BE299" i="2"/>
  <c r="BE304" i="2"/>
  <c r="BE315" i="2"/>
  <c r="J127" i="2"/>
  <c r="BE156" i="2"/>
  <c r="BE166" i="2"/>
  <c r="BE171" i="2"/>
  <c r="BE187" i="2"/>
  <c r="BE190" i="2"/>
  <c r="BE191" i="2"/>
  <c r="BE195" i="2"/>
  <c r="BE204" i="2"/>
  <c r="BE207" i="2"/>
  <c r="BE230" i="2"/>
  <c r="BE253" i="2"/>
  <c r="BE256" i="2"/>
  <c r="BE266" i="2"/>
  <c r="BE271" i="2"/>
  <c r="BE272" i="2"/>
  <c r="BE284" i="2"/>
  <c r="BE292" i="2"/>
  <c r="BE294" i="2"/>
  <c r="BE310" i="2"/>
  <c r="BE317" i="2"/>
  <c r="BE324" i="2"/>
  <c r="BE328" i="2"/>
  <c r="BE330" i="2"/>
  <c r="BE147" i="2"/>
  <c r="BE150" i="2"/>
  <c r="BE158" i="2"/>
  <c r="BE180" i="2"/>
  <c r="BE185" i="2"/>
  <c r="BE192" i="2"/>
  <c r="BE210" i="2"/>
  <c r="BE225" i="2"/>
  <c r="BE227" i="2"/>
  <c r="BE241" i="2"/>
  <c r="BE243" i="2"/>
  <c r="BE245" i="2"/>
  <c r="BE259" i="2"/>
  <c r="BE285" i="2"/>
  <c r="BE286" i="2"/>
  <c r="BE290" i="2"/>
  <c r="BE297" i="2"/>
  <c r="BE314" i="2"/>
  <c r="BE316" i="2"/>
  <c r="BE322" i="2"/>
  <c r="BE326" i="2"/>
  <c r="BE136" i="2"/>
  <c r="BE162" i="2"/>
  <c r="BE164" i="2"/>
  <c r="BE178" i="2"/>
  <c r="BE201" i="2"/>
  <c r="BE213" i="2"/>
  <c r="BE216" i="2"/>
  <c r="BE223" i="2"/>
  <c r="BE228" i="2"/>
  <c r="BE235" i="2"/>
  <c r="BE236" i="2"/>
  <c r="BE296" i="2"/>
  <c r="BE307" i="2"/>
  <c r="BE319" i="2"/>
  <c r="BE321" i="2"/>
  <c r="BE325" i="2"/>
  <c r="F32" i="2"/>
  <c r="BA95" i="1" s="1"/>
  <c r="BA94" i="1" s="1"/>
  <c r="AW94" i="1" s="1"/>
  <c r="AK30" i="1" s="1"/>
  <c r="F33" i="2"/>
  <c r="BB95" i="1" s="1"/>
  <c r="BB94" i="1" s="1"/>
  <c r="W31" i="1" s="1"/>
  <c r="F35" i="2"/>
  <c r="BD95" i="1" s="1"/>
  <c r="BD94" i="1" s="1"/>
  <c r="W33" i="1" s="1"/>
  <c r="F34" i="2"/>
  <c r="BC95" i="1" s="1"/>
  <c r="BC94" i="1" s="1"/>
  <c r="W32" i="1" s="1"/>
  <c r="J32" i="2"/>
  <c r="AW95" i="1" s="1"/>
  <c r="P312" i="2" l="1"/>
  <c r="T134" i="2"/>
  <c r="T312" i="2"/>
  <c r="T262" i="2"/>
  <c r="R262" i="2"/>
  <c r="R134" i="2"/>
  <c r="R312" i="2"/>
  <c r="R133" i="2" s="1"/>
  <c r="P134" i="2"/>
  <c r="BK312" i="2"/>
  <c r="J312" i="2"/>
  <c r="J109" i="2"/>
  <c r="P262" i="2"/>
  <c r="BK134" i="2"/>
  <c r="J134" i="2"/>
  <c r="J95" i="2"/>
  <c r="J313" i="2"/>
  <c r="J110" i="2"/>
  <c r="BK262" i="2"/>
  <c r="J262" i="2"/>
  <c r="J104" i="2" s="1"/>
  <c r="AY94" i="1"/>
  <c r="AX94" i="1"/>
  <c r="F31" i="2"/>
  <c r="AZ95" i="1" s="1"/>
  <c r="AZ94" i="1" s="1"/>
  <c r="W29" i="1" s="1"/>
  <c r="J31" i="2"/>
  <c r="AV95" i="1" s="1"/>
  <c r="AT95" i="1" s="1"/>
  <c r="W30" i="1"/>
  <c r="P133" i="2" l="1"/>
  <c r="AU95" i="1"/>
  <c r="T133" i="2"/>
  <c r="BK133" i="2"/>
  <c r="J133" i="2" s="1"/>
  <c r="J94" i="2" s="1"/>
  <c r="AU94" i="1"/>
  <c r="AV94" i="1"/>
  <c r="AK29" i="1" s="1"/>
  <c r="J28" i="2" l="1"/>
  <c r="AG95" i="1" s="1"/>
  <c r="AG94" i="1" s="1"/>
  <c r="AK26" i="1" s="1"/>
  <c r="AT94" i="1"/>
  <c r="J37" i="2" l="1"/>
  <c r="AN94" i="1"/>
  <c r="AN95" i="1"/>
  <c r="AK35" i="1"/>
</calcChain>
</file>

<file path=xl/sharedStrings.xml><?xml version="1.0" encoding="utf-8"?>
<sst xmlns="http://schemas.openxmlformats.org/spreadsheetml/2006/main" count="2755" uniqueCount="595">
  <si>
    <t>Export Komplet</t>
  </si>
  <si>
    <t/>
  </si>
  <si>
    <t>2.0</t>
  </si>
  <si>
    <t>False</t>
  </si>
  <si>
    <t>{5346be5a-2ab8-4594-b5b2-82ae01e2677e}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</si>
  <si>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</si>
  <si>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</si>
  <si>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</si>
  <si>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</si>
  <si>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</si>
  <si>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</si>
  <si>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</si>
  <si>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</si>
  <si>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</si>
  <si>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Bargel0102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</si>
  <si>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</si>
  <si>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</si>
  <si>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Obnova hradeb Uherský Brod-Staveb.obnova kultur.památky v části č.V parc.č.188/2,144,183,7128/3  k.ú.Uherský Brod  2.eta</t>
  </si>
  <si>
    <t>KSO:</t>
  </si>
  <si>
    <t>CC-CZ:</t>
  </si>
  <si>
    <t>Místo:</t>
  </si>
  <si>
    <t>parc.č.188/2,144,183,7128/3  k.ú.Uherský Brod</t>
  </si>
  <si>
    <t>Datum:</t>
  </si>
  <si>
    <t>27. 11. 2021</t>
  </si>
  <si>
    <t>Zadavatel:</t>
  </si>
  <si>
    <t>IČ:</t>
  </si>
  <si>
    <t>Město Uherský Brod</t>
  </si>
  <si>
    <t>DIČ:</t>
  </si>
  <si>
    <t>Uchazeč:</t>
  </si>
  <si>
    <t>Vyplň údaj</t>
  </si>
  <si>
    <t>Projektant:</t>
  </si>
  <si>
    <t>Ing.Arch.Lukáš Bargel</t>
  </si>
  <si>
    <t>True</t>
  </si>
  <si>
    <t>Zpracovatel:</t>
  </si>
  <si>
    <t>Fajfrová Irena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</si>
  <si>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</si>
  <si>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</si>
  <si>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</si>
  <si>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</si>
  <si>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</si>
  <si>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</si>
  <si>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</si>
  <si>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</si>
  <si>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</si>
  <si>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</si>
  <si>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</si>
  <si>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</si>
  <si>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</si>
  <si>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</si>
  <si>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</si>
  <si>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</si>
  <si>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</si>
  <si>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</si>
  <si>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</si>
  <si>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</si>
  <si>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</si>
  <si>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</si>
  <si>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</si>
  <si>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</si>
  <si>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</si>
  <si>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</si>
  <si>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</si>
  <si>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</si>
  <si>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</si>
  <si>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</si>
  <si>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</si>
  <si>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</si>
  <si>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</si>
  <si>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</si>
  <si>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</si>
  <si>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</si>
  <si>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</si>
  <si>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</si>
  <si>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</si>
  <si>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</si>
  <si>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</si>
  <si>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</si>
  <si>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</si>
  <si>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</si>
  <si>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</si>
  <si>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</si>
  <si>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</si>
  <si>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</si>
  <si>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j</t>
  </si>
  <si>
    <t>5,415</t>
  </si>
  <si>
    <t>2</t>
  </si>
  <si>
    <t>r1</t>
  </si>
  <si>
    <t>7,8</t>
  </si>
  <si>
    <t>KRYCÍ LIST SOUPISU PRACÍ</t>
  </si>
  <si>
    <t>o</t>
  </si>
  <si>
    <t>8,828</t>
  </si>
  <si>
    <t>z</t>
  </si>
  <si>
    <t>4,387</t>
  </si>
  <si>
    <t>or</t>
  </si>
  <si>
    <t>68</t>
  </si>
  <si>
    <t>zed</t>
  </si>
  <si>
    <t>92,4</t>
  </si>
  <si>
    <t>r2</t>
  </si>
  <si>
    <t>1,5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</si>
  <si>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</si>
  <si>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</si>
  <si>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</si>
  <si>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</si>
  <si>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</si>
  <si>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</si>
  <si>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</si>
  <si>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</si>
  <si>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</si>
  <si>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</si>
  <si>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</si>
  <si>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</si>
  <si>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</si>
  <si>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</si>
  <si>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</si>
  <si>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</si>
  <si>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762 - Konstrukce tesařské</t>
  </si>
  <si>
    <t xml:space="preserve">    765 - Krytina skládaná</t>
  </si>
  <si>
    <t xml:space="preserve">    783 - Dokončovací práce - nátěry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</si>
  <si>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</si>
  <si>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</si>
  <si>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</si>
  <si>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</si>
  <si>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</si>
  <si>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</si>
  <si>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</si>
  <si>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</si>
  <si>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</si>
  <si>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</si>
  <si>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</si>
  <si>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</si>
  <si>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</si>
  <si>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</si>
  <si>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</si>
  <si>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</si>
  <si>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</si>
  <si>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</si>
  <si>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</si>
  <si>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</si>
  <si>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</si>
  <si>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</si>
  <si>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</si>
  <si>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</si>
  <si>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</si>
  <si>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131213101</t>
  </si>
  <si>
    <t>Hloubení jam v soudržných horninách třídy těžitelnosti I skupiny 3 ručně</t>
  </si>
  <si>
    <t>m3</t>
  </si>
  <si>
    <t>CS ÚRS 2021 02</t>
  </si>
  <si>
    <t>4</t>
  </si>
  <si>
    <t>1069334229</t>
  </si>
  <si>
    <t>VV</t>
  </si>
  <si>
    <t>odkop pro jílové těsnění a zatravnění</t>
  </si>
  <si>
    <t>(41,05-24,8+1,8)*1,5*0,2</t>
  </si>
  <si>
    <t>Součet</t>
  </si>
  <si>
    <t>132201401</t>
  </si>
  <si>
    <t>Hloubená vykopávka pod základy v hornině tř. 3</t>
  </si>
  <si>
    <t>1575773642</t>
  </si>
  <si>
    <t>výkop pro odvodnění u  hradeb</t>
  </si>
  <si>
    <t>(41,05-24,8)*0,6*0,8</t>
  </si>
  <si>
    <t>3</t>
  </si>
  <si>
    <t>162211311</t>
  </si>
  <si>
    <t>Vodorovné přemístění výkopku z horniny třídy těžitelnosti I skupiny 1 až 3 stavebním kolečkem do 10 m</t>
  </si>
  <si>
    <t>690968108</t>
  </si>
  <si>
    <t>zemina pro zásyp odvoz na mezideponii a dovoz zpět</t>
  </si>
  <si>
    <t>z*2</t>
  </si>
  <si>
    <t>162211319</t>
  </si>
  <si>
    <t>Příplatek k vodorovnému přemístění výkopku z horniny třídy těžitelnosti I skupiny 1 až 3 stavebním kolečkem ZKD 10 m</t>
  </si>
  <si>
    <t>1497809712</t>
  </si>
  <si>
    <t>5</t>
  </si>
  <si>
    <t>162751117</t>
  </si>
  <si>
    <t>Vodorovné přemístění přes 9 000 do 10000 m výkopku/sypaniny z horniny třídy těžitelnosti I skupiny 1 až 3</t>
  </si>
  <si>
    <t>1445579046</t>
  </si>
  <si>
    <t>r1+j</t>
  </si>
  <si>
    <t>-z</t>
  </si>
  <si>
    <t>6</t>
  </si>
  <si>
    <t>-428214814</t>
  </si>
  <si>
    <t>"dovoz ornice"  or*0,12</t>
  </si>
  <si>
    <t>7</t>
  </si>
  <si>
    <t>162751119</t>
  </si>
  <si>
    <t>Příplatek k vodorovnému přemístění výkopku/sypaniny z horniny třídy těžitelnosti I skupiny 1 až 3 ZKD 1000 m přes 10000 m</t>
  </si>
  <si>
    <t>1925180779</t>
  </si>
  <si>
    <t>o*10</t>
  </si>
  <si>
    <t>8</t>
  </si>
  <si>
    <t>167111101</t>
  </si>
  <si>
    <t>Nakládání výkopku z hornin třídy těžitelnosti I skupiny 1 až 3 ručně</t>
  </si>
  <si>
    <t>626340197</t>
  </si>
  <si>
    <t>"naložení ornice"  or*0,12</t>
  </si>
  <si>
    <t>"naložení zeminy pro zásyp"  z</t>
  </si>
  <si>
    <t>9</t>
  </si>
  <si>
    <t>171201201</t>
  </si>
  <si>
    <t>Uložení sypaniny na skládky</t>
  </si>
  <si>
    <t>67571814</t>
  </si>
  <si>
    <t>10</t>
  </si>
  <si>
    <t>171201231</t>
  </si>
  <si>
    <t>Poplatek za uložení zeminy a kamení na recyklační skládce (skládkovné) kód odpadu 17 05 04</t>
  </si>
  <si>
    <t>t</t>
  </si>
  <si>
    <t>-934167334</t>
  </si>
  <si>
    <t>o*1,67</t>
  </si>
  <si>
    <t>11</t>
  </si>
  <si>
    <t>174101101</t>
  </si>
  <si>
    <t>Zásyp jam, šachet rýh nebo kolem objektů sypaninou se zhutněním</t>
  </si>
  <si>
    <t>1837415836</t>
  </si>
  <si>
    <t>odvodnění u  hradeb</t>
  </si>
  <si>
    <t>-(41,05-24,8)*0,6*0,35</t>
  </si>
  <si>
    <t>12</t>
  </si>
  <si>
    <t>181311103</t>
  </si>
  <si>
    <t>Rozprostření ornice tl vrstvy do 200 mm v rovině nebo ve svahu do 1:5 ručně</t>
  </si>
  <si>
    <t>m2</t>
  </si>
  <si>
    <t>1540420456</t>
  </si>
  <si>
    <t>(42-25,0)*2,0</t>
  </si>
  <si>
    <t>17,0*2,0</t>
  </si>
  <si>
    <t>13</t>
  </si>
  <si>
    <t>181411131</t>
  </si>
  <si>
    <t>Založení parkového trávníku výsevem plochy do 1000 m2 v rovině a ve svahu do 1:5</t>
  </si>
  <si>
    <t>237293915</t>
  </si>
  <si>
    <t>14</t>
  </si>
  <si>
    <t>M</t>
  </si>
  <si>
    <t>00572410</t>
  </si>
  <si>
    <t>osivo směs travní parková</t>
  </si>
  <si>
    <t>kg</t>
  </si>
  <si>
    <t>-760698409</t>
  </si>
  <si>
    <t>183403153</t>
  </si>
  <si>
    <t>Obdělání půdy hrabáním v rovině a svahu do 1:5</t>
  </si>
  <si>
    <t>-829625727</t>
  </si>
  <si>
    <t>16</t>
  </si>
  <si>
    <t>183403161</t>
  </si>
  <si>
    <t>Obdělání půdy válením v rovině a svahu do 1:5</t>
  </si>
  <si>
    <t>-1515779445</t>
  </si>
  <si>
    <t>Zakládání</t>
  </si>
  <si>
    <t>17</t>
  </si>
  <si>
    <t>211531111</t>
  </si>
  <si>
    <t>Výplň odvodňovacích žeber nebo trativodů kamenivem hrubým drceným frakce 32 až 63 mm</t>
  </si>
  <si>
    <t>-1290269131</t>
  </si>
  <si>
    <t>drenáž - odvodnění u  hradeb</t>
  </si>
  <si>
    <t>(41,05-24,8)*0,6*0,35</t>
  </si>
  <si>
    <t>18</t>
  </si>
  <si>
    <t>211571111</t>
  </si>
  <si>
    <t>Výplň odvodňovacích žeber nebo trativodů štěrkopískem tříděným</t>
  </si>
  <si>
    <t>1512971843</t>
  </si>
  <si>
    <t>19</t>
  </si>
  <si>
    <t>211971110</t>
  </si>
  <si>
    <t>Zřízení opláštění žeber nebo trativodů geotextilií v rýze nebo zářezu sklonu do 1:2</t>
  </si>
  <si>
    <t>1270913102</t>
  </si>
  <si>
    <t>18*1,0</t>
  </si>
  <si>
    <t>20</t>
  </si>
  <si>
    <t>69311199</t>
  </si>
  <si>
    <t>geotextilie netkaná separační, ochranná, filtrační, drenážní  PES(70%)+PP(30%) 300g/m2</t>
  </si>
  <si>
    <t>57948864</t>
  </si>
  <si>
    <t>212755216</t>
  </si>
  <si>
    <t>Trativody z drenážních trubek plastových flexibilních D 160 mm bez lože</t>
  </si>
  <si>
    <t>m</t>
  </si>
  <si>
    <t>-1137241537</t>
  </si>
  <si>
    <t>22</t>
  </si>
  <si>
    <t>213141111</t>
  </si>
  <si>
    <t>Zřízení vrstvy z geotextilie v rovině nebo ve sklonu do 1:5 š do 3 m</t>
  </si>
  <si>
    <t>-1777912636</t>
  </si>
  <si>
    <t>23</t>
  </si>
  <si>
    <t>-1733719617</t>
  </si>
  <si>
    <t>18*1,15 'Přepočtené koeficientem množství</t>
  </si>
  <si>
    <t>Svislé a kompletní konstrukce</t>
  </si>
  <si>
    <t>24</t>
  </si>
  <si>
    <t>3275911R1</t>
  </si>
  <si>
    <t>jílová těsnící vrstva</t>
  </si>
  <si>
    <t>-1907725038</t>
  </si>
  <si>
    <t>(42-25)*1,5*0,08</t>
  </si>
  <si>
    <t>1,8*1,5*0,08</t>
  </si>
  <si>
    <t>25</t>
  </si>
  <si>
    <t>58125110</t>
  </si>
  <si>
    <t>jíl surový kusový</t>
  </si>
  <si>
    <t>1681181232</t>
  </si>
  <si>
    <t>Komunikace pozemní</t>
  </si>
  <si>
    <t>26</t>
  </si>
  <si>
    <t>564851111</t>
  </si>
  <si>
    <t>Podklad ze štěrkodrtě ŠD tl 150 mm</t>
  </si>
  <si>
    <t>1839946508</t>
  </si>
  <si>
    <t xml:space="preserve">"přídlažba"  </t>
  </si>
  <si>
    <t>(41,05-25,0)*0,2</t>
  </si>
  <si>
    <t>27</t>
  </si>
  <si>
    <t>594511111</t>
  </si>
  <si>
    <t>Dlažba z lomového kamene s provedením lože z betonu</t>
  </si>
  <si>
    <t>-1376179411</t>
  </si>
  <si>
    <t>(41,05-24,75+0,15*2)*0,15</t>
  </si>
  <si>
    <t>Úpravy povrchů, podlahy a osazování výplní</t>
  </si>
  <si>
    <t>28</t>
  </si>
  <si>
    <t>622325119</t>
  </si>
  <si>
    <t>vnější vápenné hladké omítky členitosti 1 stěn v rozsahu do 100%</t>
  </si>
  <si>
    <t>-652179140</t>
  </si>
  <si>
    <t>16,25*2</t>
  </si>
  <si>
    <t>Ostatní konstrukce a práce, bourání</t>
  </si>
  <si>
    <t>29</t>
  </si>
  <si>
    <t>916991121</t>
  </si>
  <si>
    <t>Lože pod obrubníky, krajníky nebo obruby z dlažebních kostek z betonu prostého</t>
  </si>
  <si>
    <t>1398554950</t>
  </si>
  <si>
    <t xml:space="preserve">"přídlažba" </t>
  </si>
  <si>
    <t>(41,05-24,75+0,15*2)*0,3*0,15</t>
  </si>
  <si>
    <t>30</t>
  </si>
  <si>
    <t>949101111</t>
  </si>
  <si>
    <t>Lešení pomocné pro objekty pozemních staveb s lešeňovou podlahou v do 1,9 m zatížení do 150 kg/m2</t>
  </si>
  <si>
    <t>1942737690</t>
  </si>
  <si>
    <t>(45-25+1,5*2)*1,5</t>
  </si>
  <si>
    <t>31</t>
  </si>
  <si>
    <t>964051111</t>
  </si>
  <si>
    <t xml:space="preserve">Bourání ŽB trámů, průvlaků nebo pásů </t>
  </si>
  <si>
    <t>2105980311</t>
  </si>
  <si>
    <t>32</t>
  </si>
  <si>
    <t>985131111</t>
  </si>
  <si>
    <t>Očištění ploch stěn, rubu kleneb a podlah tlakovou vodou</t>
  </si>
  <si>
    <t>1625374830</t>
  </si>
  <si>
    <t>17*2</t>
  </si>
  <si>
    <t>nové kamenné zdivo</t>
  </si>
  <si>
    <t>29,2*2</t>
  </si>
  <si>
    <t>33</t>
  </si>
  <si>
    <t>985131311</t>
  </si>
  <si>
    <t>Ruční dočištění ploch stěn, rubu kleneb a podlah ocelových kartáči</t>
  </si>
  <si>
    <t>51824487</t>
  </si>
  <si>
    <t>34</t>
  </si>
  <si>
    <t>985142211</t>
  </si>
  <si>
    <t>Vysekání spojovací hmoty ze spár zdiva hl přes 40 mm dl do 6 m/m2</t>
  </si>
  <si>
    <t>-1716190108</t>
  </si>
  <si>
    <t>35</t>
  </si>
  <si>
    <t>985221101</t>
  </si>
  <si>
    <t>Doplnění zdiva cihlami do aktivované malty</t>
  </si>
  <si>
    <t>-680665778</t>
  </si>
  <si>
    <t>17*1,8*0,8</t>
  </si>
  <si>
    <t>36</t>
  </si>
  <si>
    <t>59610001</t>
  </si>
  <si>
    <t>cihla pálená plná do P15 290x140x65mm</t>
  </si>
  <si>
    <t>kus</t>
  </si>
  <si>
    <t>1363485881</t>
  </si>
  <si>
    <t>37</t>
  </si>
  <si>
    <t>985221113</t>
  </si>
  <si>
    <t>Doplnění zdiva kamenem do aktivované malty se spárami dl přes 12 m/m2</t>
  </si>
  <si>
    <t>2104040692</t>
  </si>
  <si>
    <t>3,0</t>
  </si>
  <si>
    <t>38</t>
  </si>
  <si>
    <t>58381085</t>
  </si>
  <si>
    <t>kopák hrubý (1t=1,3m2) pískovec</t>
  </si>
  <si>
    <t>659989001</t>
  </si>
  <si>
    <t>39</t>
  </si>
  <si>
    <t>985223110</t>
  </si>
  <si>
    <t>Přezdívání cihelného zdiva do aktivované malty do 1 m3</t>
  </si>
  <si>
    <t>-1792827979</t>
  </si>
  <si>
    <t>"20% přezdívání"</t>
  </si>
  <si>
    <t xml:space="preserve"> V cenách jsou započteny náklady na odstranění narušených zdicích prvků a jejich postupnou náhradu prvky novými.</t>
  </si>
  <si>
    <t>17*1,8*0,2</t>
  </si>
  <si>
    <t>40</t>
  </si>
  <si>
    <t>-851320045</t>
  </si>
  <si>
    <t>41</t>
  </si>
  <si>
    <t>985232111</t>
  </si>
  <si>
    <t>Hloubkové spárování zdiva aktivovanou maltou spára hl do 80 mm dl do 6 m/m2</t>
  </si>
  <si>
    <t>1271253460</t>
  </si>
  <si>
    <t>V cenách jsou započteny i náklady na:</t>
  </si>
  <si>
    <t>dodání potřebných hmot,</t>
  </si>
  <si>
    <t>vypáchnutí spár vodou před spárováním a očištění okolního zdiva po spárování</t>
  </si>
  <si>
    <t>"původní "zed</t>
  </si>
  <si>
    <t>42</t>
  </si>
  <si>
    <t>985324231.1</t>
  </si>
  <si>
    <t>D+M Nátěr kamenného zdiva impregnačním ošetřujícím prostředkem pro zpevnění a konsolidaci, hydrofobní a hydrofilní zamezení, zvětrávání, s vysokou stabilitou UV - kompletní provedení</t>
  </si>
  <si>
    <t>-1324417893</t>
  </si>
  <si>
    <t>43</t>
  </si>
  <si>
    <t>985324231.2</t>
  </si>
  <si>
    <t>D+M Nátěr konzervačním roztokem proti bobtnání pro přírodní kámen s hliněnými pojivy, k redukci bobtnání působením vlhkosti</t>
  </si>
  <si>
    <t>-1997684857</t>
  </si>
  <si>
    <t>44</t>
  </si>
  <si>
    <t>985331217</t>
  </si>
  <si>
    <t>Dodatečné vlepování betonářské výztuže D 20 mm do chemické malty včetně vyvrtání otvoru</t>
  </si>
  <si>
    <t>-2086672427</t>
  </si>
  <si>
    <t>16,25*0,65*5*0,3</t>
  </si>
  <si>
    <t>83-67</t>
  </si>
  <si>
    <t>45</t>
  </si>
  <si>
    <t>13021017.1</t>
  </si>
  <si>
    <t>tyč ocelová žebírková jakost BSt 500S výztuž do betonu D 20mm vč.natření asfaltem</t>
  </si>
  <si>
    <t>311768808</t>
  </si>
  <si>
    <t>46</t>
  </si>
  <si>
    <t>985421134</t>
  </si>
  <si>
    <t>Injektáž  v cihelném nebo kamenném zdivu tl přes 600 mm aktivovanou cementovou maltou včetně vrtů</t>
  </si>
  <si>
    <t>652269829</t>
  </si>
  <si>
    <t>(42-25)/1,0</t>
  </si>
  <si>
    <t>47</t>
  </si>
  <si>
    <t>985562111.1</t>
  </si>
  <si>
    <t>Výztuž  stěn ze sklovláknitých sítí velikost ok 25/25mm</t>
  </si>
  <si>
    <t>50215404</t>
  </si>
  <si>
    <t>16,25*0,65*2</t>
  </si>
  <si>
    <t>997</t>
  </si>
  <si>
    <t>Přesun sutě</t>
  </si>
  <si>
    <t>48</t>
  </si>
  <si>
    <t>997013501</t>
  </si>
  <si>
    <t>Odvoz suti a vybouraných hmot na skládku nebo meziskládku do 1 km se složením</t>
  </si>
  <si>
    <t>-2102629624</t>
  </si>
  <si>
    <t>49</t>
  </si>
  <si>
    <t>997013509</t>
  </si>
  <si>
    <t>Příplatek k odvozu suti a vybouraných hmot na skládku ZKD 1 km přes 1 km</t>
  </si>
  <si>
    <t>-113107689</t>
  </si>
  <si>
    <t>16,8*19 'Přepočtené koeficientem množství</t>
  </si>
  <si>
    <t>50</t>
  </si>
  <si>
    <t>997013631</t>
  </si>
  <si>
    <t>Poplatek za uložení na skládce (skládkovné) stavebního odpadu směsného kód odpadu 17 09 04</t>
  </si>
  <si>
    <t>273714185</t>
  </si>
  <si>
    <t>998</t>
  </si>
  <si>
    <t>Přesun hmot</t>
  </si>
  <si>
    <t>51</t>
  </si>
  <si>
    <t>998153131</t>
  </si>
  <si>
    <t>Přesun hmot pro samostatné zdi a valy zděné z cihel, kamene, tvárnic nebo monolitické v do 12 m</t>
  </si>
  <si>
    <t>2113159720</t>
  </si>
  <si>
    <t>PSV</t>
  </si>
  <si>
    <t>Práce a dodávky PSV</t>
  </si>
  <si>
    <t>711</t>
  </si>
  <si>
    <t>Izolace proti vodě, vlhkosti a plynům</t>
  </si>
  <si>
    <t>52</t>
  </si>
  <si>
    <t>711161215</t>
  </si>
  <si>
    <t>Izolace proti zemní vlhkosti nopovou fólií svislá, nopek v 20,0 mm, tl do 1,0 mm</t>
  </si>
  <si>
    <t>-504180397</t>
  </si>
  <si>
    <t>(42-25)*1,0</t>
  </si>
  <si>
    <t>53</t>
  </si>
  <si>
    <t>711161383</t>
  </si>
  <si>
    <t>Izolace proti zemní vlhkosti nopovou fólií ukončení horní lištou</t>
  </si>
  <si>
    <t>1491675905</t>
  </si>
  <si>
    <t>54</t>
  </si>
  <si>
    <t>998711201</t>
  </si>
  <si>
    <t>Přesun hmot procentní pro izolace proti vodě, vlhkosti a plynům v objektech v do 6 m</t>
  </si>
  <si>
    <t>%</t>
  </si>
  <si>
    <t>708222693</t>
  </si>
  <si>
    <t>762</t>
  </si>
  <si>
    <t>Konstrukce tesařské</t>
  </si>
  <si>
    <t>55</t>
  </si>
  <si>
    <t>762085103</t>
  </si>
  <si>
    <t>Montáž kotevních želez, příložek, patek nebo táhel</t>
  </si>
  <si>
    <t>-1821219925</t>
  </si>
  <si>
    <t>"Z1"    32-26</t>
  </si>
  <si>
    <t>56</t>
  </si>
  <si>
    <t>5531R001</t>
  </si>
  <si>
    <t>zámečnické konstrukce</t>
  </si>
  <si>
    <t>-1433937112</t>
  </si>
  <si>
    <t>57</t>
  </si>
  <si>
    <t>762332131</t>
  </si>
  <si>
    <t>Montáž vázaných kcí krovů pravidelných z hraněného řeziva průřezové plochy do 120 cm2</t>
  </si>
  <si>
    <t>553028023</t>
  </si>
  <si>
    <t>172,6</t>
  </si>
  <si>
    <t>-19,0*2</t>
  </si>
  <si>
    <t>-(1,5*2+1,1*52)</t>
  </si>
  <si>
    <t>-1,5*26</t>
  </si>
  <si>
    <t>58</t>
  </si>
  <si>
    <t>60512125</t>
  </si>
  <si>
    <t>hranol stavební řezivo průřezu do 120cm2 do dl 6m</t>
  </si>
  <si>
    <t>375879901</t>
  </si>
  <si>
    <t>0,06*00,1*1,05*2*13*1,1</t>
  </si>
  <si>
    <t>0,02*0,1*1,5*52*1,1</t>
  </si>
  <si>
    <t>1,5*2*0,06*0,1*1,1</t>
  </si>
  <si>
    <t>Mezisoučet</t>
  </si>
  <si>
    <t>0,636-0,372</t>
  </si>
  <si>
    <t>59</t>
  </si>
  <si>
    <t>762332132</t>
  </si>
  <si>
    <t>Montáž vázaných kcí krovů pravidelných z hraněného řeziva průřezové plochy do 224 cm2</t>
  </si>
  <si>
    <t>-1064752367</t>
  </si>
  <si>
    <t>60</t>
  </si>
  <si>
    <t>60512132</t>
  </si>
  <si>
    <t>hranol stavební řezivo průřezu do 224cm2 přes dl 8m</t>
  </si>
  <si>
    <t>-549270784</t>
  </si>
  <si>
    <t>61</t>
  </si>
  <si>
    <t>762341210</t>
  </si>
  <si>
    <t>Montáž bednění střech rovných a šikmých sklonu do 60° z hrubých prken na sraz</t>
  </si>
  <si>
    <t>-1121926000</t>
  </si>
  <si>
    <t>17,55*1,05</t>
  </si>
  <si>
    <t>62</t>
  </si>
  <si>
    <t>60511064</t>
  </si>
  <si>
    <t>řezivo jehličnaté středové omítané</t>
  </si>
  <si>
    <t>220323308</t>
  </si>
  <si>
    <t>63</t>
  </si>
  <si>
    <t>762342211</t>
  </si>
  <si>
    <t>Montáž laťování na střechách jednoduchých sklonu do 60° osové vzdálenosti do 150 mm</t>
  </si>
  <si>
    <t>507466085</t>
  </si>
  <si>
    <t>64</t>
  </si>
  <si>
    <t>60514114</t>
  </si>
  <si>
    <t>řezivo jehličnaté lať impregnovaná dl 4 m</t>
  </si>
  <si>
    <t>-1603091695</t>
  </si>
  <si>
    <t>65</t>
  </si>
  <si>
    <t>762395000</t>
  </si>
  <si>
    <t>Spojovací prostředky krovů, bednění, laťování, nadstřešních konstrukcí</t>
  </si>
  <si>
    <t>-2103096963</t>
  </si>
  <si>
    <t>66</t>
  </si>
  <si>
    <t>998762201</t>
  </si>
  <si>
    <t>Přesun hmot procentní pro kce tesařské v objektech v do 6 m</t>
  </si>
  <si>
    <t>-99059991</t>
  </si>
  <si>
    <t>765</t>
  </si>
  <si>
    <t>Krytina skládaná</t>
  </si>
  <si>
    <t>67</t>
  </si>
  <si>
    <t>765114061</t>
  </si>
  <si>
    <t>Krytina keramická bobrovka režná šupinové krytí sklonu do 30° do malty</t>
  </si>
  <si>
    <t>983941039</t>
  </si>
  <si>
    <t>998765201</t>
  </si>
  <si>
    <t>Přesun hmot procentní pro krytiny skládané v objektech v do 6 m</t>
  </si>
  <si>
    <t>657886786</t>
  </si>
  <si>
    <t>783</t>
  </si>
  <si>
    <t>Dokončovací práce - nátěry</t>
  </si>
  <si>
    <t>69</t>
  </si>
  <si>
    <t>783213121</t>
  </si>
  <si>
    <t>Napouštěcí dvojnásobný syntetický biocidní nátěr tesařských konstrukcí zabudovaných do konstrukce</t>
  </si>
  <si>
    <t>795344291</t>
  </si>
  <si>
    <t>95,137*0,7</t>
  </si>
  <si>
    <t>60*2</t>
  </si>
  <si>
    <t>251,137-186,596</t>
  </si>
  <si>
    <t>70</t>
  </si>
  <si>
    <t>783218111</t>
  </si>
  <si>
    <t>Lazurovací dvojnásobný syntetický nátěr tesařských konstrukcí</t>
  </si>
  <si>
    <t>CS ÚRS 2019 01</t>
  </si>
  <si>
    <t>-1356892960</t>
  </si>
  <si>
    <t>štíty odk.D</t>
  </si>
  <si>
    <t>0,9*0,6*0,5*2</t>
  </si>
  <si>
    <t>71</t>
  </si>
  <si>
    <t>783314101</t>
  </si>
  <si>
    <t>Základní jednonásobný syntetický nátěr zámečnických konstrukcí</t>
  </si>
  <si>
    <t>1065729340</t>
  </si>
  <si>
    <t>pásovina</t>
  </si>
  <si>
    <t>(0,05+0,005)*2*0,6*(32-26)</t>
  </si>
  <si>
    <t>72</t>
  </si>
  <si>
    <t>783317101</t>
  </si>
  <si>
    <t>Krycí jednonásobný syntetický standardní nátěr zámečnických konstrukcí</t>
  </si>
  <si>
    <t>-480609978</t>
  </si>
  <si>
    <t>0,396*2</t>
  </si>
  <si>
    <t>VRN</t>
  </si>
  <si>
    <t>Vedlejší rozpočtové náklady</t>
  </si>
  <si>
    <t>VRN1</t>
  </si>
  <si>
    <t>Průzkumné, geodetické a projektové práce</t>
  </si>
  <si>
    <t>73</t>
  </si>
  <si>
    <t>012103000</t>
  </si>
  <si>
    <t>Geodetické práce před výstavbou - vytyčení IS</t>
  </si>
  <si>
    <t>kpl</t>
  </si>
  <si>
    <t>1024</t>
  </si>
  <si>
    <t>330469995</t>
  </si>
  <si>
    <t>74</t>
  </si>
  <si>
    <t>012103001</t>
  </si>
  <si>
    <t>Vytyčení stavby, odvodnění</t>
  </si>
  <si>
    <t>-1109624064</t>
  </si>
  <si>
    <t>75</t>
  </si>
  <si>
    <t>012303000</t>
  </si>
  <si>
    <t xml:space="preserve">Geodetické zaměření skutečného provedení ,odvodnění </t>
  </si>
  <si>
    <t>1415419444</t>
  </si>
  <si>
    <t>76</t>
  </si>
  <si>
    <t>013254000</t>
  </si>
  <si>
    <t>Dokumentace skutečného provedení stavby</t>
  </si>
  <si>
    <t>983188963</t>
  </si>
  <si>
    <t>VRN2</t>
  </si>
  <si>
    <t>Příprava staveniště</t>
  </si>
  <si>
    <t>77</t>
  </si>
  <si>
    <t>020001000</t>
  </si>
  <si>
    <t>Předání a převzetí staveniště</t>
  </si>
  <si>
    <t>1761079995</t>
  </si>
  <si>
    <t>VRN3</t>
  </si>
  <si>
    <t>Zařízení staveniště</t>
  </si>
  <si>
    <t>78</t>
  </si>
  <si>
    <t>030001000</t>
  </si>
  <si>
    <t>1307036972</t>
  </si>
  <si>
    <t>79</t>
  </si>
  <si>
    <t>032903000</t>
  </si>
  <si>
    <t xml:space="preserve">Bezpečnostní a hygienická opatření na staveništi </t>
  </si>
  <si>
    <t>-1751646110</t>
  </si>
  <si>
    <t>VRN4</t>
  </si>
  <si>
    <t>Inženýrská činnost</t>
  </si>
  <si>
    <t>80</t>
  </si>
  <si>
    <t>044002000</t>
  </si>
  <si>
    <t>Zkoušky a revize,odvodnění</t>
  </si>
  <si>
    <t>575540732</t>
  </si>
  <si>
    <t>81</t>
  </si>
  <si>
    <t>045203000</t>
  </si>
  <si>
    <t>Koordinační činnost</t>
  </si>
  <si>
    <t>1200121516</t>
  </si>
  <si>
    <t>82</t>
  </si>
  <si>
    <t>045203001</t>
  </si>
  <si>
    <t>Předání a převzetí díla</t>
  </si>
  <si>
    <t>-1695116098</t>
  </si>
  <si>
    <t>VRN5</t>
  </si>
  <si>
    <t>Finanční náklady</t>
  </si>
  <si>
    <t>83</t>
  </si>
  <si>
    <t>051303000</t>
  </si>
  <si>
    <t>Pojištění dodavatele a pojištění díla</t>
  </si>
  <si>
    <t>1665730008</t>
  </si>
  <si>
    <t>VRN7</t>
  </si>
  <si>
    <t>Provozní vlivy</t>
  </si>
  <si>
    <t>84</t>
  </si>
  <si>
    <t>071103000</t>
  </si>
  <si>
    <t>Provoz investora</t>
  </si>
  <si>
    <t>1542078954</t>
  </si>
  <si>
    <t>SEZNAM FIGUR</t>
  </si>
  <si>
    <t>Výměra</t>
  </si>
  <si>
    <t>d1</t>
  </si>
  <si>
    <t>d2</t>
  </si>
  <si>
    <t>Použití figury:</t>
  </si>
  <si>
    <t>j_1</t>
  </si>
  <si>
    <t>j1</t>
  </si>
  <si>
    <t>p3</t>
  </si>
  <si>
    <t>vsakovací koše</t>
  </si>
  <si>
    <t>(3,6+0,2*2)*(1,2+0,2*2)*(0,2+0,4+0,3)</t>
  </si>
  <si>
    <t>-3,6*1,2*0,4</t>
  </si>
  <si>
    <t>výkop pro vsakovací drén</t>
  </si>
  <si>
    <t>10,0*(0,4+0,6)*0,5*0,3</t>
  </si>
  <si>
    <t>Obnova hradeb Uherský Brod-Staveb.obnova kultur.památky v části č.V parc.č.188/2,144,183,7128/3  k.ú.Uherský Brod  1.etapa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</si>
</sst>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8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0" fillId="0" borderId="3" xfId="0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5" borderId="0" xfId="0" applyFont="1" applyFill="1" applyAlignment="1">
      <alignment vertical="center"/>
    </xf>
    <xf numFmtId="0" fontId="23" fillId="5" borderId="0" xfId="0" applyFont="1" applyFill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/>
    </xf>
    <xf numFmtId="167" fontId="38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0" fontId="0" fillId="0" borderId="12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22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0" fontId="4" fillId="5" borderId="6" xfId="0" applyFont="1" applyFill="1" applyBorder="1" applyAlignment="1" applyProtection="1">
      <alignment horizontal="left" vertical="center"/>
    </xf>
    <xf numFmtId="0" fontId="0" fillId="5" borderId="7" xfId="0" applyFont="1" applyFill="1" applyBorder="1" applyAlignment="1" applyProtection="1">
      <alignment vertical="center"/>
    </xf>
    <xf numFmtId="0" fontId="4" fillId="5" borderId="7" xfId="0" applyFont="1" applyFill="1" applyBorder="1" applyAlignment="1" applyProtection="1">
      <alignment horizontal="right" vertical="center"/>
    </xf>
    <xf numFmtId="0" fontId="4" fillId="5" borderId="7" xfId="0" applyFont="1" applyFill="1" applyBorder="1" applyAlignment="1" applyProtection="1">
      <alignment horizontal="center" vertical="center"/>
    </xf>
    <xf numFmtId="0" fontId="0" fillId="0" borderId="0" xfId="0" applyProtection="1"/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5" borderId="0" xfId="0" applyFont="1" applyFill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23" fillId="5" borderId="17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</xf>
    <xf numFmtId="167" fontId="10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</xf>
    <xf numFmtId="167" fontId="11" fillId="0" borderId="0" xfId="0" applyNumberFormat="1" applyFont="1" applyAlignment="1" applyProtection="1">
      <alignment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/>
    </xf>
    <xf numFmtId="167" fontId="12" fillId="0" borderId="0" xfId="0" applyNumberFormat="1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left" vertical="center"/>
    </xf>
    <xf numFmtId="4" fontId="25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4" fontId="4" fillId="5" borderId="7" xfId="0" applyNumberFormat="1" applyFont="1" applyFill="1" applyBorder="1" applyAlignment="1" applyProtection="1">
      <alignment vertical="center"/>
    </xf>
    <xf numFmtId="0" fontId="0" fillId="5" borderId="8" xfId="0" applyFont="1" applyFill="1" applyBorder="1" applyAlignment="1" applyProtection="1">
      <alignment vertical="center"/>
    </xf>
    <xf numFmtId="0" fontId="1" fillId="0" borderId="5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 wrapText="1"/>
    </xf>
    <xf numFmtId="0" fontId="23" fillId="5" borderId="0" xfId="0" applyFont="1" applyFill="1" applyAlignment="1" applyProtection="1">
      <alignment horizontal="right"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3" fillId="5" borderId="18" xfId="0" applyFont="1" applyFill="1" applyBorder="1" applyAlignment="1" applyProtection="1">
      <alignment horizontal="center" vertical="center" wrapText="1"/>
    </xf>
    <xf numFmtId="4" fontId="25" fillId="0" borderId="0" xfId="0" applyNumberFormat="1" applyFont="1" applyAlignment="1" applyProtection="1"/>
    <xf numFmtId="4" fontId="6" fillId="0" borderId="0" xfId="0" applyNumberFormat="1" applyFont="1" applyAlignment="1" applyProtection="1"/>
    <xf numFmtId="4" fontId="7" fillId="0" borderId="0" xfId="0" applyNumberFormat="1" applyFont="1" applyAlignment="1" applyProtection="1"/>
    <xf numFmtId="4" fontId="23" fillId="0" borderId="22" xfId="0" applyNumberFormat="1" applyFont="1" applyBorder="1" applyAlignment="1" applyProtection="1">
      <alignment vertical="center"/>
    </xf>
    <xf numFmtId="4" fontId="36" fillId="0" borderId="22" xfId="0" applyNumberFormat="1" applyFont="1" applyBorder="1" applyAlignment="1" applyProtection="1">
      <alignment vertical="center"/>
    </xf>
    <xf numFmtId="0" fontId="0" fillId="0" borderId="4" xfId="0" applyBorder="1" applyProtection="1"/>
    <xf numFmtId="0" fontId="18" fillId="0" borderId="5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0" fillId="4" borderId="0" xfId="0" applyFont="1" applyFill="1" applyAlignment="1" applyProtection="1">
      <alignment vertical="center"/>
    </xf>
    <xf numFmtId="0" fontId="4" fillId="4" borderId="6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167" fontId="23" fillId="3" borderId="22" xfId="0" applyNumberFormat="1" applyFont="1" applyFill="1" applyBorder="1" applyAlignment="1" applyProtection="1">
      <alignment vertical="center"/>
      <protection locked="0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0" fontId="23" fillId="5" borderId="6" xfId="0" applyFont="1" applyFill="1" applyBorder="1" applyAlignment="1" applyProtection="1">
      <alignment horizontal="center" vertical="center"/>
    </xf>
    <xf numFmtId="0" fontId="23" fillId="5" borderId="7" xfId="0" applyFont="1" applyFill="1" applyBorder="1" applyAlignment="1" applyProtection="1">
      <alignment horizontal="left" vertical="center"/>
    </xf>
    <xf numFmtId="0" fontId="23" fillId="5" borderId="7" xfId="0" applyFont="1" applyFill="1" applyBorder="1" applyAlignment="1" applyProtection="1">
      <alignment horizontal="center" vertical="center"/>
    </xf>
    <xf numFmtId="0" fontId="23" fillId="5" borderId="7" xfId="0" applyFont="1" applyFill="1" applyBorder="1" applyAlignment="1" applyProtection="1">
      <alignment horizontal="right" vertical="center"/>
    </xf>
    <xf numFmtId="0" fontId="23" fillId="5" borderId="8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4" fontId="4" fillId="4" borderId="7" xfId="0" applyNumberFormat="1" applyFont="1" applyFill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55" workbookViewId="0">
      <selection activeCell="J96" sqref="J96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>
      <c r="AR2" s="243" t="s">
        <v>5</v>
      </c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1"/>
      <c r="D4" s="22" t="s">
        <v>9</v>
      </c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R4" s="21"/>
      <c r="AS4" s="23" t="s">
        <v>10</v>
      </c>
      <c r="BE4" s="24" t="s">
        <v>11</v>
      </c>
      <c r="BS4" s="18" t="s">
        <v>12</v>
      </c>
    </row>
    <row r="5" spans="1:74" s="1" customFormat="1" ht="12" customHeight="1">
      <c r="B5" s="21"/>
      <c r="D5" s="25" t="s">
        <v>13</v>
      </c>
      <c r="E5" s="162"/>
      <c r="F5" s="162"/>
      <c r="G5" s="162"/>
      <c r="H5" s="162"/>
      <c r="I5" s="162"/>
      <c r="J5" s="162"/>
      <c r="K5" s="274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R5" s="21"/>
      <c r="BE5" s="271" t="s">
        <v>15</v>
      </c>
      <c r="BS5" s="18" t="s">
        <v>6</v>
      </c>
    </row>
    <row r="6" spans="1:74" s="1" customFormat="1" ht="36.950000000000003" customHeight="1">
      <c r="B6" s="21"/>
      <c r="D6" s="27" t="s">
        <v>16</v>
      </c>
      <c r="E6" s="162"/>
      <c r="F6" s="162"/>
      <c r="G6" s="162"/>
      <c r="H6" s="162"/>
      <c r="I6" s="162"/>
      <c r="J6" s="162"/>
      <c r="K6" s="276" t="s">
        <v>594</v>
      </c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5"/>
      <c r="AH6" s="275"/>
      <c r="AI6" s="275"/>
      <c r="AJ6" s="275"/>
      <c r="AK6" s="275"/>
      <c r="AL6" s="275"/>
      <c r="AM6" s="275"/>
      <c r="AN6" s="275"/>
      <c r="AO6" s="275"/>
      <c r="AR6" s="21"/>
      <c r="BE6" s="272"/>
      <c r="BS6" s="18" t="s">
        <v>6</v>
      </c>
    </row>
    <row r="7" spans="1:74" s="1" customFormat="1" ht="12" customHeight="1">
      <c r="B7" s="21"/>
      <c r="D7" s="150" t="s">
        <v>18</v>
      </c>
      <c r="E7" s="162"/>
      <c r="F7" s="162"/>
      <c r="G7" s="162"/>
      <c r="H7" s="162"/>
      <c r="I7" s="162"/>
      <c r="J7" s="162"/>
      <c r="K7" s="151" t="s">
        <v>1</v>
      </c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50" t="s">
        <v>19</v>
      </c>
      <c r="AL7" s="162"/>
      <c r="AN7" s="26" t="s">
        <v>1</v>
      </c>
      <c r="AR7" s="21"/>
      <c r="BE7" s="272"/>
      <c r="BS7" s="18" t="s">
        <v>6</v>
      </c>
    </row>
    <row r="8" spans="1:74" s="1" customFormat="1" ht="12" customHeight="1">
      <c r="B8" s="21"/>
      <c r="D8" s="150" t="s">
        <v>20</v>
      </c>
      <c r="E8" s="162"/>
      <c r="F8" s="162"/>
      <c r="G8" s="162"/>
      <c r="H8" s="162"/>
      <c r="I8" s="162"/>
      <c r="J8" s="162"/>
      <c r="K8" s="151" t="s">
        <v>21</v>
      </c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50" t="s">
        <v>22</v>
      </c>
      <c r="AL8" s="162"/>
      <c r="AN8" s="29" t="s">
        <v>23</v>
      </c>
      <c r="AR8" s="21"/>
      <c r="BE8" s="272"/>
      <c r="BS8" s="18" t="s">
        <v>6</v>
      </c>
    </row>
    <row r="9" spans="1:74" s="1" customFormat="1" ht="14.45" customHeight="1">
      <c r="B9" s="21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R9" s="21"/>
      <c r="BE9" s="272"/>
      <c r="BS9" s="18" t="s">
        <v>6</v>
      </c>
    </row>
    <row r="10" spans="1:74" s="1" customFormat="1" ht="12" customHeight="1">
      <c r="B10" s="21"/>
      <c r="D10" s="150" t="s">
        <v>24</v>
      </c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50" t="s">
        <v>25</v>
      </c>
      <c r="AL10" s="162"/>
      <c r="AN10" s="26" t="s">
        <v>1</v>
      </c>
      <c r="AR10" s="21"/>
      <c r="BE10" s="272"/>
      <c r="BS10" s="18" t="s">
        <v>6</v>
      </c>
    </row>
    <row r="11" spans="1:74" s="1" customFormat="1" ht="18.399999999999999" customHeight="1">
      <c r="B11" s="21"/>
      <c r="D11" s="162"/>
      <c r="E11" s="151" t="s">
        <v>26</v>
      </c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50" t="s">
        <v>27</v>
      </c>
      <c r="AL11" s="162"/>
      <c r="AN11" s="26" t="s">
        <v>1</v>
      </c>
      <c r="AR11" s="21"/>
      <c r="BE11" s="272"/>
      <c r="BS11" s="18" t="s">
        <v>6</v>
      </c>
    </row>
    <row r="12" spans="1:74" s="1" customFormat="1" ht="6.95" customHeight="1">
      <c r="B12" s="21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R12" s="21"/>
      <c r="BE12" s="272"/>
      <c r="BS12" s="18" t="s">
        <v>6</v>
      </c>
    </row>
    <row r="13" spans="1:74" s="1" customFormat="1" ht="12" customHeight="1">
      <c r="B13" s="21"/>
      <c r="D13" s="28" t="s">
        <v>28</v>
      </c>
      <c r="AK13" s="28" t="s">
        <v>25</v>
      </c>
      <c r="AN13" s="30" t="s">
        <v>29</v>
      </c>
      <c r="AR13" s="21"/>
      <c r="BE13" s="272"/>
      <c r="BS13" s="18" t="s">
        <v>6</v>
      </c>
    </row>
    <row r="14" spans="1:74" ht="12.75">
      <c r="B14" s="21"/>
      <c r="E14" s="277" t="s">
        <v>29</v>
      </c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78"/>
      <c r="AF14" s="278"/>
      <c r="AG14" s="278"/>
      <c r="AH14" s="278"/>
      <c r="AI14" s="278"/>
      <c r="AJ14" s="278"/>
      <c r="AK14" s="28" t="s">
        <v>27</v>
      </c>
      <c r="AN14" s="30" t="s">
        <v>29</v>
      </c>
      <c r="AR14" s="21"/>
      <c r="BE14" s="272"/>
      <c r="BS14" s="18" t="s">
        <v>6</v>
      </c>
    </row>
    <row r="15" spans="1:74" s="1" customFormat="1" ht="6.95" customHeight="1">
      <c r="B15" s="21"/>
      <c r="AR15" s="21"/>
      <c r="BE15" s="272"/>
      <c r="BS15" s="18" t="s">
        <v>3</v>
      </c>
    </row>
    <row r="16" spans="1:74" s="1" customFormat="1" ht="12" customHeight="1">
      <c r="B16" s="21"/>
      <c r="C16" s="162"/>
      <c r="D16" s="150" t="s">
        <v>30</v>
      </c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50" t="s">
        <v>25</v>
      </c>
      <c r="AL16" s="162"/>
      <c r="AM16" s="162"/>
      <c r="AN16" s="151" t="s">
        <v>1</v>
      </c>
      <c r="AO16" s="162"/>
      <c r="AP16" s="162"/>
      <c r="AR16" s="21"/>
      <c r="BE16" s="272"/>
      <c r="BS16" s="18" t="s">
        <v>3</v>
      </c>
    </row>
    <row r="17" spans="1:71" s="1" customFormat="1" ht="18.399999999999999" customHeight="1">
      <c r="B17" s="21"/>
      <c r="C17" s="162"/>
      <c r="D17" s="162"/>
      <c r="E17" s="151" t="s">
        <v>31</v>
      </c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50" t="s">
        <v>27</v>
      </c>
      <c r="AL17" s="162"/>
      <c r="AM17" s="162"/>
      <c r="AN17" s="151" t="s">
        <v>1</v>
      </c>
      <c r="AO17" s="162"/>
      <c r="AP17" s="162"/>
      <c r="AR17" s="21"/>
      <c r="BE17" s="272"/>
      <c r="BS17" s="18" t="s">
        <v>32</v>
      </c>
    </row>
    <row r="18" spans="1:71" s="1" customFormat="1" ht="6.95" customHeight="1">
      <c r="B18" s="21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R18" s="21"/>
      <c r="BE18" s="272"/>
      <c r="BS18" s="18" t="s">
        <v>6</v>
      </c>
    </row>
    <row r="19" spans="1:71" s="1" customFormat="1" ht="12" customHeight="1">
      <c r="B19" s="21"/>
      <c r="C19" s="162"/>
      <c r="D19" s="150" t="s">
        <v>33</v>
      </c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50" t="s">
        <v>25</v>
      </c>
      <c r="AL19" s="162"/>
      <c r="AM19" s="162"/>
      <c r="AN19" s="151" t="s">
        <v>1</v>
      </c>
      <c r="AO19" s="162"/>
      <c r="AP19" s="162"/>
      <c r="AR19" s="21"/>
      <c r="BE19" s="272"/>
      <c r="BS19" s="18" t="s">
        <v>6</v>
      </c>
    </row>
    <row r="20" spans="1:71" s="1" customFormat="1" ht="18.399999999999999" customHeight="1">
      <c r="B20" s="21"/>
      <c r="C20" s="162"/>
      <c r="D20" s="162"/>
      <c r="E20" s="151" t="s">
        <v>34</v>
      </c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50" t="s">
        <v>27</v>
      </c>
      <c r="AL20" s="162"/>
      <c r="AM20" s="162"/>
      <c r="AN20" s="151" t="s">
        <v>1</v>
      </c>
      <c r="AO20" s="162"/>
      <c r="AP20" s="162"/>
      <c r="AR20" s="21"/>
      <c r="BE20" s="272"/>
      <c r="BS20" s="18" t="s">
        <v>32</v>
      </c>
    </row>
    <row r="21" spans="1:71" s="1" customFormat="1" ht="6.95" customHeight="1">
      <c r="B21" s="21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R21" s="21"/>
      <c r="BE21" s="272"/>
    </row>
    <row r="22" spans="1:71" s="1" customFormat="1" ht="12" customHeight="1">
      <c r="B22" s="21"/>
      <c r="C22" s="162"/>
      <c r="D22" s="150" t="s">
        <v>35</v>
      </c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R22" s="21"/>
      <c r="BE22" s="272"/>
    </row>
    <row r="23" spans="1:71" s="1" customFormat="1" ht="16.5" customHeight="1">
      <c r="B23" s="21"/>
      <c r="C23" s="162"/>
      <c r="D23" s="162"/>
      <c r="E23" s="279" t="s">
        <v>1</v>
      </c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79"/>
      <c r="Z23" s="279"/>
      <c r="AA23" s="279"/>
      <c r="AB23" s="279"/>
      <c r="AC23" s="279"/>
      <c r="AD23" s="279"/>
      <c r="AE23" s="279"/>
      <c r="AF23" s="279"/>
      <c r="AG23" s="279"/>
      <c r="AH23" s="279"/>
      <c r="AI23" s="279"/>
      <c r="AJ23" s="279"/>
      <c r="AK23" s="279"/>
      <c r="AL23" s="279"/>
      <c r="AM23" s="279"/>
      <c r="AN23" s="279"/>
      <c r="AO23" s="162"/>
      <c r="AP23" s="162"/>
      <c r="AR23" s="21"/>
      <c r="BE23" s="272"/>
    </row>
    <row r="24" spans="1:71" s="1" customFormat="1" ht="6.95" customHeight="1">
      <c r="B24" s="21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R24" s="21"/>
      <c r="BE24" s="272"/>
    </row>
    <row r="25" spans="1:71" s="1" customFormat="1" ht="6.95" customHeight="1">
      <c r="B25" s="21"/>
      <c r="C25" s="162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  <c r="AK25" s="226"/>
      <c r="AL25" s="226"/>
      <c r="AM25" s="226"/>
      <c r="AN25" s="226"/>
      <c r="AO25" s="226"/>
      <c r="AP25" s="162"/>
      <c r="AR25" s="21"/>
      <c r="BE25" s="272"/>
    </row>
    <row r="26" spans="1:71" s="2" customFormat="1" ht="25.9" customHeight="1">
      <c r="A26" s="31"/>
      <c r="B26" s="32"/>
      <c r="C26" s="149"/>
      <c r="D26" s="227" t="s">
        <v>36</v>
      </c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280">
        <f>ROUND(AG94,2)</f>
        <v>0</v>
      </c>
      <c r="AL26" s="281"/>
      <c r="AM26" s="281"/>
      <c r="AN26" s="281"/>
      <c r="AO26" s="281"/>
      <c r="AP26" s="149"/>
      <c r="AQ26" s="31"/>
      <c r="AR26" s="32"/>
      <c r="BE26" s="272"/>
    </row>
    <row r="27" spans="1:71" s="2" customFormat="1" ht="6.95" customHeight="1">
      <c r="A27" s="31"/>
      <c r="B27" s="32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31"/>
      <c r="AR27" s="32"/>
      <c r="BE27" s="272"/>
    </row>
    <row r="28" spans="1:71" s="2" customFormat="1" ht="12.75">
      <c r="A28" s="31"/>
      <c r="B28" s="32"/>
      <c r="C28" s="149"/>
      <c r="D28" s="149"/>
      <c r="E28" s="149"/>
      <c r="F28" s="149"/>
      <c r="G28" s="149"/>
      <c r="H28" s="149"/>
      <c r="I28" s="149"/>
      <c r="J28" s="149"/>
      <c r="K28" s="149"/>
      <c r="L28" s="282" t="s">
        <v>37</v>
      </c>
      <c r="M28" s="282"/>
      <c r="N28" s="282"/>
      <c r="O28" s="282"/>
      <c r="P28" s="282"/>
      <c r="Q28" s="149"/>
      <c r="R28" s="149"/>
      <c r="S28" s="149"/>
      <c r="T28" s="149"/>
      <c r="U28" s="149"/>
      <c r="V28" s="149"/>
      <c r="W28" s="282" t="s">
        <v>38</v>
      </c>
      <c r="X28" s="282"/>
      <c r="Y28" s="282"/>
      <c r="Z28" s="282"/>
      <c r="AA28" s="282"/>
      <c r="AB28" s="282"/>
      <c r="AC28" s="282"/>
      <c r="AD28" s="282"/>
      <c r="AE28" s="282"/>
      <c r="AF28" s="149"/>
      <c r="AG28" s="149"/>
      <c r="AH28" s="149"/>
      <c r="AI28" s="149"/>
      <c r="AJ28" s="149"/>
      <c r="AK28" s="282" t="s">
        <v>39</v>
      </c>
      <c r="AL28" s="282"/>
      <c r="AM28" s="282"/>
      <c r="AN28" s="282"/>
      <c r="AO28" s="282"/>
      <c r="AP28" s="149"/>
      <c r="AQ28" s="31"/>
      <c r="AR28" s="32"/>
      <c r="BE28" s="272"/>
    </row>
    <row r="29" spans="1:71" s="3" customFormat="1" ht="14.45" customHeight="1">
      <c r="B29" s="33"/>
      <c r="C29" s="228"/>
      <c r="D29" s="150" t="s">
        <v>40</v>
      </c>
      <c r="E29" s="228"/>
      <c r="F29" s="150" t="s">
        <v>41</v>
      </c>
      <c r="G29" s="228"/>
      <c r="H29" s="228"/>
      <c r="I29" s="228"/>
      <c r="J29" s="228"/>
      <c r="K29" s="228"/>
      <c r="L29" s="261">
        <v>0.21</v>
      </c>
      <c r="M29" s="260"/>
      <c r="N29" s="260"/>
      <c r="O29" s="260"/>
      <c r="P29" s="260"/>
      <c r="Q29" s="228"/>
      <c r="R29" s="228"/>
      <c r="S29" s="228"/>
      <c r="T29" s="228"/>
      <c r="U29" s="228"/>
      <c r="V29" s="228"/>
      <c r="W29" s="259">
        <f>ROUND(AZ94, 2)</f>
        <v>0</v>
      </c>
      <c r="X29" s="260"/>
      <c r="Y29" s="260"/>
      <c r="Z29" s="260"/>
      <c r="AA29" s="260"/>
      <c r="AB29" s="260"/>
      <c r="AC29" s="260"/>
      <c r="AD29" s="260"/>
      <c r="AE29" s="260"/>
      <c r="AF29" s="228"/>
      <c r="AG29" s="228"/>
      <c r="AH29" s="228"/>
      <c r="AI29" s="228"/>
      <c r="AJ29" s="228"/>
      <c r="AK29" s="259">
        <f>ROUND(AV94, 2)</f>
        <v>0</v>
      </c>
      <c r="AL29" s="260"/>
      <c r="AM29" s="260"/>
      <c r="AN29" s="260"/>
      <c r="AO29" s="260"/>
      <c r="AP29" s="228"/>
      <c r="AR29" s="33"/>
      <c r="BE29" s="273"/>
    </row>
    <row r="30" spans="1:71" s="3" customFormat="1" ht="14.45" customHeight="1">
      <c r="B30" s="33"/>
      <c r="C30" s="228"/>
      <c r="D30" s="228"/>
      <c r="E30" s="228"/>
      <c r="F30" s="150" t="s">
        <v>42</v>
      </c>
      <c r="G30" s="228"/>
      <c r="H30" s="228"/>
      <c r="I30" s="228"/>
      <c r="J30" s="228"/>
      <c r="K30" s="228"/>
      <c r="L30" s="261">
        <v>0.15</v>
      </c>
      <c r="M30" s="260"/>
      <c r="N30" s="260"/>
      <c r="O30" s="260"/>
      <c r="P30" s="260"/>
      <c r="Q30" s="228"/>
      <c r="R30" s="228"/>
      <c r="S30" s="228"/>
      <c r="T30" s="228"/>
      <c r="U30" s="228"/>
      <c r="V30" s="228"/>
      <c r="W30" s="259">
        <f>ROUND(BA94, 2)</f>
        <v>0</v>
      </c>
      <c r="X30" s="260"/>
      <c r="Y30" s="260"/>
      <c r="Z30" s="260"/>
      <c r="AA30" s="260"/>
      <c r="AB30" s="260"/>
      <c r="AC30" s="260"/>
      <c r="AD30" s="260"/>
      <c r="AE30" s="260"/>
      <c r="AF30" s="228"/>
      <c r="AG30" s="228"/>
      <c r="AH30" s="228"/>
      <c r="AI30" s="228"/>
      <c r="AJ30" s="228"/>
      <c r="AK30" s="259">
        <f>ROUND(AW94, 2)</f>
        <v>0</v>
      </c>
      <c r="AL30" s="260"/>
      <c r="AM30" s="260"/>
      <c r="AN30" s="260"/>
      <c r="AO30" s="260"/>
      <c r="AP30" s="228"/>
      <c r="AR30" s="33"/>
      <c r="BE30" s="273"/>
    </row>
    <row r="31" spans="1:71" s="3" customFormat="1" ht="14.45" hidden="1" customHeight="1">
      <c r="B31" s="33"/>
      <c r="C31" s="228"/>
      <c r="D31" s="228"/>
      <c r="E31" s="228"/>
      <c r="F31" s="150" t="s">
        <v>43</v>
      </c>
      <c r="G31" s="228"/>
      <c r="H31" s="228"/>
      <c r="I31" s="228"/>
      <c r="J31" s="228"/>
      <c r="K31" s="228"/>
      <c r="L31" s="261">
        <v>0.21</v>
      </c>
      <c r="M31" s="260"/>
      <c r="N31" s="260"/>
      <c r="O31" s="260"/>
      <c r="P31" s="260"/>
      <c r="Q31" s="228"/>
      <c r="R31" s="228"/>
      <c r="S31" s="228"/>
      <c r="T31" s="228"/>
      <c r="U31" s="228"/>
      <c r="V31" s="228"/>
      <c r="W31" s="259">
        <f>ROUND(BB94, 2)</f>
        <v>0</v>
      </c>
      <c r="X31" s="260"/>
      <c r="Y31" s="260"/>
      <c r="Z31" s="260"/>
      <c r="AA31" s="260"/>
      <c r="AB31" s="260"/>
      <c r="AC31" s="260"/>
      <c r="AD31" s="260"/>
      <c r="AE31" s="260"/>
      <c r="AF31" s="228"/>
      <c r="AG31" s="228"/>
      <c r="AH31" s="228"/>
      <c r="AI31" s="228"/>
      <c r="AJ31" s="228"/>
      <c r="AK31" s="259">
        <v>0</v>
      </c>
      <c r="AL31" s="260"/>
      <c r="AM31" s="260"/>
      <c r="AN31" s="260"/>
      <c r="AO31" s="260"/>
      <c r="AP31" s="228"/>
      <c r="AR31" s="33"/>
      <c r="BE31" s="273"/>
    </row>
    <row r="32" spans="1:71" s="3" customFormat="1" ht="14.45" hidden="1" customHeight="1">
      <c r="B32" s="33"/>
      <c r="C32" s="228"/>
      <c r="D32" s="228"/>
      <c r="E32" s="228"/>
      <c r="F32" s="150" t="s">
        <v>44</v>
      </c>
      <c r="G32" s="228"/>
      <c r="H32" s="228"/>
      <c r="I32" s="228"/>
      <c r="J32" s="228"/>
      <c r="K32" s="228"/>
      <c r="L32" s="261">
        <v>0.15</v>
      </c>
      <c r="M32" s="260"/>
      <c r="N32" s="260"/>
      <c r="O32" s="260"/>
      <c r="P32" s="260"/>
      <c r="Q32" s="228"/>
      <c r="R32" s="228"/>
      <c r="S32" s="228"/>
      <c r="T32" s="228"/>
      <c r="U32" s="228"/>
      <c r="V32" s="228"/>
      <c r="W32" s="259">
        <f>ROUND(BC94, 2)</f>
        <v>0</v>
      </c>
      <c r="X32" s="260"/>
      <c r="Y32" s="260"/>
      <c r="Z32" s="260"/>
      <c r="AA32" s="260"/>
      <c r="AB32" s="260"/>
      <c r="AC32" s="260"/>
      <c r="AD32" s="260"/>
      <c r="AE32" s="260"/>
      <c r="AF32" s="228"/>
      <c r="AG32" s="228"/>
      <c r="AH32" s="228"/>
      <c r="AI32" s="228"/>
      <c r="AJ32" s="228"/>
      <c r="AK32" s="259">
        <v>0</v>
      </c>
      <c r="AL32" s="260"/>
      <c r="AM32" s="260"/>
      <c r="AN32" s="260"/>
      <c r="AO32" s="260"/>
      <c r="AP32" s="228"/>
      <c r="AR32" s="33"/>
      <c r="BE32" s="273"/>
    </row>
    <row r="33" spans="1:57" s="3" customFormat="1" ht="14.45" hidden="1" customHeight="1">
      <c r="B33" s="33"/>
      <c r="C33" s="228"/>
      <c r="D33" s="228"/>
      <c r="E33" s="228"/>
      <c r="F33" s="150" t="s">
        <v>45</v>
      </c>
      <c r="G33" s="228"/>
      <c r="H33" s="228"/>
      <c r="I33" s="228"/>
      <c r="J33" s="228"/>
      <c r="K33" s="228"/>
      <c r="L33" s="261">
        <v>0</v>
      </c>
      <c r="M33" s="260"/>
      <c r="N33" s="260"/>
      <c r="O33" s="260"/>
      <c r="P33" s="260"/>
      <c r="Q33" s="228"/>
      <c r="R33" s="228"/>
      <c r="S33" s="228"/>
      <c r="T33" s="228"/>
      <c r="U33" s="228"/>
      <c r="V33" s="228"/>
      <c r="W33" s="259">
        <f>ROUND(BD94, 2)</f>
        <v>0</v>
      </c>
      <c r="X33" s="260"/>
      <c r="Y33" s="260"/>
      <c r="Z33" s="260"/>
      <c r="AA33" s="260"/>
      <c r="AB33" s="260"/>
      <c r="AC33" s="260"/>
      <c r="AD33" s="260"/>
      <c r="AE33" s="260"/>
      <c r="AF33" s="228"/>
      <c r="AG33" s="228"/>
      <c r="AH33" s="228"/>
      <c r="AI33" s="228"/>
      <c r="AJ33" s="228"/>
      <c r="AK33" s="259">
        <v>0</v>
      </c>
      <c r="AL33" s="260"/>
      <c r="AM33" s="260"/>
      <c r="AN33" s="260"/>
      <c r="AO33" s="260"/>
      <c r="AP33" s="228"/>
      <c r="AR33" s="33"/>
      <c r="BE33" s="273"/>
    </row>
    <row r="34" spans="1:57" s="2" customFormat="1" ht="6.95" customHeight="1">
      <c r="A34" s="31"/>
      <c r="B34" s="32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31"/>
      <c r="AR34" s="32"/>
      <c r="BE34" s="272"/>
    </row>
    <row r="35" spans="1:57" s="2" customFormat="1" ht="25.9" customHeight="1">
      <c r="A35" s="31"/>
      <c r="B35" s="32"/>
      <c r="C35" s="229"/>
      <c r="D35" s="230" t="s">
        <v>46</v>
      </c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2" t="s">
        <v>47</v>
      </c>
      <c r="U35" s="231"/>
      <c r="V35" s="231"/>
      <c r="W35" s="231"/>
      <c r="X35" s="262" t="s">
        <v>48</v>
      </c>
      <c r="Y35" s="263"/>
      <c r="Z35" s="263"/>
      <c r="AA35" s="263"/>
      <c r="AB35" s="263"/>
      <c r="AC35" s="231"/>
      <c r="AD35" s="231"/>
      <c r="AE35" s="231"/>
      <c r="AF35" s="231"/>
      <c r="AG35" s="231"/>
      <c r="AH35" s="231"/>
      <c r="AI35" s="231"/>
      <c r="AJ35" s="231"/>
      <c r="AK35" s="264">
        <f>SUM(AK26:AK33)</f>
        <v>0</v>
      </c>
      <c r="AL35" s="263"/>
      <c r="AM35" s="263"/>
      <c r="AN35" s="263"/>
      <c r="AO35" s="265"/>
      <c r="AP35" s="229"/>
      <c r="AQ35" s="34"/>
      <c r="AR35" s="32"/>
      <c r="BE35" s="31"/>
    </row>
    <row r="36" spans="1:57" s="2" customFormat="1" ht="6.95" customHeight="1">
      <c r="A36" s="31"/>
      <c r="B36" s="32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31"/>
      <c r="AR36" s="32"/>
      <c r="BE36" s="31"/>
    </row>
    <row r="37" spans="1:57" s="2" customFormat="1" ht="14.45" customHeight="1">
      <c r="A37" s="31"/>
      <c r="B37" s="32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31"/>
      <c r="AR37" s="32"/>
      <c r="BE37" s="31"/>
    </row>
    <row r="38" spans="1:57" s="1" customFormat="1" ht="14.45" customHeight="1">
      <c r="B38" s="21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R38" s="21"/>
    </row>
    <row r="39" spans="1:57" s="1" customFormat="1" ht="14.45" customHeight="1">
      <c r="B39" s="21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R39" s="21"/>
    </row>
    <row r="40" spans="1:57" s="1" customFormat="1" ht="14.45" customHeight="1">
      <c r="B40" s="21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R40" s="21"/>
    </row>
    <row r="41" spans="1:57" s="1" customFormat="1" ht="14.45" customHeight="1">
      <c r="B41" s="21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R41" s="21"/>
    </row>
    <row r="42" spans="1:57" s="1" customFormat="1" ht="14.45" customHeight="1">
      <c r="B42" s="21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R42" s="21"/>
    </row>
    <row r="43" spans="1:57" s="1" customFormat="1" ht="14.45" customHeight="1">
      <c r="B43" s="21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R43" s="21"/>
    </row>
    <row r="44" spans="1:57" s="1" customFormat="1" ht="14.45" customHeight="1">
      <c r="B44" s="21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R44" s="21"/>
    </row>
    <row r="45" spans="1:57" s="1" customFormat="1" ht="14.45" customHeight="1">
      <c r="B45" s="21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R45" s="21"/>
    </row>
    <row r="46" spans="1:57" s="1" customFormat="1" ht="14.45" customHeight="1">
      <c r="B46" s="21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R46" s="21"/>
    </row>
    <row r="47" spans="1:57" s="1" customFormat="1" ht="14.45" customHeight="1">
      <c r="B47" s="21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R47" s="21"/>
    </row>
    <row r="48" spans="1:57" s="1" customFormat="1" ht="14.45" customHeight="1">
      <c r="B48" s="21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R48" s="21"/>
    </row>
    <row r="49" spans="1:57" s="2" customFormat="1" ht="14.45" customHeight="1">
      <c r="B49" s="35"/>
      <c r="C49" s="233"/>
      <c r="D49" s="163" t="s">
        <v>49</v>
      </c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3" t="s">
        <v>50</v>
      </c>
      <c r="AI49" s="164"/>
      <c r="AJ49" s="164"/>
      <c r="AK49" s="164"/>
      <c r="AL49" s="164"/>
      <c r="AM49" s="164"/>
      <c r="AN49" s="164"/>
      <c r="AO49" s="164"/>
      <c r="AP49" s="233"/>
      <c r="AR49" s="35"/>
    </row>
    <row r="50" spans="1:57">
      <c r="B50" s="21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R50" s="21"/>
    </row>
    <row r="51" spans="1:57">
      <c r="B51" s="21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R51" s="21"/>
    </row>
    <row r="52" spans="1:57">
      <c r="B52" s="21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R52" s="21"/>
    </row>
    <row r="53" spans="1:57">
      <c r="B53" s="21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R53" s="21"/>
    </row>
    <row r="54" spans="1:57">
      <c r="B54" s="21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R54" s="21"/>
    </row>
    <row r="55" spans="1:57">
      <c r="B55" s="21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R55" s="21"/>
    </row>
    <row r="56" spans="1:57">
      <c r="B56" s="21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R56" s="21"/>
    </row>
    <row r="57" spans="1:57">
      <c r="B57" s="21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R57" s="21"/>
    </row>
    <row r="58" spans="1:57">
      <c r="B58" s="21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R58" s="21"/>
    </row>
    <row r="59" spans="1:57">
      <c r="B59" s="21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R59" s="21"/>
    </row>
    <row r="60" spans="1:57" s="2" customFormat="1" ht="12.75">
      <c r="A60" s="31"/>
      <c r="B60" s="32"/>
      <c r="C60" s="149"/>
      <c r="D60" s="165" t="s">
        <v>51</v>
      </c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5" t="s">
        <v>52</v>
      </c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5" t="s">
        <v>51</v>
      </c>
      <c r="AI60" s="166"/>
      <c r="AJ60" s="166"/>
      <c r="AK60" s="166"/>
      <c r="AL60" s="166"/>
      <c r="AM60" s="165" t="s">
        <v>52</v>
      </c>
      <c r="AN60" s="166"/>
      <c r="AO60" s="166"/>
      <c r="AP60" s="149"/>
      <c r="AQ60" s="31"/>
      <c r="AR60" s="32"/>
      <c r="BE60" s="31"/>
    </row>
    <row r="61" spans="1:57">
      <c r="B61" s="21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R61" s="21"/>
    </row>
    <row r="62" spans="1:57">
      <c r="B62" s="21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R62" s="21"/>
    </row>
    <row r="63" spans="1:57">
      <c r="B63" s="21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R63" s="21"/>
    </row>
    <row r="64" spans="1:57" s="2" customFormat="1" ht="12.75">
      <c r="A64" s="31"/>
      <c r="B64" s="32"/>
      <c r="C64" s="149"/>
      <c r="D64" s="163" t="s">
        <v>53</v>
      </c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3" t="s">
        <v>54</v>
      </c>
      <c r="AI64" s="168"/>
      <c r="AJ64" s="168"/>
      <c r="AK64" s="168"/>
      <c r="AL64" s="168"/>
      <c r="AM64" s="168"/>
      <c r="AN64" s="168"/>
      <c r="AO64" s="168"/>
      <c r="AP64" s="149"/>
      <c r="AQ64" s="31"/>
      <c r="AR64" s="32"/>
      <c r="BE64" s="31"/>
    </row>
    <row r="65" spans="1:57">
      <c r="B65" s="21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R65" s="21"/>
    </row>
    <row r="66" spans="1:57">
      <c r="B66" s="21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R66" s="21"/>
    </row>
    <row r="67" spans="1:57">
      <c r="B67" s="21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R67" s="21"/>
    </row>
    <row r="68" spans="1:57">
      <c r="B68" s="21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62"/>
      <c r="AR68" s="21"/>
    </row>
    <row r="69" spans="1:57">
      <c r="B69" s="21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  <c r="AM69" s="162"/>
      <c r="AN69" s="162"/>
      <c r="AO69" s="162"/>
      <c r="AP69" s="162"/>
      <c r="AR69" s="21"/>
    </row>
    <row r="70" spans="1:57">
      <c r="B70" s="21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  <c r="AB70" s="162"/>
      <c r="AC70" s="162"/>
      <c r="AD70" s="162"/>
      <c r="AE70" s="162"/>
      <c r="AF70" s="162"/>
      <c r="AG70" s="162"/>
      <c r="AH70" s="162"/>
      <c r="AI70" s="162"/>
      <c r="AJ70" s="162"/>
      <c r="AK70" s="162"/>
      <c r="AL70" s="162"/>
      <c r="AM70" s="162"/>
      <c r="AN70" s="162"/>
      <c r="AO70" s="162"/>
      <c r="AP70" s="162"/>
      <c r="AR70" s="21"/>
    </row>
    <row r="71" spans="1:57">
      <c r="B71" s="21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2"/>
      <c r="AK71" s="162"/>
      <c r="AL71" s="162"/>
      <c r="AM71" s="162"/>
      <c r="AN71" s="162"/>
      <c r="AO71" s="162"/>
      <c r="AP71" s="162"/>
      <c r="AR71" s="21"/>
    </row>
    <row r="72" spans="1:57">
      <c r="B72" s="21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2"/>
      <c r="AA72" s="162"/>
      <c r="AB72" s="162"/>
      <c r="AC72" s="162"/>
      <c r="AD72" s="162"/>
      <c r="AE72" s="162"/>
      <c r="AF72" s="162"/>
      <c r="AG72" s="162"/>
      <c r="AH72" s="162"/>
      <c r="AI72" s="162"/>
      <c r="AJ72" s="162"/>
      <c r="AK72" s="162"/>
      <c r="AL72" s="162"/>
      <c r="AM72" s="162"/>
      <c r="AN72" s="162"/>
      <c r="AO72" s="162"/>
      <c r="AP72" s="162"/>
      <c r="AR72" s="21"/>
    </row>
    <row r="73" spans="1:57">
      <c r="B73" s="21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  <c r="Z73" s="162"/>
      <c r="AA73" s="162"/>
      <c r="AB73" s="162"/>
      <c r="AC73" s="162"/>
      <c r="AD73" s="162"/>
      <c r="AE73" s="162"/>
      <c r="AF73" s="162"/>
      <c r="AG73" s="162"/>
      <c r="AH73" s="162"/>
      <c r="AI73" s="162"/>
      <c r="AJ73" s="162"/>
      <c r="AK73" s="162"/>
      <c r="AL73" s="162"/>
      <c r="AM73" s="162"/>
      <c r="AN73" s="162"/>
      <c r="AO73" s="162"/>
      <c r="AP73" s="162"/>
      <c r="AR73" s="21"/>
    </row>
    <row r="74" spans="1:57">
      <c r="B74" s="21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  <c r="AB74" s="162"/>
      <c r="AC74" s="162"/>
      <c r="AD74" s="162"/>
      <c r="AE74" s="162"/>
      <c r="AF74" s="162"/>
      <c r="AG74" s="162"/>
      <c r="AH74" s="162"/>
      <c r="AI74" s="162"/>
      <c r="AJ74" s="162"/>
      <c r="AK74" s="162"/>
      <c r="AL74" s="162"/>
      <c r="AM74" s="162"/>
      <c r="AN74" s="162"/>
      <c r="AO74" s="162"/>
      <c r="AP74" s="162"/>
      <c r="AR74" s="21"/>
    </row>
    <row r="75" spans="1:57" s="2" customFormat="1" ht="12.75">
      <c r="A75" s="31"/>
      <c r="B75" s="32"/>
      <c r="C75" s="149"/>
      <c r="D75" s="165" t="s">
        <v>51</v>
      </c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5" t="s">
        <v>52</v>
      </c>
      <c r="W75" s="166"/>
      <c r="X75" s="166"/>
      <c r="Y75" s="166"/>
      <c r="Z75" s="166"/>
      <c r="AA75" s="166"/>
      <c r="AB75" s="166"/>
      <c r="AC75" s="166"/>
      <c r="AD75" s="166"/>
      <c r="AE75" s="166"/>
      <c r="AF75" s="166"/>
      <c r="AG75" s="166"/>
      <c r="AH75" s="165" t="s">
        <v>51</v>
      </c>
      <c r="AI75" s="166"/>
      <c r="AJ75" s="166"/>
      <c r="AK75" s="166"/>
      <c r="AL75" s="166"/>
      <c r="AM75" s="165" t="s">
        <v>52</v>
      </c>
      <c r="AN75" s="166"/>
      <c r="AO75" s="166"/>
      <c r="AP75" s="149"/>
      <c r="AQ75" s="31"/>
      <c r="AR75" s="32"/>
      <c r="BE75" s="31"/>
    </row>
    <row r="76" spans="1:57" s="2" customFormat="1">
      <c r="A76" s="31"/>
      <c r="B76" s="32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N76" s="149"/>
      <c r="AO76" s="149"/>
      <c r="AP76" s="149"/>
      <c r="AQ76" s="31"/>
      <c r="AR76" s="32"/>
      <c r="BE76" s="31"/>
    </row>
    <row r="77" spans="1:57" s="2" customFormat="1" ht="6.95" customHeight="1">
      <c r="A77" s="31"/>
      <c r="B77" s="36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A77" s="169"/>
      <c r="AB77" s="169"/>
      <c r="AC77" s="169"/>
      <c r="AD77" s="169"/>
      <c r="AE77" s="169"/>
      <c r="AF77" s="169"/>
      <c r="AG77" s="169"/>
      <c r="AH77" s="169"/>
      <c r="AI77" s="169"/>
      <c r="AJ77" s="169"/>
      <c r="AK77" s="169"/>
      <c r="AL77" s="169"/>
      <c r="AM77" s="169"/>
      <c r="AN77" s="169"/>
      <c r="AO77" s="169"/>
      <c r="AP77" s="169"/>
      <c r="AQ77" s="37"/>
      <c r="AR77" s="32"/>
      <c r="BE77" s="31"/>
    </row>
    <row r="78" spans="1:57"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  <c r="AA78" s="162"/>
      <c r="AB78" s="162"/>
      <c r="AC78" s="162"/>
      <c r="AD78" s="162"/>
      <c r="AE78" s="162"/>
      <c r="AF78" s="162"/>
      <c r="AG78" s="162"/>
      <c r="AH78" s="162"/>
      <c r="AI78" s="162"/>
      <c r="AJ78" s="162"/>
      <c r="AK78" s="162"/>
      <c r="AL78" s="162"/>
      <c r="AM78" s="162"/>
      <c r="AN78" s="162"/>
      <c r="AO78" s="162"/>
      <c r="AP78" s="162"/>
    </row>
    <row r="79" spans="1:57"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  <c r="AE79" s="162"/>
      <c r="AF79" s="162"/>
      <c r="AG79" s="162"/>
      <c r="AH79" s="162"/>
      <c r="AI79" s="162"/>
      <c r="AJ79" s="162"/>
      <c r="AK79" s="162"/>
      <c r="AL79" s="162"/>
      <c r="AM79" s="162"/>
      <c r="AN79" s="162"/>
      <c r="AO79" s="162"/>
      <c r="AP79" s="162"/>
    </row>
    <row r="80" spans="1:57"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  <c r="AA80" s="162"/>
      <c r="AB80" s="162"/>
      <c r="AC80" s="162"/>
      <c r="AD80" s="162"/>
      <c r="AE80" s="162"/>
      <c r="AF80" s="162"/>
      <c r="AG80" s="162"/>
      <c r="AH80" s="162"/>
      <c r="AI80" s="162"/>
      <c r="AJ80" s="162"/>
      <c r="AK80" s="162"/>
      <c r="AL80" s="162"/>
      <c r="AM80" s="162"/>
      <c r="AN80" s="162"/>
      <c r="AO80" s="162"/>
      <c r="AP80" s="162"/>
    </row>
    <row r="81" spans="1:90" s="2" customFormat="1" ht="6.95" customHeight="1">
      <c r="A81" s="31"/>
      <c r="B81" s="38"/>
      <c r="C81" s="170"/>
      <c r="D81" s="170"/>
      <c r="E81" s="170"/>
      <c r="F81" s="170"/>
      <c r="G81" s="170"/>
      <c r="H81" s="170"/>
      <c r="I81" s="170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170"/>
      <c r="W81" s="170"/>
      <c r="X81" s="170"/>
      <c r="Y81" s="170"/>
      <c r="Z81" s="170"/>
      <c r="AA81" s="170"/>
      <c r="AB81" s="170"/>
      <c r="AC81" s="170"/>
      <c r="AD81" s="170"/>
      <c r="AE81" s="170"/>
      <c r="AF81" s="170"/>
      <c r="AG81" s="170"/>
      <c r="AH81" s="170"/>
      <c r="AI81" s="170"/>
      <c r="AJ81" s="170"/>
      <c r="AK81" s="170"/>
      <c r="AL81" s="170"/>
      <c r="AM81" s="170"/>
      <c r="AN81" s="170"/>
      <c r="AO81" s="170"/>
      <c r="AP81" s="170"/>
      <c r="AQ81" s="39"/>
      <c r="AR81" s="32"/>
      <c r="BE81" s="31"/>
    </row>
    <row r="82" spans="1:90" s="2" customFormat="1" ht="24.95" customHeight="1">
      <c r="A82" s="31"/>
      <c r="B82" s="32"/>
      <c r="C82" s="207" t="s">
        <v>55</v>
      </c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9"/>
      <c r="AA82" s="149"/>
      <c r="AB82" s="149"/>
      <c r="AC82" s="149"/>
      <c r="AD82" s="149"/>
      <c r="AE82" s="149"/>
      <c r="AF82" s="149"/>
      <c r="AG82" s="149"/>
      <c r="AH82" s="149"/>
      <c r="AI82" s="149"/>
      <c r="AJ82" s="149"/>
      <c r="AK82" s="149"/>
      <c r="AL82" s="149"/>
      <c r="AM82" s="149"/>
      <c r="AN82" s="149"/>
      <c r="AO82" s="149"/>
      <c r="AP82" s="149"/>
      <c r="AQ82" s="31"/>
      <c r="AR82" s="32"/>
      <c r="BE82" s="31"/>
    </row>
    <row r="83" spans="1:90" s="2" customFormat="1" ht="6.95" customHeight="1">
      <c r="A83" s="31"/>
      <c r="B83" s="32"/>
      <c r="C83" s="149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9"/>
      <c r="AM83" s="149"/>
      <c r="AN83" s="149"/>
      <c r="AO83" s="149"/>
      <c r="AP83" s="149"/>
      <c r="AQ83" s="31"/>
      <c r="AR83" s="32"/>
      <c r="BE83" s="31"/>
    </row>
    <row r="84" spans="1:90" s="4" customFormat="1" ht="12" customHeight="1">
      <c r="B84" s="40"/>
      <c r="C84" s="150" t="s">
        <v>13</v>
      </c>
      <c r="D84" s="234"/>
      <c r="E84" s="234"/>
      <c r="F84" s="234"/>
      <c r="G84" s="234"/>
      <c r="H84" s="234"/>
      <c r="I84" s="234"/>
      <c r="J84" s="234"/>
      <c r="K84" s="234"/>
      <c r="L84" s="234">
        <f>K5</f>
        <v>0</v>
      </c>
      <c r="M84" s="234"/>
      <c r="N84" s="234"/>
      <c r="O84" s="234"/>
      <c r="P84" s="234"/>
      <c r="Q84" s="234"/>
      <c r="R84" s="234"/>
      <c r="S84" s="234"/>
      <c r="T84" s="234"/>
      <c r="U84" s="234"/>
      <c r="V84" s="234"/>
      <c r="W84" s="234"/>
      <c r="X84" s="234"/>
      <c r="Y84" s="234"/>
      <c r="Z84" s="234"/>
      <c r="AA84" s="234"/>
      <c r="AB84" s="234"/>
      <c r="AC84" s="234"/>
      <c r="AD84" s="234"/>
      <c r="AE84" s="234"/>
      <c r="AF84" s="234"/>
      <c r="AG84" s="234"/>
      <c r="AH84" s="234"/>
      <c r="AI84" s="234"/>
      <c r="AJ84" s="234"/>
      <c r="AK84" s="234"/>
      <c r="AL84" s="234"/>
      <c r="AM84" s="234"/>
      <c r="AN84" s="234"/>
      <c r="AO84" s="234"/>
      <c r="AP84" s="234"/>
      <c r="AR84" s="40"/>
    </row>
    <row r="85" spans="1:90" s="5" customFormat="1" ht="36.950000000000003" customHeight="1">
      <c r="B85" s="41"/>
      <c r="C85" s="235" t="s">
        <v>16</v>
      </c>
      <c r="D85" s="236"/>
      <c r="E85" s="236"/>
      <c r="F85" s="236"/>
      <c r="G85" s="236"/>
      <c r="H85" s="236"/>
      <c r="I85" s="236"/>
      <c r="J85" s="236"/>
      <c r="K85" s="236"/>
      <c r="L85" s="250" t="str">
        <f>K6</f>
        <v>Obnova hradeb Uherský Brod-Staveb.obnova kultur.památky v části č.V parc.č.188/2,144,183,7128/3  k.ú.Uherský Brod  1.etapa</v>
      </c>
      <c r="M85" s="251"/>
      <c r="N85" s="251"/>
      <c r="O85" s="251"/>
      <c r="P85" s="251"/>
      <c r="Q85" s="251"/>
      <c r="R85" s="251"/>
      <c r="S85" s="251"/>
      <c r="T85" s="251"/>
      <c r="U85" s="251"/>
      <c r="V85" s="251"/>
      <c r="W85" s="251"/>
      <c r="X85" s="251"/>
      <c r="Y85" s="251"/>
      <c r="Z85" s="251"/>
      <c r="AA85" s="251"/>
      <c r="AB85" s="251"/>
      <c r="AC85" s="251"/>
      <c r="AD85" s="251"/>
      <c r="AE85" s="251"/>
      <c r="AF85" s="251"/>
      <c r="AG85" s="251"/>
      <c r="AH85" s="251"/>
      <c r="AI85" s="251"/>
      <c r="AJ85" s="251"/>
      <c r="AK85" s="251"/>
      <c r="AL85" s="251"/>
      <c r="AM85" s="251"/>
      <c r="AN85" s="251"/>
      <c r="AO85" s="251"/>
      <c r="AP85" s="236"/>
      <c r="AR85" s="41"/>
    </row>
    <row r="86" spans="1:90" s="2" customFormat="1" ht="6.95" customHeight="1">
      <c r="A86" s="31"/>
      <c r="B86" s="32"/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/>
      <c r="AL86" s="149"/>
      <c r="AM86" s="149"/>
      <c r="AN86" s="149"/>
      <c r="AO86" s="149"/>
      <c r="AP86" s="149"/>
      <c r="AQ86" s="31"/>
      <c r="AR86" s="32"/>
      <c r="BE86" s="31"/>
    </row>
    <row r="87" spans="1:90" s="2" customFormat="1" ht="12" customHeight="1">
      <c r="A87" s="31"/>
      <c r="B87" s="32"/>
      <c r="C87" s="150" t="s">
        <v>20</v>
      </c>
      <c r="D87" s="149"/>
      <c r="E87" s="149"/>
      <c r="F87" s="149"/>
      <c r="G87" s="149"/>
      <c r="H87" s="149"/>
      <c r="I87" s="149"/>
      <c r="J87" s="149"/>
      <c r="K87" s="149"/>
      <c r="L87" s="237" t="str">
        <f>IF(K8="","",K8)</f>
        <v>parc.č.188/2,144,183,7128/3  k.ú.Uherský Brod</v>
      </c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  <c r="AH87" s="149"/>
      <c r="AI87" s="150" t="s">
        <v>22</v>
      </c>
      <c r="AJ87" s="149"/>
      <c r="AK87" s="149"/>
      <c r="AL87" s="149"/>
      <c r="AM87" s="252" t="str">
        <f>IF(AN8= "","",AN8)</f>
        <v>27. 11. 2021</v>
      </c>
      <c r="AN87" s="252"/>
      <c r="AO87" s="149"/>
      <c r="AP87" s="149"/>
      <c r="AQ87" s="31"/>
      <c r="AR87" s="32"/>
      <c r="BE87" s="31"/>
    </row>
    <row r="88" spans="1:90" s="2" customFormat="1" ht="6.95" customHeight="1">
      <c r="A88" s="31"/>
      <c r="B88" s="32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  <c r="AE88" s="149"/>
      <c r="AF88" s="149"/>
      <c r="AG88" s="149"/>
      <c r="AH88" s="149"/>
      <c r="AI88" s="149"/>
      <c r="AJ88" s="149"/>
      <c r="AK88" s="149"/>
      <c r="AL88" s="149"/>
      <c r="AM88" s="149"/>
      <c r="AN88" s="149"/>
      <c r="AO88" s="149"/>
      <c r="AP88" s="149"/>
      <c r="AQ88" s="31"/>
      <c r="AR88" s="32"/>
      <c r="BE88" s="31"/>
    </row>
    <row r="89" spans="1:90" s="2" customFormat="1" ht="15.2" customHeight="1">
      <c r="A89" s="31"/>
      <c r="B89" s="32"/>
      <c r="C89" s="150" t="s">
        <v>24</v>
      </c>
      <c r="D89" s="149"/>
      <c r="E89" s="149"/>
      <c r="F89" s="149"/>
      <c r="G89" s="149"/>
      <c r="H89" s="149"/>
      <c r="I89" s="149"/>
      <c r="J89" s="149"/>
      <c r="K89" s="149"/>
      <c r="L89" s="234" t="str">
        <f>IF(E11= "","",E11)</f>
        <v>Město Uherský Brod</v>
      </c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50" t="s">
        <v>30</v>
      </c>
      <c r="AJ89" s="149"/>
      <c r="AK89" s="149"/>
      <c r="AL89" s="149"/>
      <c r="AM89" s="253" t="str">
        <f>IF(E17="","",E17)</f>
        <v>Ing.Arch.Lukáš Bargel</v>
      </c>
      <c r="AN89" s="254"/>
      <c r="AO89" s="254"/>
      <c r="AP89" s="254"/>
      <c r="AQ89" s="31"/>
      <c r="AR89" s="32"/>
      <c r="AS89" s="255" t="s">
        <v>56</v>
      </c>
      <c r="AT89" s="256"/>
      <c r="AU89" s="43"/>
      <c r="AV89" s="43"/>
      <c r="AW89" s="43"/>
      <c r="AX89" s="43"/>
      <c r="AY89" s="43"/>
      <c r="AZ89" s="43"/>
      <c r="BA89" s="43"/>
      <c r="BB89" s="43"/>
      <c r="BC89" s="43"/>
      <c r="BD89" s="44"/>
      <c r="BE89" s="31"/>
    </row>
    <row r="90" spans="1:90" s="2" customFormat="1" ht="15.2" customHeight="1">
      <c r="A90" s="31"/>
      <c r="B90" s="32"/>
      <c r="C90" s="150" t="s">
        <v>28</v>
      </c>
      <c r="D90" s="149"/>
      <c r="E90" s="149"/>
      <c r="F90" s="149"/>
      <c r="G90" s="149"/>
      <c r="H90" s="149"/>
      <c r="I90" s="149"/>
      <c r="J90" s="149"/>
      <c r="K90" s="149"/>
      <c r="L90" s="234" t="str">
        <f>IF(E14= "Vyplň údaj","",E14)</f>
        <v/>
      </c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50" t="s">
        <v>33</v>
      </c>
      <c r="AJ90" s="149"/>
      <c r="AK90" s="149"/>
      <c r="AL90" s="149"/>
      <c r="AM90" s="253" t="str">
        <f>IF(E20="","",E20)</f>
        <v>Fajfrová Irena</v>
      </c>
      <c r="AN90" s="254"/>
      <c r="AO90" s="254"/>
      <c r="AP90" s="254"/>
      <c r="AQ90" s="31"/>
      <c r="AR90" s="32"/>
      <c r="AS90" s="257"/>
      <c r="AT90" s="258"/>
      <c r="AU90" s="45"/>
      <c r="AV90" s="45"/>
      <c r="AW90" s="45"/>
      <c r="AX90" s="45"/>
      <c r="AY90" s="45"/>
      <c r="AZ90" s="45"/>
      <c r="BA90" s="45"/>
      <c r="BB90" s="45"/>
      <c r="BC90" s="45"/>
      <c r="BD90" s="46"/>
      <c r="BE90" s="31"/>
    </row>
    <row r="91" spans="1:90" s="2" customFormat="1" ht="10.9" customHeight="1">
      <c r="A91" s="31"/>
      <c r="B91" s="32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  <c r="Z91" s="149"/>
      <c r="AA91" s="149"/>
      <c r="AB91" s="149"/>
      <c r="AC91" s="149"/>
      <c r="AD91" s="149"/>
      <c r="AE91" s="149"/>
      <c r="AF91" s="149"/>
      <c r="AG91" s="149"/>
      <c r="AH91" s="149"/>
      <c r="AI91" s="149"/>
      <c r="AJ91" s="149"/>
      <c r="AK91" s="149"/>
      <c r="AL91" s="149"/>
      <c r="AM91" s="149"/>
      <c r="AN91" s="149"/>
      <c r="AO91" s="149"/>
      <c r="AP91" s="149"/>
      <c r="AQ91" s="31"/>
      <c r="AR91" s="32"/>
      <c r="AS91" s="257"/>
      <c r="AT91" s="258"/>
      <c r="AU91" s="45"/>
      <c r="AV91" s="45"/>
      <c r="AW91" s="45"/>
      <c r="AX91" s="45"/>
      <c r="AY91" s="45"/>
      <c r="AZ91" s="45"/>
      <c r="BA91" s="45"/>
      <c r="BB91" s="45"/>
      <c r="BC91" s="45"/>
      <c r="BD91" s="46"/>
      <c r="BE91" s="31"/>
    </row>
    <row r="92" spans="1:90" s="2" customFormat="1" ht="29.25" customHeight="1">
      <c r="A92" s="31"/>
      <c r="B92" s="32"/>
      <c r="C92" s="245" t="s">
        <v>57</v>
      </c>
      <c r="D92" s="246"/>
      <c r="E92" s="246"/>
      <c r="F92" s="246"/>
      <c r="G92" s="246"/>
      <c r="H92" s="159"/>
      <c r="I92" s="247" t="s">
        <v>58</v>
      </c>
      <c r="J92" s="246"/>
      <c r="K92" s="246"/>
      <c r="L92" s="246"/>
      <c r="M92" s="246"/>
      <c r="N92" s="246"/>
      <c r="O92" s="246"/>
      <c r="P92" s="246"/>
      <c r="Q92" s="246"/>
      <c r="R92" s="246"/>
      <c r="S92" s="246"/>
      <c r="T92" s="246"/>
      <c r="U92" s="246"/>
      <c r="V92" s="246"/>
      <c r="W92" s="246"/>
      <c r="X92" s="246"/>
      <c r="Y92" s="246"/>
      <c r="Z92" s="246"/>
      <c r="AA92" s="246"/>
      <c r="AB92" s="246"/>
      <c r="AC92" s="246"/>
      <c r="AD92" s="246"/>
      <c r="AE92" s="246"/>
      <c r="AF92" s="246"/>
      <c r="AG92" s="248" t="s">
        <v>59</v>
      </c>
      <c r="AH92" s="246"/>
      <c r="AI92" s="246"/>
      <c r="AJ92" s="246"/>
      <c r="AK92" s="246"/>
      <c r="AL92" s="246"/>
      <c r="AM92" s="246"/>
      <c r="AN92" s="247" t="s">
        <v>60</v>
      </c>
      <c r="AO92" s="246"/>
      <c r="AP92" s="249"/>
      <c r="AQ92" s="47" t="s">
        <v>61</v>
      </c>
      <c r="AR92" s="32"/>
      <c r="AS92" s="48" t="s">
        <v>62</v>
      </c>
      <c r="AT92" s="49" t="s">
        <v>63</v>
      </c>
      <c r="AU92" s="49" t="s">
        <v>64</v>
      </c>
      <c r="AV92" s="49" t="s">
        <v>65</v>
      </c>
      <c r="AW92" s="49" t="s">
        <v>66</v>
      </c>
      <c r="AX92" s="49" t="s">
        <v>67</v>
      </c>
      <c r="AY92" s="49" t="s">
        <v>68</v>
      </c>
      <c r="AZ92" s="49" t="s">
        <v>69</v>
      </c>
      <c r="BA92" s="49" t="s">
        <v>70</v>
      </c>
      <c r="BB92" s="49" t="s">
        <v>71</v>
      </c>
      <c r="BC92" s="49" t="s">
        <v>72</v>
      </c>
      <c r="BD92" s="50" t="s">
        <v>73</v>
      </c>
      <c r="BE92" s="31"/>
    </row>
    <row r="93" spans="1:90" s="2" customFormat="1" ht="10.9" customHeight="1">
      <c r="A93" s="31"/>
      <c r="B93" s="32"/>
      <c r="C93" s="149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  <c r="AE93" s="149"/>
      <c r="AF93" s="149"/>
      <c r="AG93" s="149"/>
      <c r="AH93" s="149"/>
      <c r="AI93" s="149"/>
      <c r="AJ93" s="149"/>
      <c r="AK93" s="149"/>
      <c r="AL93" s="149"/>
      <c r="AM93" s="149"/>
      <c r="AN93" s="149"/>
      <c r="AO93" s="149"/>
      <c r="AP93" s="149"/>
      <c r="AQ93" s="31"/>
      <c r="AR93" s="32"/>
      <c r="AS93" s="5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  <c r="BE93" s="31"/>
    </row>
    <row r="94" spans="1:90" s="6" customFormat="1" ht="32.450000000000003" customHeight="1">
      <c r="B94" s="54"/>
      <c r="C94" s="238" t="s">
        <v>74</v>
      </c>
      <c r="D94" s="239"/>
      <c r="E94" s="239"/>
      <c r="F94" s="239"/>
      <c r="G94" s="239"/>
      <c r="H94" s="239"/>
      <c r="I94" s="239"/>
      <c r="J94" s="239"/>
      <c r="K94" s="239"/>
      <c r="L94" s="239"/>
      <c r="M94" s="239"/>
      <c r="N94" s="239"/>
      <c r="O94" s="239"/>
      <c r="P94" s="239"/>
      <c r="Q94" s="239"/>
      <c r="R94" s="239"/>
      <c r="S94" s="239"/>
      <c r="T94" s="239"/>
      <c r="U94" s="239"/>
      <c r="V94" s="239"/>
      <c r="W94" s="239"/>
      <c r="X94" s="239"/>
      <c r="Y94" s="239"/>
      <c r="Z94" s="239"/>
      <c r="AA94" s="239"/>
      <c r="AB94" s="239"/>
      <c r="AC94" s="239"/>
      <c r="AD94" s="239"/>
      <c r="AE94" s="239"/>
      <c r="AF94" s="239"/>
      <c r="AG94" s="269">
        <f>ROUND(AG95,2)</f>
        <v>0</v>
      </c>
      <c r="AH94" s="269"/>
      <c r="AI94" s="269"/>
      <c r="AJ94" s="269"/>
      <c r="AK94" s="269"/>
      <c r="AL94" s="269"/>
      <c r="AM94" s="269"/>
      <c r="AN94" s="270">
        <f>SUM(AG94,AT94)</f>
        <v>0</v>
      </c>
      <c r="AO94" s="270"/>
      <c r="AP94" s="270"/>
      <c r="AQ94" s="56" t="s">
        <v>1</v>
      </c>
      <c r="AR94" s="54"/>
      <c r="AS94" s="57">
        <f>ROUND(AS95,2)</f>
        <v>0</v>
      </c>
      <c r="AT94" s="58">
        <f>ROUND(SUM(AV94:AW94),2)</f>
        <v>0</v>
      </c>
      <c r="AU94" s="59">
        <f>ROUND(AU95,5)</f>
        <v>0</v>
      </c>
      <c r="AV94" s="58">
        <f>ROUND(AZ94*L29,2)</f>
        <v>0</v>
      </c>
      <c r="AW94" s="58">
        <f>ROUND(BA94*L30,2)</f>
        <v>0</v>
      </c>
      <c r="AX94" s="58">
        <f>ROUND(BB94*L29,2)</f>
        <v>0</v>
      </c>
      <c r="AY94" s="58">
        <f>ROUND(BC94*L30,2)</f>
        <v>0</v>
      </c>
      <c r="AZ94" s="58">
        <f>ROUND(AZ95,2)</f>
        <v>0</v>
      </c>
      <c r="BA94" s="58">
        <f>ROUND(BA95,2)</f>
        <v>0</v>
      </c>
      <c r="BB94" s="58">
        <f>ROUND(BB95,2)</f>
        <v>0</v>
      </c>
      <c r="BC94" s="58">
        <f>ROUND(BC95,2)</f>
        <v>0</v>
      </c>
      <c r="BD94" s="60">
        <f>ROUND(BD95,2)</f>
        <v>0</v>
      </c>
      <c r="BS94" s="61" t="s">
        <v>75</v>
      </c>
      <c r="BT94" s="61" t="s">
        <v>76</v>
      </c>
      <c r="BV94" s="61" t="s">
        <v>77</v>
      </c>
      <c r="BW94" s="61" t="s">
        <v>4</v>
      </c>
      <c r="BX94" s="61" t="s">
        <v>78</v>
      </c>
      <c r="CL94" s="61" t="s">
        <v>1</v>
      </c>
    </row>
    <row r="95" spans="1:90" s="7" customFormat="1" ht="50.25" customHeight="1">
      <c r="A95" s="62" t="s">
        <v>79</v>
      </c>
      <c r="B95" s="63"/>
      <c r="C95" s="240"/>
      <c r="D95" s="268"/>
      <c r="E95" s="268"/>
      <c r="F95" s="268"/>
      <c r="G95" s="268"/>
      <c r="H95" s="268"/>
      <c r="I95" s="241"/>
      <c r="J95" s="268" t="s">
        <v>594</v>
      </c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  <c r="X95" s="268"/>
      <c r="Y95" s="268"/>
      <c r="Z95" s="268"/>
      <c r="AA95" s="268"/>
      <c r="AB95" s="268"/>
      <c r="AC95" s="268"/>
      <c r="AD95" s="268"/>
      <c r="AE95" s="268"/>
      <c r="AF95" s="268"/>
      <c r="AG95" s="266">
        <f>'Bargel0102 - Obnova hrade...'!J28</f>
        <v>0</v>
      </c>
      <c r="AH95" s="267"/>
      <c r="AI95" s="267"/>
      <c r="AJ95" s="267"/>
      <c r="AK95" s="267"/>
      <c r="AL95" s="267"/>
      <c r="AM95" s="267"/>
      <c r="AN95" s="266">
        <f>SUM(AG95,AT95)</f>
        <v>0</v>
      </c>
      <c r="AO95" s="267"/>
      <c r="AP95" s="267"/>
      <c r="AQ95" s="64" t="s">
        <v>80</v>
      </c>
      <c r="AR95" s="63"/>
      <c r="AS95" s="65">
        <v>0</v>
      </c>
      <c r="AT95" s="66">
        <f>ROUND(SUM(AV95:AW95),2)</f>
        <v>0</v>
      </c>
      <c r="AU95" s="67">
        <f>'Bargel0102 - Obnova hrade...'!P133</f>
        <v>0</v>
      </c>
      <c r="AV95" s="66">
        <f>'Bargel0102 - Obnova hrade...'!J31</f>
        <v>0</v>
      </c>
      <c r="AW95" s="66">
        <f>'Bargel0102 - Obnova hrade...'!J32</f>
        <v>0</v>
      </c>
      <c r="AX95" s="66">
        <f>'Bargel0102 - Obnova hrade...'!J33</f>
        <v>0</v>
      </c>
      <c r="AY95" s="66">
        <f>'Bargel0102 - Obnova hrade...'!J34</f>
        <v>0</v>
      </c>
      <c r="AZ95" s="66">
        <f>'Bargel0102 - Obnova hrade...'!F31</f>
        <v>0</v>
      </c>
      <c r="BA95" s="66">
        <f>'Bargel0102 - Obnova hrade...'!F32</f>
        <v>0</v>
      </c>
      <c r="BB95" s="66">
        <f>'Bargel0102 - Obnova hrade...'!F33</f>
        <v>0</v>
      </c>
      <c r="BC95" s="66">
        <f>'Bargel0102 - Obnova hrade...'!F34</f>
        <v>0</v>
      </c>
      <c r="BD95" s="68">
        <f>'Bargel0102 - Obnova hrade...'!F35</f>
        <v>0</v>
      </c>
      <c r="BT95" s="69" t="s">
        <v>81</v>
      </c>
      <c r="BU95" s="69" t="s">
        <v>82</v>
      </c>
      <c r="BV95" s="69" t="s">
        <v>77</v>
      </c>
      <c r="BW95" s="69" t="s">
        <v>4</v>
      </c>
      <c r="BX95" s="69" t="s">
        <v>78</v>
      </c>
      <c r="CL95" s="69" t="s">
        <v>1</v>
      </c>
    </row>
    <row r="96" spans="1:90" s="2" customFormat="1" ht="30" customHeight="1">
      <c r="A96" s="31"/>
      <c r="B96" s="32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  <c r="AE96" s="149"/>
      <c r="AF96" s="149"/>
      <c r="AG96" s="149"/>
      <c r="AH96" s="149"/>
      <c r="AI96" s="149"/>
      <c r="AJ96" s="149"/>
      <c r="AK96" s="149"/>
      <c r="AL96" s="149"/>
      <c r="AM96" s="149"/>
      <c r="AN96" s="149"/>
      <c r="AO96" s="149"/>
      <c r="AP96" s="149"/>
      <c r="AQ96" s="31"/>
      <c r="AR96" s="32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</row>
    <row r="97" spans="1:57" s="2" customFormat="1" ht="6.95" customHeight="1">
      <c r="A97" s="31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2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</sheetData>
  <sheetProtection algorithmName="SHA-512" hashValue="j7dF0oEaXpvBpHpymK5a3U8l2jNbHF2cnZbzaGpeWNHwOm7hMpEYCgPABHfj6JQgtD8ak2jxMPptHjIrDErfqw==" saltValue="eqh7LXhOYNO9JM+cnRBISw==" spinCount="100000" sheet="1" objects="1" scenarios="1"/>
  <mergeCells count="42"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Bargel0102 - Obnova hrade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31"/>
  <sheetViews>
    <sheetView showGridLines="0" tabSelected="1" topLeftCell="A258" workbookViewId="0">
      <selection activeCell="H267" sqref="H26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243" t="s">
        <v>5</v>
      </c>
      <c r="M2" s="244"/>
      <c r="N2" s="244"/>
      <c r="O2" s="244"/>
      <c r="P2" s="244"/>
      <c r="Q2" s="244"/>
      <c r="R2" s="244"/>
      <c r="S2" s="244"/>
      <c r="T2" s="244"/>
      <c r="U2" s="244"/>
      <c r="V2" s="244"/>
      <c r="AT2" s="18" t="s">
        <v>4</v>
      </c>
      <c r="AZ2" s="70" t="s">
        <v>83</v>
      </c>
      <c r="BA2" s="70" t="s">
        <v>1</v>
      </c>
      <c r="BB2" s="70" t="s">
        <v>1</v>
      </c>
      <c r="BC2" s="70" t="s">
        <v>84</v>
      </c>
      <c r="BD2" s="70" t="s">
        <v>85</v>
      </c>
    </row>
    <row r="3" spans="1:5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85</v>
      </c>
      <c r="AZ3" s="70" t="s">
        <v>86</v>
      </c>
      <c r="BA3" s="70" t="s">
        <v>1</v>
      </c>
      <c r="BB3" s="70" t="s">
        <v>1</v>
      </c>
      <c r="BC3" s="70" t="s">
        <v>87</v>
      </c>
      <c r="BD3" s="70" t="s">
        <v>85</v>
      </c>
    </row>
    <row r="4" spans="1:56" s="1" customFormat="1" ht="24.95" customHeight="1">
      <c r="B4" s="21"/>
      <c r="C4" s="162"/>
      <c r="D4" s="207" t="s">
        <v>88</v>
      </c>
      <c r="E4" s="162"/>
      <c r="F4" s="162"/>
      <c r="G4" s="162"/>
      <c r="H4" s="162"/>
      <c r="I4" s="162"/>
      <c r="J4" s="162"/>
      <c r="K4" s="162"/>
      <c r="L4" s="21"/>
      <c r="M4" s="71" t="s">
        <v>10</v>
      </c>
      <c r="AT4" s="18" t="s">
        <v>3</v>
      </c>
      <c r="AZ4" s="70" t="s">
        <v>89</v>
      </c>
      <c r="BA4" s="70" t="s">
        <v>1</v>
      </c>
      <c r="BB4" s="70" t="s">
        <v>1</v>
      </c>
      <c r="BC4" s="70" t="s">
        <v>90</v>
      </c>
      <c r="BD4" s="70" t="s">
        <v>85</v>
      </c>
    </row>
    <row r="5" spans="1:56" s="1" customFormat="1" ht="6.95" customHeight="1">
      <c r="B5" s="21"/>
      <c r="C5" s="162"/>
      <c r="D5" s="162"/>
      <c r="E5" s="162"/>
      <c r="F5" s="162"/>
      <c r="G5" s="162"/>
      <c r="H5" s="162"/>
      <c r="I5" s="162"/>
      <c r="J5" s="162"/>
      <c r="K5" s="162"/>
      <c r="L5" s="21"/>
      <c r="AZ5" s="70" t="s">
        <v>91</v>
      </c>
      <c r="BA5" s="70" t="s">
        <v>1</v>
      </c>
      <c r="BB5" s="70" t="s">
        <v>1</v>
      </c>
      <c r="BC5" s="70" t="s">
        <v>92</v>
      </c>
      <c r="BD5" s="70" t="s">
        <v>85</v>
      </c>
    </row>
    <row r="6" spans="1:56" s="2" customFormat="1" ht="12" customHeight="1">
      <c r="A6" s="31"/>
      <c r="B6" s="32"/>
      <c r="C6" s="149"/>
      <c r="D6" s="150" t="s">
        <v>16</v>
      </c>
      <c r="E6" s="149"/>
      <c r="F6" s="149"/>
      <c r="G6" s="149"/>
      <c r="H6" s="149"/>
      <c r="I6" s="149"/>
      <c r="J6" s="149"/>
      <c r="K6" s="149"/>
      <c r="L6" s="35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Z6" s="70" t="s">
        <v>93</v>
      </c>
      <c r="BA6" s="70" t="s">
        <v>1</v>
      </c>
      <c r="BB6" s="70" t="s">
        <v>1</v>
      </c>
      <c r="BC6" s="70" t="s">
        <v>94</v>
      </c>
      <c r="BD6" s="70" t="s">
        <v>85</v>
      </c>
    </row>
    <row r="7" spans="1:56" s="2" customFormat="1" ht="45" customHeight="1">
      <c r="A7" s="31"/>
      <c r="B7" s="32"/>
      <c r="C7" s="149"/>
      <c r="D7" s="149"/>
      <c r="E7" s="250" t="s">
        <v>594</v>
      </c>
      <c r="F7" s="283"/>
      <c r="G7" s="283"/>
      <c r="H7" s="283"/>
      <c r="I7" s="149"/>
      <c r="J7" s="149"/>
      <c r="K7" s="149"/>
      <c r="L7" s="35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Z7" s="70" t="s">
        <v>95</v>
      </c>
      <c r="BA7" s="70" t="s">
        <v>1</v>
      </c>
      <c r="BB7" s="70" t="s">
        <v>1</v>
      </c>
      <c r="BC7" s="70" t="s">
        <v>96</v>
      </c>
      <c r="BD7" s="70" t="s">
        <v>85</v>
      </c>
    </row>
    <row r="8" spans="1:56" s="2" customFormat="1">
      <c r="A8" s="31"/>
      <c r="B8" s="32"/>
      <c r="C8" s="149"/>
      <c r="D8" s="149"/>
      <c r="E8" s="149"/>
      <c r="F8" s="149"/>
      <c r="G8" s="149"/>
      <c r="H8" s="149"/>
      <c r="I8" s="149"/>
      <c r="J8" s="149"/>
      <c r="K8" s="149"/>
      <c r="L8" s="35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Z8" s="70" t="s">
        <v>97</v>
      </c>
      <c r="BA8" s="70" t="s">
        <v>1</v>
      </c>
      <c r="BB8" s="70" t="s">
        <v>1</v>
      </c>
      <c r="BC8" s="70" t="s">
        <v>98</v>
      </c>
      <c r="BD8" s="70" t="s">
        <v>85</v>
      </c>
    </row>
    <row r="9" spans="1:56" s="2" customFormat="1" ht="12" customHeight="1">
      <c r="A9" s="31"/>
      <c r="B9" s="32"/>
      <c r="C9" s="149"/>
      <c r="D9" s="150" t="s">
        <v>18</v>
      </c>
      <c r="E9" s="149"/>
      <c r="F9" s="151" t="s">
        <v>1</v>
      </c>
      <c r="G9" s="149"/>
      <c r="H9" s="149"/>
      <c r="I9" s="150" t="s">
        <v>19</v>
      </c>
      <c r="J9" s="151" t="s">
        <v>1</v>
      </c>
      <c r="K9" s="149"/>
      <c r="L9" s="35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56" s="2" customFormat="1" ht="12" customHeight="1">
      <c r="A10" s="31"/>
      <c r="B10" s="32"/>
      <c r="C10" s="149"/>
      <c r="D10" s="150" t="s">
        <v>20</v>
      </c>
      <c r="E10" s="149"/>
      <c r="F10" s="151" t="s">
        <v>21</v>
      </c>
      <c r="G10" s="149"/>
      <c r="H10" s="149"/>
      <c r="I10" s="150" t="s">
        <v>22</v>
      </c>
      <c r="J10" s="208" t="str">
        <f>'Rekapitulace stavby'!AN8</f>
        <v>27. 11. 2021</v>
      </c>
      <c r="K10" s="149"/>
      <c r="L10" s="35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56" s="2" customFormat="1" ht="10.9" customHeight="1">
      <c r="A11" s="31"/>
      <c r="B11" s="32"/>
      <c r="C11" s="149"/>
      <c r="D11" s="149"/>
      <c r="E11" s="149"/>
      <c r="F11" s="149"/>
      <c r="G11" s="149"/>
      <c r="H11" s="149"/>
      <c r="I11" s="149"/>
      <c r="J11" s="149"/>
      <c r="K11" s="149"/>
      <c r="L11" s="35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56" s="2" customFormat="1" ht="12" customHeight="1">
      <c r="A12" s="31"/>
      <c r="B12" s="32"/>
      <c r="C12" s="149"/>
      <c r="D12" s="150" t="s">
        <v>24</v>
      </c>
      <c r="E12" s="149"/>
      <c r="F12" s="149"/>
      <c r="G12" s="149"/>
      <c r="H12" s="149"/>
      <c r="I12" s="150" t="s">
        <v>25</v>
      </c>
      <c r="J12" s="151" t="s">
        <v>1</v>
      </c>
      <c r="K12" s="149"/>
      <c r="L12" s="35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56" s="2" customFormat="1" ht="18" customHeight="1">
      <c r="A13" s="31"/>
      <c r="B13" s="32"/>
      <c r="C13" s="149"/>
      <c r="D13" s="149"/>
      <c r="E13" s="151" t="s">
        <v>26</v>
      </c>
      <c r="F13" s="149"/>
      <c r="G13" s="149"/>
      <c r="H13" s="149"/>
      <c r="I13" s="150" t="s">
        <v>27</v>
      </c>
      <c r="J13" s="151" t="s">
        <v>1</v>
      </c>
      <c r="K13" s="149"/>
      <c r="L13" s="35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56" s="2" customFormat="1" ht="6.95" customHeight="1">
      <c r="A14" s="31"/>
      <c r="B14" s="32"/>
      <c r="C14" s="149"/>
      <c r="D14" s="149"/>
      <c r="E14" s="149"/>
      <c r="F14" s="149"/>
      <c r="G14" s="149"/>
      <c r="H14" s="149"/>
      <c r="I14" s="149"/>
      <c r="J14" s="149"/>
      <c r="K14" s="149"/>
      <c r="L14" s="35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56" s="2" customFormat="1" ht="12" customHeight="1">
      <c r="A15" s="31"/>
      <c r="B15" s="32"/>
      <c r="C15" s="31"/>
      <c r="D15" s="28" t="s">
        <v>28</v>
      </c>
      <c r="E15" s="31"/>
      <c r="F15" s="31"/>
      <c r="G15" s="31"/>
      <c r="H15" s="31"/>
      <c r="I15" s="28" t="s">
        <v>25</v>
      </c>
      <c r="J15" s="29" t="str">
        <f>'Rekapitulace stavby'!AN13</f>
        <v>Vyplň údaj</v>
      </c>
      <c r="K15" s="31"/>
      <c r="L15" s="35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56" s="2" customFormat="1" ht="18" customHeight="1">
      <c r="A16" s="31"/>
      <c r="B16" s="32"/>
      <c r="C16" s="31"/>
      <c r="D16" s="31"/>
      <c r="E16" s="284" t="str">
        <f>'Rekapitulace stavby'!E14</f>
        <v>Vyplň údaj</v>
      </c>
      <c r="F16" s="285"/>
      <c r="G16" s="285"/>
      <c r="H16" s="285"/>
      <c r="I16" s="28" t="s">
        <v>27</v>
      </c>
      <c r="J16" s="29" t="str">
        <f>'Rekapitulace stavby'!AN14</f>
        <v>Vyplň údaj</v>
      </c>
      <c r="K16" s="31"/>
      <c r="L16" s="35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6.95" customHeight="1">
      <c r="A17" s="31"/>
      <c r="B17" s="32"/>
      <c r="C17" s="31"/>
      <c r="D17" s="149"/>
      <c r="E17" s="149"/>
      <c r="F17" s="149"/>
      <c r="G17" s="149"/>
      <c r="H17" s="149"/>
      <c r="I17" s="31"/>
      <c r="J17" s="31"/>
      <c r="K17" s="31"/>
      <c r="L17" s="35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2" customHeight="1">
      <c r="A18" s="31"/>
      <c r="B18" s="32"/>
      <c r="C18" s="31"/>
      <c r="D18" s="150" t="s">
        <v>30</v>
      </c>
      <c r="E18" s="149"/>
      <c r="F18" s="149"/>
      <c r="G18" s="149"/>
      <c r="H18" s="149"/>
      <c r="I18" s="150" t="s">
        <v>25</v>
      </c>
      <c r="J18" s="151" t="s">
        <v>1</v>
      </c>
      <c r="K18" s="149"/>
      <c r="L18" s="35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8" customHeight="1">
      <c r="A19" s="31"/>
      <c r="B19" s="32"/>
      <c r="C19" s="31"/>
      <c r="D19" s="149"/>
      <c r="E19" s="151" t="s">
        <v>31</v>
      </c>
      <c r="F19" s="149"/>
      <c r="G19" s="149"/>
      <c r="H19" s="149"/>
      <c r="I19" s="150" t="s">
        <v>27</v>
      </c>
      <c r="J19" s="151" t="s">
        <v>1</v>
      </c>
      <c r="K19" s="149"/>
      <c r="L19" s="35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6.95" customHeight="1">
      <c r="A20" s="31"/>
      <c r="B20" s="32"/>
      <c r="C20" s="31"/>
      <c r="D20" s="149"/>
      <c r="E20" s="149"/>
      <c r="F20" s="149"/>
      <c r="G20" s="149"/>
      <c r="H20" s="149"/>
      <c r="I20" s="149"/>
      <c r="J20" s="149"/>
      <c r="K20" s="149"/>
      <c r="L20" s="35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2" customHeight="1">
      <c r="A21" s="31"/>
      <c r="B21" s="32"/>
      <c r="C21" s="31"/>
      <c r="D21" s="150" t="s">
        <v>33</v>
      </c>
      <c r="E21" s="149"/>
      <c r="F21" s="149"/>
      <c r="G21" s="149"/>
      <c r="H21" s="149"/>
      <c r="I21" s="150" t="s">
        <v>25</v>
      </c>
      <c r="J21" s="151" t="s">
        <v>1</v>
      </c>
      <c r="K21" s="149"/>
      <c r="L21" s="35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8" customHeight="1">
      <c r="A22" s="31"/>
      <c r="B22" s="32"/>
      <c r="C22" s="31"/>
      <c r="D22" s="149"/>
      <c r="E22" s="151" t="s">
        <v>34</v>
      </c>
      <c r="F22" s="149"/>
      <c r="G22" s="149"/>
      <c r="H22" s="149"/>
      <c r="I22" s="150" t="s">
        <v>27</v>
      </c>
      <c r="J22" s="151" t="s">
        <v>1</v>
      </c>
      <c r="K22" s="149"/>
      <c r="L22" s="35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6.95" customHeight="1">
      <c r="A23" s="31"/>
      <c r="B23" s="32"/>
      <c r="C23" s="31"/>
      <c r="D23" s="149"/>
      <c r="E23" s="149"/>
      <c r="F23" s="149"/>
      <c r="G23" s="149"/>
      <c r="H23" s="149"/>
      <c r="I23" s="149"/>
      <c r="J23" s="149"/>
      <c r="K23" s="149"/>
      <c r="L23" s="35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2" customHeight="1">
      <c r="A24" s="31"/>
      <c r="B24" s="32"/>
      <c r="C24" s="31"/>
      <c r="D24" s="150" t="s">
        <v>35</v>
      </c>
      <c r="E24" s="149"/>
      <c r="F24" s="149"/>
      <c r="G24" s="149"/>
      <c r="H24" s="149"/>
      <c r="I24" s="149"/>
      <c r="J24" s="149"/>
      <c r="K24" s="149"/>
      <c r="L24" s="35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8" customFormat="1" ht="16.5" customHeight="1">
      <c r="A25" s="72"/>
      <c r="B25" s="73"/>
      <c r="C25" s="72"/>
      <c r="D25" s="152"/>
      <c r="E25" s="279" t="s">
        <v>1</v>
      </c>
      <c r="F25" s="279"/>
      <c r="G25" s="279"/>
      <c r="H25" s="279"/>
      <c r="I25" s="152"/>
      <c r="J25" s="152"/>
      <c r="K25" s="152"/>
      <c r="L25" s="74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</row>
    <row r="26" spans="1:31" s="2" customFormat="1" ht="6.95" customHeight="1">
      <c r="A26" s="31"/>
      <c r="B26" s="32"/>
      <c r="C26" s="31"/>
      <c r="D26" s="149"/>
      <c r="E26" s="149"/>
      <c r="F26" s="149"/>
      <c r="G26" s="149"/>
      <c r="H26" s="149"/>
      <c r="I26" s="149"/>
      <c r="J26" s="149"/>
      <c r="K26" s="149"/>
      <c r="L26" s="35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6.95" customHeight="1">
      <c r="A27" s="31"/>
      <c r="B27" s="32"/>
      <c r="C27" s="31"/>
      <c r="D27" s="153"/>
      <c r="E27" s="153"/>
      <c r="F27" s="153"/>
      <c r="G27" s="153"/>
      <c r="H27" s="153"/>
      <c r="I27" s="153"/>
      <c r="J27" s="153"/>
      <c r="K27" s="153"/>
      <c r="L27" s="35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25.35" customHeight="1">
      <c r="A28" s="31"/>
      <c r="B28" s="32"/>
      <c r="C28" s="31"/>
      <c r="D28" s="154" t="s">
        <v>36</v>
      </c>
      <c r="E28" s="149"/>
      <c r="F28" s="149"/>
      <c r="G28" s="149"/>
      <c r="H28" s="149"/>
      <c r="I28" s="149"/>
      <c r="J28" s="209">
        <f>ROUND(J133, 2)</f>
        <v>0</v>
      </c>
      <c r="K28" s="149"/>
      <c r="L28" s="35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153"/>
      <c r="E29" s="153"/>
      <c r="F29" s="153"/>
      <c r="G29" s="153"/>
      <c r="H29" s="153"/>
      <c r="I29" s="153"/>
      <c r="J29" s="153"/>
      <c r="K29" s="153"/>
      <c r="L29" s="35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4.45" customHeight="1">
      <c r="A30" s="31"/>
      <c r="B30" s="32"/>
      <c r="C30" s="31"/>
      <c r="D30" s="149"/>
      <c r="E30" s="149"/>
      <c r="F30" s="155" t="s">
        <v>38</v>
      </c>
      <c r="G30" s="149"/>
      <c r="H30" s="149"/>
      <c r="I30" s="155" t="s">
        <v>37</v>
      </c>
      <c r="J30" s="155" t="s">
        <v>39</v>
      </c>
      <c r="K30" s="149"/>
      <c r="L30" s="35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4.45" customHeight="1">
      <c r="A31" s="31"/>
      <c r="B31" s="32"/>
      <c r="C31" s="31"/>
      <c r="D31" s="156" t="s">
        <v>40</v>
      </c>
      <c r="E31" s="150" t="s">
        <v>41</v>
      </c>
      <c r="F31" s="157">
        <f>ROUND((SUM(BE133:BE330)),  2)</f>
        <v>0</v>
      </c>
      <c r="G31" s="149"/>
      <c r="H31" s="149"/>
      <c r="I31" s="210">
        <v>0.21</v>
      </c>
      <c r="J31" s="157">
        <f>ROUND(((SUM(BE133:BE330))*I31),  2)</f>
        <v>0</v>
      </c>
      <c r="K31" s="149"/>
      <c r="L31" s="35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149"/>
      <c r="E32" s="150" t="s">
        <v>42</v>
      </c>
      <c r="F32" s="157">
        <f>ROUND((SUM(BF133:BF330)),  2)</f>
        <v>0</v>
      </c>
      <c r="G32" s="149"/>
      <c r="H32" s="149"/>
      <c r="I32" s="210">
        <v>0.15</v>
      </c>
      <c r="J32" s="157">
        <f>ROUND(((SUM(BF133:BF330))*I32),  2)</f>
        <v>0</v>
      </c>
      <c r="K32" s="149"/>
      <c r="L32" s="35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hidden="1" customHeight="1">
      <c r="A33" s="31"/>
      <c r="B33" s="32"/>
      <c r="C33" s="31"/>
      <c r="D33" s="149"/>
      <c r="E33" s="150" t="s">
        <v>43</v>
      </c>
      <c r="F33" s="157">
        <f>ROUND((SUM(BG133:BG330)),  2)</f>
        <v>0</v>
      </c>
      <c r="G33" s="149"/>
      <c r="H33" s="149"/>
      <c r="I33" s="210">
        <v>0.21</v>
      </c>
      <c r="J33" s="157">
        <f>0</f>
        <v>0</v>
      </c>
      <c r="K33" s="149"/>
      <c r="L33" s="35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hidden="1" customHeight="1">
      <c r="A34" s="31"/>
      <c r="B34" s="32"/>
      <c r="C34" s="31"/>
      <c r="D34" s="149"/>
      <c r="E34" s="150" t="s">
        <v>44</v>
      </c>
      <c r="F34" s="157">
        <f>ROUND((SUM(BH133:BH330)),  2)</f>
        <v>0</v>
      </c>
      <c r="G34" s="149"/>
      <c r="H34" s="149"/>
      <c r="I34" s="210">
        <v>0.15</v>
      </c>
      <c r="J34" s="157">
        <f>0</f>
        <v>0</v>
      </c>
      <c r="K34" s="149"/>
      <c r="L34" s="35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149"/>
      <c r="E35" s="150" t="s">
        <v>45</v>
      </c>
      <c r="F35" s="157">
        <f>ROUND((SUM(BI133:BI330)),  2)</f>
        <v>0</v>
      </c>
      <c r="G35" s="149"/>
      <c r="H35" s="149"/>
      <c r="I35" s="210">
        <v>0</v>
      </c>
      <c r="J35" s="157">
        <f>0</f>
        <v>0</v>
      </c>
      <c r="K35" s="149"/>
      <c r="L35" s="35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6.95" customHeight="1">
      <c r="A36" s="31"/>
      <c r="B36" s="32"/>
      <c r="C36" s="31"/>
      <c r="D36" s="149"/>
      <c r="E36" s="149"/>
      <c r="F36" s="149"/>
      <c r="G36" s="149"/>
      <c r="H36" s="149"/>
      <c r="I36" s="149"/>
      <c r="J36" s="149"/>
      <c r="K36" s="149"/>
      <c r="L36" s="35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25.35" customHeight="1">
      <c r="A37" s="31"/>
      <c r="B37" s="32"/>
      <c r="C37" s="75"/>
      <c r="D37" s="158" t="s">
        <v>46</v>
      </c>
      <c r="E37" s="159"/>
      <c r="F37" s="159"/>
      <c r="G37" s="160" t="s">
        <v>47</v>
      </c>
      <c r="H37" s="161" t="s">
        <v>48</v>
      </c>
      <c r="I37" s="159"/>
      <c r="J37" s="211">
        <f>SUM(J28:J35)</f>
        <v>0</v>
      </c>
      <c r="K37" s="212"/>
      <c r="L37" s="35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customHeight="1">
      <c r="A38" s="31"/>
      <c r="B38" s="32"/>
      <c r="C38" s="31"/>
      <c r="D38" s="149"/>
      <c r="E38" s="149"/>
      <c r="F38" s="149"/>
      <c r="G38" s="149"/>
      <c r="H38" s="149"/>
      <c r="I38" s="149"/>
      <c r="J38" s="149"/>
      <c r="K38" s="149"/>
      <c r="L38" s="35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1" customFormat="1" ht="14.45" customHeight="1">
      <c r="B39" s="21"/>
      <c r="D39" s="162"/>
      <c r="E39" s="162"/>
      <c r="F39" s="162"/>
      <c r="G39" s="162"/>
      <c r="H39" s="162"/>
      <c r="I39" s="162"/>
      <c r="J39" s="162"/>
      <c r="K39" s="162"/>
      <c r="L39" s="21"/>
    </row>
    <row r="40" spans="1:31" s="1" customFormat="1" ht="14.45" customHeight="1">
      <c r="B40" s="21"/>
      <c r="D40" s="162"/>
      <c r="E40" s="162"/>
      <c r="F40" s="162"/>
      <c r="G40" s="162"/>
      <c r="H40" s="162"/>
      <c r="I40" s="162"/>
      <c r="J40" s="162"/>
      <c r="K40" s="162"/>
      <c r="L40" s="21"/>
    </row>
    <row r="41" spans="1:31" s="1" customFormat="1" ht="14.45" customHeight="1">
      <c r="B41" s="21"/>
      <c r="D41" s="162"/>
      <c r="E41" s="162"/>
      <c r="F41" s="162"/>
      <c r="G41" s="162"/>
      <c r="H41" s="162"/>
      <c r="I41" s="162"/>
      <c r="J41" s="162"/>
      <c r="K41" s="162"/>
      <c r="L41" s="21"/>
    </row>
    <row r="42" spans="1:31" s="1" customFormat="1" ht="14.45" customHeight="1">
      <c r="B42" s="21"/>
      <c r="D42" s="162"/>
      <c r="E42" s="162"/>
      <c r="F42" s="162"/>
      <c r="G42" s="162"/>
      <c r="H42" s="162"/>
      <c r="I42" s="162"/>
      <c r="J42" s="162"/>
      <c r="K42" s="162"/>
      <c r="L42" s="21"/>
    </row>
    <row r="43" spans="1:31" s="1" customFormat="1" ht="14.45" customHeight="1">
      <c r="B43" s="21"/>
      <c r="D43" s="162"/>
      <c r="E43" s="162"/>
      <c r="F43" s="162"/>
      <c r="G43" s="162"/>
      <c r="H43" s="162"/>
      <c r="I43" s="162"/>
      <c r="J43" s="162"/>
      <c r="K43" s="162"/>
      <c r="L43" s="21"/>
    </row>
    <row r="44" spans="1:31" s="1" customFormat="1" ht="14.45" customHeight="1">
      <c r="B44" s="21"/>
      <c r="D44" s="162"/>
      <c r="E44" s="162"/>
      <c r="F44" s="162"/>
      <c r="G44" s="162"/>
      <c r="H44" s="162"/>
      <c r="I44" s="162"/>
      <c r="J44" s="162"/>
      <c r="K44" s="162"/>
      <c r="L44" s="21"/>
    </row>
    <row r="45" spans="1:31" s="1" customFormat="1" ht="14.45" customHeight="1">
      <c r="B45" s="21"/>
      <c r="D45" s="162"/>
      <c r="E45" s="162"/>
      <c r="F45" s="162"/>
      <c r="G45" s="162"/>
      <c r="H45" s="162"/>
      <c r="I45" s="162"/>
      <c r="J45" s="162"/>
      <c r="K45" s="162"/>
      <c r="L45" s="21"/>
    </row>
    <row r="46" spans="1:31" s="1" customFormat="1" ht="14.45" customHeight="1">
      <c r="B46" s="21"/>
      <c r="D46" s="162"/>
      <c r="E46" s="162"/>
      <c r="F46" s="162"/>
      <c r="G46" s="162"/>
      <c r="H46" s="162"/>
      <c r="I46" s="162"/>
      <c r="J46" s="162"/>
      <c r="K46" s="162"/>
      <c r="L46" s="21"/>
    </row>
    <row r="47" spans="1:31" s="1" customFormat="1" ht="14.45" customHeight="1">
      <c r="B47" s="21"/>
      <c r="D47" s="162"/>
      <c r="E47" s="162"/>
      <c r="F47" s="162"/>
      <c r="G47" s="162"/>
      <c r="H47" s="162"/>
      <c r="I47" s="162"/>
      <c r="J47" s="162"/>
      <c r="K47" s="162"/>
      <c r="L47" s="21"/>
    </row>
    <row r="48" spans="1:31" s="1" customFormat="1" ht="14.45" customHeight="1">
      <c r="B48" s="21"/>
      <c r="D48" s="162"/>
      <c r="E48" s="162"/>
      <c r="F48" s="162"/>
      <c r="G48" s="162"/>
      <c r="H48" s="162"/>
      <c r="I48" s="162"/>
      <c r="J48" s="162"/>
      <c r="K48" s="162"/>
      <c r="L48" s="21"/>
    </row>
    <row r="49" spans="1:31" s="1" customFormat="1" ht="14.45" customHeight="1">
      <c r="B49" s="21"/>
      <c r="D49" s="162"/>
      <c r="E49" s="162"/>
      <c r="F49" s="162"/>
      <c r="G49" s="162"/>
      <c r="H49" s="162"/>
      <c r="I49" s="162"/>
      <c r="J49" s="162"/>
      <c r="K49" s="162"/>
      <c r="L49" s="21"/>
    </row>
    <row r="50" spans="1:31" s="2" customFormat="1" ht="14.45" customHeight="1">
      <c r="B50" s="35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35"/>
    </row>
    <row r="51" spans="1:31">
      <c r="B51" s="21"/>
      <c r="D51" s="162"/>
      <c r="E51" s="162"/>
      <c r="F51" s="162"/>
      <c r="G51" s="162"/>
      <c r="H51" s="162"/>
      <c r="I51" s="162"/>
      <c r="J51" s="162"/>
      <c r="K51" s="162"/>
      <c r="L51" s="21"/>
    </row>
    <row r="52" spans="1:31">
      <c r="B52" s="21"/>
      <c r="D52" s="162"/>
      <c r="E52" s="162"/>
      <c r="F52" s="162"/>
      <c r="G52" s="162"/>
      <c r="H52" s="162"/>
      <c r="I52" s="162"/>
      <c r="J52" s="162"/>
      <c r="K52" s="162"/>
      <c r="L52" s="21"/>
    </row>
    <row r="53" spans="1:31">
      <c r="B53" s="21"/>
      <c r="D53" s="162"/>
      <c r="E53" s="162"/>
      <c r="F53" s="162"/>
      <c r="G53" s="162"/>
      <c r="H53" s="162"/>
      <c r="I53" s="162"/>
      <c r="J53" s="162"/>
      <c r="K53" s="162"/>
      <c r="L53" s="21"/>
    </row>
    <row r="54" spans="1:31">
      <c r="B54" s="21"/>
      <c r="D54" s="162"/>
      <c r="E54" s="162"/>
      <c r="F54" s="162"/>
      <c r="G54" s="162"/>
      <c r="H54" s="162"/>
      <c r="I54" s="162"/>
      <c r="J54" s="162"/>
      <c r="K54" s="162"/>
      <c r="L54" s="21"/>
    </row>
    <row r="55" spans="1:31">
      <c r="B55" s="21"/>
      <c r="D55" s="162"/>
      <c r="E55" s="162"/>
      <c r="F55" s="162"/>
      <c r="G55" s="162"/>
      <c r="H55" s="162"/>
      <c r="I55" s="162"/>
      <c r="J55" s="162"/>
      <c r="K55" s="162"/>
      <c r="L55" s="21"/>
    </row>
    <row r="56" spans="1:31">
      <c r="B56" s="21"/>
      <c r="D56" s="162"/>
      <c r="E56" s="162"/>
      <c r="F56" s="162"/>
      <c r="G56" s="162"/>
      <c r="H56" s="162"/>
      <c r="I56" s="162"/>
      <c r="J56" s="162"/>
      <c r="K56" s="162"/>
      <c r="L56" s="21"/>
    </row>
    <row r="57" spans="1:31">
      <c r="B57" s="21"/>
      <c r="D57" s="162"/>
      <c r="E57" s="162"/>
      <c r="F57" s="162"/>
      <c r="G57" s="162"/>
      <c r="H57" s="162"/>
      <c r="I57" s="162"/>
      <c r="J57" s="162"/>
      <c r="K57" s="162"/>
      <c r="L57" s="21"/>
    </row>
    <row r="58" spans="1:31">
      <c r="B58" s="21"/>
      <c r="D58" s="162"/>
      <c r="E58" s="162"/>
      <c r="F58" s="162"/>
      <c r="G58" s="162"/>
      <c r="H58" s="162"/>
      <c r="I58" s="162"/>
      <c r="J58" s="162"/>
      <c r="K58" s="162"/>
      <c r="L58" s="21"/>
    </row>
    <row r="59" spans="1:31">
      <c r="B59" s="21"/>
      <c r="D59" s="162"/>
      <c r="E59" s="162"/>
      <c r="F59" s="162"/>
      <c r="G59" s="162"/>
      <c r="H59" s="162"/>
      <c r="I59" s="162"/>
      <c r="J59" s="162"/>
      <c r="K59" s="162"/>
      <c r="L59" s="21"/>
    </row>
    <row r="60" spans="1:31">
      <c r="B60" s="21"/>
      <c r="D60" s="162"/>
      <c r="E60" s="162"/>
      <c r="F60" s="162"/>
      <c r="G60" s="162"/>
      <c r="H60" s="162"/>
      <c r="I60" s="162"/>
      <c r="J60" s="162"/>
      <c r="K60" s="162"/>
      <c r="L60" s="21"/>
    </row>
    <row r="61" spans="1:31" s="2" customFormat="1" ht="12.75">
      <c r="A61" s="31"/>
      <c r="B61" s="32"/>
      <c r="C61" s="31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213" t="s">
        <v>52</v>
      </c>
      <c r="K61" s="166"/>
      <c r="L61" s="35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21"/>
      <c r="D62" s="162"/>
      <c r="E62" s="162"/>
      <c r="F62" s="162"/>
      <c r="G62" s="162"/>
      <c r="H62" s="162"/>
      <c r="I62" s="162"/>
      <c r="J62" s="162"/>
      <c r="K62" s="162"/>
      <c r="L62" s="21"/>
    </row>
    <row r="63" spans="1:31">
      <c r="B63" s="21"/>
      <c r="D63" s="162"/>
      <c r="E63" s="162"/>
      <c r="F63" s="162"/>
      <c r="G63" s="162"/>
      <c r="H63" s="162"/>
      <c r="I63" s="162"/>
      <c r="J63" s="162"/>
      <c r="K63" s="162"/>
      <c r="L63" s="21"/>
    </row>
    <row r="64" spans="1:31">
      <c r="B64" s="21"/>
      <c r="D64" s="162"/>
      <c r="E64" s="162"/>
      <c r="F64" s="162"/>
      <c r="G64" s="162"/>
      <c r="H64" s="162"/>
      <c r="I64" s="162"/>
      <c r="J64" s="162"/>
      <c r="K64" s="162"/>
      <c r="L64" s="21"/>
    </row>
    <row r="65" spans="1:31" s="2" customFormat="1" ht="12.75">
      <c r="A65" s="31"/>
      <c r="B65" s="32"/>
      <c r="C65" s="31"/>
      <c r="D65" s="163" t="s">
        <v>53</v>
      </c>
      <c r="E65" s="168"/>
      <c r="F65" s="168"/>
      <c r="G65" s="163" t="s">
        <v>54</v>
      </c>
      <c r="H65" s="168"/>
      <c r="I65" s="168"/>
      <c r="J65" s="168"/>
      <c r="K65" s="168"/>
      <c r="L65" s="35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21"/>
      <c r="D66" s="162"/>
      <c r="E66" s="162"/>
      <c r="F66" s="162"/>
      <c r="G66" s="162"/>
      <c r="H66" s="162"/>
      <c r="I66" s="162"/>
      <c r="J66" s="162"/>
      <c r="K66" s="162"/>
      <c r="L66" s="21"/>
    </row>
    <row r="67" spans="1:31">
      <c r="B67" s="21"/>
      <c r="D67" s="162"/>
      <c r="E67" s="162"/>
      <c r="F67" s="162"/>
      <c r="G67" s="162"/>
      <c r="H67" s="162"/>
      <c r="I67" s="162"/>
      <c r="J67" s="162"/>
      <c r="K67" s="162"/>
      <c r="L67" s="21"/>
    </row>
    <row r="68" spans="1:31">
      <c r="B68" s="21"/>
      <c r="D68" s="162"/>
      <c r="E68" s="162"/>
      <c r="F68" s="162"/>
      <c r="G68" s="162"/>
      <c r="H68" s="162"/>
      <c r="I68" s="162"/>
      <c r="J68" s="162"/>
      <c r="K68" s="162"/>
      <c r="L68" s="21"/>
    </row>
    <row r="69" spans="1:31">
      <c r="B69" s="21"/>
      <c r="D69" s="162"/>
      <c r="E69" s="162"/>
      <c r="F69" s="162"/>
      <c r="G69" s="162"/>
      <c r="H69" s="162"/>
      <c r="I69" s="162"/>
      <c r="J69" s="162"/>
      <c r="K69" s="162"/>
      <c r="L69" s="21"/>
    </row>
    <row r="70" spans="1:31">
      <c r="B70" s="21"/>
      <c r="D70" s="162"/>
      <c r="E70" s="162"/>
      <c r="F70" s="162"/>
      <c r="G70" s="162"/>
      <c r="H70" s="162"/>
      <c r="I70" s="162"/>
      <c r="J70" s="162"/>
      <c r="K70" s="162"/>
      <c r="L70" s="21"/>
    </row>
    <row r="71" spans="1:31">
      <c r="B71" s="21"/>
      <c r="D71" s="162"/>
      <c r="E71" s="162"/>
      <c r="F71" s="162"/>
      <c r="G71" s="162"/>
      <c r="H71" s="162"/>
      <c r="I71" s="162"/>
      <c r="J71" s="162"/>
      <c r="K71" s="162"/>
      <c r="L71" s="21"/>
    </row>
    <row r="72" spans="1:31">
      <c r="B72" s="21"/>
      <c r="D72" s="162"/>
      <c r="E72" s="162"/>
      <c r="F72" s="162"/>
      <c r="G72" s="162"/>
      <c r="H72" s="162"/>
      <c r="I72" s="162"/>
      <c r="J72" s="162"/>
      <c r="K72" s="162"/>
      <c r="L72" s="21"/>
    </row>
    <row r="73" spans="1:31">
      <c r="B73" s="21"/>
      <c r="D73" s="162"/>
      <c r="E73" s="162"/>
      <c r="F73" s="162"/>
      <c r="G73" s="162"/>
      <c r="H73" s="162"/>
      <c r="I73" s="162"/>
      <c r="J73" s="162"/>
      <c r="K73" s="162"/>
      <c r="L73" s="21"/>
    </row>
    <row r="74" spans="1:31">
      <c r="B74" s="21"/>
      <c r="D74" s="162"/>
      <c r="E74" s="162"/>
      <c r="F74" s="162"/>
      <c r="G74" s="162"/>
      <c r="H74" s="162"/>
      <c r="I74" s="162"/>
      <c r="J74" s="162"/>
      <c r="K74" s="162"/>
      <c r="L74" s="21"/>
    </row>
    <row r="75" spans="1:31">
      <c r="B75" s="21"/>
      <c r="D75" s="162"/>
      <c r="E75" s="162"/>
      <c r="F75" s="162"/>
      <c r="G75" s="162"/>
      <c r="H75" s="162"/>
      <c r="I75" s="162"/>
      <c r="J75" s="162"/>
      <c r="K75" s="162"/>
      <c r="L75" s="21"/>
    </row>
    <row r="76" spans="1:31" s="2" customFormat="1" ht="12.75">
      <c r="A76" s="31"/>
      <c r="B76" s="32"/>
      <c r="C76" s="31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213" t="s">
        <v>52</v>
      </c>
      <c r="K76" s="166"/>
      <c r="L76" s="35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36"/>
      <c r="C77" s="37"/>
      <c r="D77" s="169"/>
      <c r="E77" s="169"/>
      <c r="F77" s="169"/>
      <c r="G77" s="169"/>
      <c r="H77" s="169"/>
      <c r="I77" s="169"/>
      <c r="J77" s="169"/>
      <c r="K77" s="169"/>
      <c r="L77" s="35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>
      <c r="D78" s="162"/>
      <c r="E78" s="162"/>
      <c r="F78" s="162"/>
      <c r="G78" s="162"/>
      <c r="H78" s="162"/>
      <c r="I78" s="162"/>
      <c r="J78" s="162"/>
      <c r="K78" s="162"/>
    </row>
    <row r="79" spans="1:31">
      <c r="D79" s="162"/>
      <c r="E79" s="162"/>
      <c r="F79" s="162"/>
      <c r="G79" s="162"/>
      <c r="H79" s="162"/>
      <c r="I79" s="162"/>
      <c r="J79" s="162"/>
      <c r="K79" s="162"/>
    </row>
    <row r="80" spans="1:31">
      <c r="D80" s="162"/>
      <c r="E80" s="162"/>
      <c r="F80" s="162"/>
      <c r="G80" s="162"/>
      <c r="H80" s="162"/>
      <c r="I80" s="162"/>
      <c r="J80" s="162"/>
      <c r="K80" s="162"/>
    </row>
    <row r="81" spans="1:47" s="2" customFormat="1" ht="6.95" customHeight="1">
      <c r="A81" s="31"/>
      <c r="B81" s="38"/>
      <c r="C81" s="39"/>
      <c r="D81" s="170"/>
      <c r="E81" s="170"/>
      <c r="F81" s="170"/>
      <c r="G81" s="170"/>
      <c r="H81" s="170"/>
      <c r="I81" s="170"/>
      <c r="J81" s="170"/>
      <c r="K81" s="170"/>
      <c r="L81" s="35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2" t="s">
        <v>99</v>
      </c>
      <c r="D82" s="149"/>
      <c r="E82" s="149"/>
      <c r="F82" s="149"/>
      <c r="G82" s="149"/>
      <c r="H82" s="149"/>
      <c r="I82" s="149"/>
      <c r="J82" s="149"/>
      <c r="K82" s="149"/>
      <c r="L82" s="35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149"/>
      <c r="E83" s="149"/>
      <c r="F83" s="149"/>
      <c r="G83" s="149"/>
      <c r="H83" s="149"/>
      <c r="I83" s="149"/>
      <c r="J83" s="149"/>
      <c r="K83" s="149"/>
      <c r="L83" s="35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8" t="s">
        <v>16</v>
      </c>
      <c r="D84" s="149"/>
      <c r="E84" s="149"/>
      <c r="F84" s="149"/>
      <c r="G84" s="149"/>
      <c r="H84" s="149"/>
      <c r="I84" s="149"/>
      <c r="J84" s="149"/>
      <c r="K84" s="149"/>
      <c r="L84" s="35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45" customHeight="1">
      <c r="A85" s="31"/>
      <c r="B85" s="32"/>
      <c r="C85" s="31"/>
      <c r="D85" s="149"/>
      <c r="E85" s="250" t="str">
        <f>E7</f>
        <v>Obnova hradeb Uherský Brod-Staveb.obnova kultur.památky v části č.V parc.č.188/2,144,183,7128/3  k.ú.Uherský Brod  1.etapa</v>
      </c>
      <c r="F85" s="283"/>
      <c r="G85" s="283"/>
      <c r="H85" s="283"/>
      <c r="I85" s="149"/>
      <c r="J85" s="149"/>
      <c r="K85" s="149"/>
      <c r="L85" s="35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6.95" customHeight="1">
      <c r="A86" s="31"/>
      <c r="B86" s="32"/>
      <c r="C86" s="31"/>
      <c r="D86" s="149"/>
      <c r="E86" s="149"/>
      <c r="F86" s="149"/>
      <c r="G86" s="149"/>
      <c r="H86" s="149"/>
      <c r="I86" s="149"/>
      <c r="J86" s="149"/>
      <c r="K86" s="149"/>
      <c r="L86" s="35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2" customHeight="1">
      <c r="A87" s="31"/>
      <c r="B87" s="32"/>
      <c r="C87" s="28" t="s">
        <v>20</v>
      </c>
      <c r="D87" s="149"/>
      <c r="E87" s="149"/>
      <c r="F87" s="151" t="str">
        <f>F10</f>
        <v>parc.č.188/2,144,183,7128/3  k.ú.Uherský Brod</v>
      </c>
      <c r="G87" s="149"/>
      <c r="H87" s="149"/>
      <c r="I87" s="150" t="s">
        <v>22</v>
      </c>
      <c r="J87" s="208" t="str">
        <f>IF(J10="","",J10)</f>
        <v>27. 11. 2021</v>
      </c>
      <c r="K87" s="149"/>
      <c r="L87" s="35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149"/>
      <c r="E88" s="149"/>
      <c r="F88" s="149"/>
      <c r="G88" s="149"/>
      <c r="H88" s="149"/>
      <c r="I88" s="149"/>
      <c r="J88" s="149"/>
      <c r="K88" s="149"/>
      <c r="L88" s="35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5.2" customHeight="1">
      <c r="A89" s="31"/>
      <c r="B89" s="32"/>
      <c r="C89" s="28" t="s">
        <v>24</v>
      </c>
      <c r="D89" s="149"/>
      <c r="E89" s="149"/>
      <c r="F89" s="151" t="str">
        <f>E13</f>
        <v>Město Uherský Brod</v>
      </c>
      <c r="G89" s="149"/>
      <c r="H89" s="149"/>
      <c r="I89" s="150" t="s">
        <v>30</v>
      </c>
      <c r="J89" s="214" t="str">
        <f>E19</f>
        <v>Ing.Arch.Lukáš Bargel</v>
      </c>
      <c r="K89" s="149"/>
      <c r="L89" s="35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15.2" customHeight="1">
      <c r="A90" s="31"/>
      <c r="B90" s="32"/>
      <c r="C90" s="28" t="s">
        <v>28</v>
      </c>
      <c r="D90" s="149"/>
      <c r="E90" s="149"/>
      <c r="F90" s="151" t="str">
        <f>IF(E16="","",E16)</f>
        <v>Vyplň údaj</v>
      </c>
      <c r="G90" s="149"/>
      <c r="H90" s="149"/>
      <c r="I90" s="150" t="s">
        <v>33</v>
      </c>
      <c r="J90" s="214" t="str">
        <f>E22</f>
        <v>Fajfrová Irena</v>
      </c>
      <c r="K90" s="149"/>
      <c r="L90" s="35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0.35" customHeight="1">
      <c r="A91" s="31"/>
      <c r="B91" s="32"/>
      <c r="C91" s="31"/>
      <c r="D91" s="149"/>
      <c r="E91" s="149"/>
      <c r="F91" s="149"/>
      <c r="G91" s="149"/>
      <c r="H91" s="149"/>
      <c r="I91" s="149"/>
      <c r="J91" s="149"/>
      <c r="K91" s="149"/>
      <c r="L91" s="35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9.25" customHeight="1">
      <c r="A92" s="31"/>
      <c r="B92" s="32"/>
      <c r="C92" s="76" t="s">
        <v>100</v>
      </c>
      <c r="D92" s="171"/>
      <c r="E92" s="171"/>
      <c r="F92" s="171"/>
      <c r="G92" s="171"/>
      <c r="H92" s="171"/>
      <c r="I92" s="171"/>
      <c r="J92" s="215" t="s">
        <v>101</v>
      </c>
      <c r="K92" s="171"/>
      <c r="L92" s="35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149"/>
      <c r="E93" s="149"/>
      <c r="F93" s="149"/>
      <c r="G93" s="149"/>
      <c r="H93" s="149"/>
      <c r="I93" s="149"/>
      <c r="J93" s="149"/>
      <c r="K93" s="149"/>
      <c r="L93" s="35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2.9" customHeight="1">
      <c r="A94" s="31"/>
      <c r="B94" s="32"/>
      <c r="C94" s="77" t="s">
        <v>102</v>
      </c>
      <c r="D94" s="149"/>
      <c r="E94" s="149"/>
      <c r="F94" s="149"/>
      <c r="G94" s="149"/>
      <c r="H94" s="149"/>
      <c r="I94" s="149"/>
      <c r="J94" s="209">
        <f>J133</f>
        <v>0</v>
      </c>
      <c r="K94" s="149"/>
      <c r="L94" s="35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U94" s="18" t="s">
        <v>103</v>
      </c>
    </row>
    <row r="95" spans="1:47" s="9" customFormat="1" ht="24.95" customHeight="1">
      <c r="B95" s="78"/>
      <c r="D95" s="172" t="s">
        <v>104</v>
      </c>
      <c r="E95" s="173"/>
      <c r="F95" s="173"/>
      <c r="G95" s="173"/>
      <c r="H95" s="173"/>
      <c r="I95" s="173"/>
      <c r="J95" s="216">
        <f>J134</f>
        <v>0</v>
      </c>
      <c r="K95" s="217"/>
      <c r="L95" s="78"/>
    </row>
    <row r="96" spans="1:47" s="10" customFormat="1" ht="19.899999999999999" customHeight="1">
      <c r="B96" s="79"/>
      <c r="D96" s="174" t="s">
        <v>105</v>
      </c>
      <c r="E96" s="175"/>
      <c r="F96" s="175"/>
      <c r="G96" s="175"/>
      <c r="H96" s="175"/>
      <c r="I96" s="175"/>
      <c r="J96" s="218">
        <f>J135</f>
        <v>0</v>
      </c>
      <c r="K96" s="219"/>
      <c r="L96" s="79"/>
    </row>
    <row r="97" spans="2:12" s="10" customFormat="1" ht="19.899999999999999" customHeight="1">
      <c r="B97" s="79"/>
      <c r="D97" s="174" t="s">
        <v>106</v>
      </c>
      <c r="E97" s="175"/>
      <c r="F97" s="175"/>
      <c r="G97" s="175"/>
      <c r="H97" s="175"/>
      <c r="I97" s="175"/>
      <c r="J97" s="218">
        <f>J181</f>
        <v>0</v>
      </c>
      <c r="K97" s="219"/>
      <c r="L97" s="79"/>
    </row>
    <row r="98" spans="2:12" s="10" customFormat="1" ht="19.899999999999999" customHeight="1">
      <c r="B98" s="79"/>
      <c r="D98" s="174" t="s">
        <v>107</v>
      </c>
      <c r="E98" s="175"/>
      <c r="F98" s="175"/>
      <c r="G98" s="175"/>
      <c r="H98" s="175"/>
      <c r="I98" s="175"/>
      <c r="J98" s="218">
        <f>J194</f>
        <v>0</v>
      </c>
      <c r="K98" s="219"/>
      <c r="L98" s="79"/>
    </row>
    <row r="99" spans="2:12" s="10" customFormat="1" ht="19.899999999999999" customHeight="1">
      <c r="B99" s="79"/>
      <c r="D99" s="174" t="s">
        <v>108</v>
      </c>
      <c r="E99" s="175"/>
      <c r="F99" s="175"/>
      <c r="G99" s="175"/>
      <c r="H99" s="175"/>
      <c r="I99" s="175"/>
      <c r="J99" s="218">
        <f>J200</f>
        <v>0</v>
      </c>
      <c r="K99" s="219"/>
      <c r="L99" s="79"/>
    </row>
    <row r="100" spans="2:12" s="10" customFormat="1" ht="19.899999999999999" customHeight="1">
      <c r="B100" s="79"/>
      <c r="D100" s="174" t="s">
        <v>109</v>
      </c>
      <c r="E100" s="175"/>
      <c r="F100" s="175"/>
      <c r="G100" s="175"/>
      <c r="H100" s="175"/>
      <c r="I100" s="175"/>
      <c r="J100" s="218">
        <f>J206</f>
        <v>0</v>
      </c>
      <c r="K100" s="219"/>
      <c r="L100" s="79"/>
    </row>
    <row r="101" spans="2:12" s="10" customFormat="1" ht="19.899999999999999" customHeight="1">
      <c r="B101" s="79"/>
      <c r="D101" s="174" t="s">
        <v>110</v>
      </c>
      <c r="E101" s="175"/>
      <c r="F101" s="175"/>
      <c r="G101" s="175"/>
      <c r="H101" s="175"/>
      <c r="I101" s="175"/>
      <c r="J101" s="218">
        <f>J209</f>
        <v>0</v>
      </c>
      <c r="K101" s="219"/>
      <c r="L101" s="79"/>
    </row>
    <row r="102" spans="2:12" s="10" customFormat="1" ht="19.899999999999999" customHeight="1">
      <c r="B102" s="79"/>
      <c r="D102" s="174" t="s">
        <v>111</v>
      </c>
      <c r="E102" s="175"/>
      <c r="F102" s="175"/>
      <c r="G102" s="175"/>
      <c r="H102" s="175"/>
      <c r="I102" s="175"/>
      <c r="J102" s="218">
        <f>J255</f>
        <v>0</v>
      </c>
      <c r="K102" s="219"/>
      <c r="L102" s="79"/>
    </row>
    <row r="103" spans="2:12" s="10" customFormat="1" ht="19.899999999999999" customHeight="1">
      <c r="B103" s="79"/>
      <c r="D103" s="174" t="s">
        <v>112</v>
      </c>
      <c r="E103" s="175"/>
      <c r="F103" s="175"/>
      <c r="G103" s="175"/>
      <c r="H103" s="175"/>
      <c r="I103" s="175"/>
      <c r="J103" s="218">
        <f>J260</f>
        <v>0</v>
      </c>
      <c r="K103" s="219"/>
      <c r="L103" s="79"/>
    </row>
    <row r="104" spans="2:12" s="9" customFormat="1" ht="24.95" customHeight="1">
      <c r="B104" s="78"/>
      <c r="D104" s="172" t="s">
        <v>113</v>
      </c>
      <c r="E104" s="173"/>
      <c r="F104" s="173"/>
      <c r="G104" s="173"/>
      <c r="H104" s="173"/>
      <c r="I104" s="173"/>
      <c r="J104" s="216">
        <f>J262</f>
        <v>0</v>
      </c>
      <c r="K104" s="217"/>
      <c r="L104" s="78"/>
    </row>
    <row r="105" spans="2:12" s="10" customFormat="1" ht="19.899999999999999" customHeight="1">
      <c r="B105" s="79"/>
      <c r="D105" s="174" t="s">
        <v>114</v>
      </c>
      <c r="E105" s="175"/>
      <c r="F105" s="175"/>
      <c r="G105" s="175"/>
      <c r="H105" s="175"/>
      <c r="I105" s="175"/>
      <c r="J105" s="218">
        <f>J263</f>
        <v>0</v>
      </c>
      <c r="K105" s="219"/>
      <c r="L105" s="79"/>
    </row>
    <row r="106" spans="2:12" s="10" customFormat="1" ht="19.899999999999999" customHeight="1">
      <c r="B106" s="79"/>
      <c r="D106" s="174" t="s">
        <v>115</v>
      </c>
      <c r="E106" s="175"/>
      <c r="F106" s="175"/>
      <c r="G106" s="175"/>
      <c r="H106" s="175"/>
      <c r="I106" s="175"/>
      <c r="J106" s="218">
        <f>J268</f>
        <v>0</v>
      </c>
      <c r="K106" s="219"/>
      <c r="L106" s="79"/>
    </row>
    <row r="107" spans="2:12" s="10" customFormat="1" ht="19.899999999999999" customHeight="1">
      <c r="B107" s="79"/>
      <c r="D107" s="174" t="s">
        <v>116</v>
      </c>
      <c r="E107" s="175"/>
      <c r="F107" s="175"/>
      <c r="G107" s="175"/>
      <c r="H107" s="175"/>
      <c r="I107" s="175"/>
      <c r="J107" s="218">
        <f>J295</f>
        <v>0</v>
      </c>
      <c r="K107" s="219"/>
      <c r="L107" s="79"/>
    </row>
    <row r="108" spans="2:12" s="10" customFormat="1" ht="19.899999999999999" customHeight="1">
      <c r="B108" s="79"/>
      <c r="D108" s="174" t="s">
        <v>117</v>
      </c>
      <c r="E108" s="175"/>
      <c r="F108" s="175"/>
      <c r="G108" s="175"/>
      <c r="H108" s="175"/>
      <c r="I108" s="175"/>
      <c r="J108" s="218">
        <f>J298</f>
        <v>0</v>
      </c>
      <c r="K108" s="219"/>
      <c r="L108" s="79"/>
    </row>
    <row r="109" spans="2:12" s="9" customFormat="1" ht="24.95" customHeight="1">
      <c r="B109" s="78"/>
      <c r="D109" s="172" t="s">
        <v>118</v>
      </c>
      <c r="E109" s="173"/>
      <c r="F109" s="173"/>
      <c r="G109" s="173"/>
      <c r="H109" s="173"/>
      <c r="I109" s="173"/>
      <c r="J109" s="216">
        <f>J312</f>
        <v>0</v>
      </c>
      <c r="K109" s="217"/>
      <c r="L109" s="78"/>
    </row>
    <row r="110" spans="2:12" s="10" customFormat="1" ht="19.899999999999999" customHeight="1">
      <c r="B110" s="79"/>
      <c r="D110" s="174" t="s">
        <v>119</v>
      </c>
      <c r="E110" s="175"/>
      <c r="F110" s="175"/>
      <c r="G110" s="175"/>
      <c r="H110" s="175"/>
      <c r="I110" s="175"/>
      <c r="J110" s="218">
        <f>J313</f>
        <v>0</v>
      </c>
      <c r="K110" s="219"/>
      <c r="L110" s="79"/>
    </row>
    <row r="111" spans="2:12" s="10" customFormat="1" ht="19.899999999999999" customHeight="1">
      <c r="B111" s="79"/>
      <c r="D111" s="174" t="s">
        <v>120</v>
      </c>
      <c r="E111" s="175"/>
      <c r="F111" s="175"/>
      <c r="G111" s="175"/>
      <c r="H111" s="175"/>
      <c r="I111" s="175"/>
      <c r="J111" s="218">
        <f>J318</f>
        <v>0</v>
      </c>
      <c r="K111" s="219"/>
      <c r="L111" s="79"/>
    </row>
    <row r="112" spans="2:12" s="10" customFormat="1" ht="19.899999999999999" customHeight="1">
      <c r="B112" s="79"/>
      <c r="D112" s="174" t="s">
        <v>121</v>
      </c>
      <c r="E112" s="175"/>
      <c r="F112" s="175"/>
      <c r="G112" s="175"/>
      <c r="H112" s="175"/>
      <c r="I112" s="175"/>
      <c r="J112" s="218">
        <f>J320</f>
        <v>0</v>
      </c>
      <c r="K112" s="219"/>
      <c r="L112" s="79"/>
    </row>
    <row r="113" spans="1:31" s="10" customFormat="1" ht="19.899999999999999" customHeight="1">
      <c r="B113" s="79"/>
      <c r="D113" s="174" t="s">
        <v>122</v>
      </c>
      <c r="E113" s="175"/>
      <c r="F113" s="175"/>
      <c r="G113" s="175"/>
      <c r="H113" s="175"/>
      <c r="I113" s="175"/>
      <c r="J113" s="218">
        <f>J323</f>
        <v>0</v>
      </c>
      <c r="K113" s="219"/>
      <c r="L113" s="79"/>
    </row>
    <row r="114" spans="1:31" s="10" customFormat="1" ht="19.899999999999999" customHeight="1">
      <c r="B114" s="79"/>
      <c r="D114" s="174" t="s">
        <v>123</v>
      </c>
      <c r="E114" s="175"/>
      <c r="F114" s="175"/>
      <c r="G114" s="175"/>
      <c r="H114" s="175"/>
      <c r="I114" s="175"/>
      <c r="J114" s="218">
        <f>J327</f>
        <v>0</v>
      </c>
      <c r="K114" s="219"/>
      <c r="L114" s="79"/>
    </row>
    <row r="115" spans="1:31" s="10" customFormat="1" ht="19.899999999999999" customHeight="1">
      <c r="B115" s="79"/>
      <c r="D115" s="174" t="s">
        <v>124</v>
      </c>
      <c r="E115" s="175"/>
      <c r="F115" s="175"/>
      <c r="G115" s="175"/>
      <c r="H115" s="175"/>
      <c r="I115" s="175"/>
      <c r="J115" s="218">
        <f>J329</f>
        <v>0</v>
      </c>
      <c r="K115" s="219"/>
      <c r="L115" s="79"/>
    </row>
    <row r="116" spans="1:31" s="2" customFormat="1" ht="21.75" customHeight="1">
      <c r="A116" s="31"/>
      <c r="B116" s="32"/>
      <c r="C116" s="31"/>
      <c r="D116" s="149"/>
      <c r="E116" s="149"/>
      <c r="F116" s="149"/>
      <c r="G116" s="149"/>
      <c r="H116" s="149"/>
      <c r="I116" s="149"/>
      <c r="J116" s="149"/>
      <c r="K116" s="149"/>
      <c r="L116" s="35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31" s="2" customFormat="1" ht="6.95" customHeight="1">
      <c r="A117" s="31"/>
      <c r="B117" s="36"/>
      <c r="C117" s="37"/>
      <c r="D117" s="169"/>
      <c r="E117" s="169"/>
      <c r="F117" s="169"/>
      <c r="G117" s="169"/>
      <c r="H117" s="169"/>
      <c r="I117" s="169"/>
      <c r="J117" s="169"/>
      <c r="K117" s="169"/>
      <c r="L117" s="35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31">
      <c r="D118" s="162"/>
      <c r="E118" s="162"/>
      <c r="F118" s="162"/>
      <c r="G118" s="162"/>
      <c r="H118" s="162"/>
      <c r="I118" s="162"/>
      <c r="J118" s="162"/>
      <c r="K118" s="162"/>
    </row>
    <row r="119" spans="1:31">
      <c r="D119" s="162"/>
      <c r="E119" s="162"/>
      <c r="F119" s="162"/>
      <c r="G119" s="162"/>
      <c r="H119" s="162"/>
      <c r="I119" s="162"/>
      <c r="J119" s="162"/>
      <c r="K119" s="162"/>
    </row>
    <row r="120" spans="1:31">
      <c r="D120" s="162"/>
      <c r="E120" s="162"/>
      <c r="F120" s="162"/>
      <c r="G120" s="162"/>
      <c r="H120" s="162"/>
      <c r="I120" s="162"/>
      <c r="J120" s="162"/>
      <c r="K120" s="162"/>
    </row>
    <row r="121" spans="1:31" s="2" customFormat="1" ht="6.95" customHeight="1">
      <c r="A121" s="31"/>
      <c r="B121" s="38"/>
      <c r="C121" s="39"/>
      <c r="D121" s="170"/>
      <c r="E121" s="170"/>
      <c r="F121" s="170"/>
      <c r="G121" s="170"/>
      <c r="H121" s="170"/>
      <c r="I121" s="170"/>
      <c r="J121" s="170"/>
      <c r="K121" s="170"/>
      <c r="L121" s="35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" customFormat="1" ht="24.95" customHeight="1">
      <c r="A122" s="31"/>
      <c r="B122" s="32"/>
      <c r="C122" s="22" t="s">
        <v>125</v>
      </c>
      <c r="D122" s="149"/>
      <c r="E122" s="149"/>
      <c r="F122" s="149"/>
      <c r="G122" s="149"/>
      <c r="H122" s="149"/>
      <c r="I122" s="149"/>
      <c r="J122" s="149"/>
      <c r="K122" s="149"/>
      <c r="L122" s="35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6.95" customHeight="1">
      <c r="A123" s="31"/>
      <c r="B123" s="32"/>
      <c r="C123" s="31"/>
      <c r="D123" s="149"/>
      <c r="E123" s="149"/>
      <c r="F123" s="149"/>
      <c r="G123" s="149"/>
      <c r="H123" s="149"/>
      <c r="I123" s="149"/>
      <c r="J123" s="149"/>
      <c r="K123" s="149"/>
      <c r="L123" s="35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12" customHeight="1">
      <c r="A124" s="31"/>
      <c r="B124" s="32"/>
      <c r="C124" s="28" t="s">
        <v>16</v>
      </c>
      <c r="D124" s="149"/>
      <c r="E124" s="149"/>
      <c r="F124" s="149"/>
      <c r="G124" s="149"/>
      <c r="H124" s="149"/>
      <c r="I124" s="149"/>
      <c r="J124" s="149"/>
      <c r="K124" s="149"/>
      <c r="L124" s="35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45" customHeight="1">
      <c r="A125" s="31"/>
      <c r="B125" s="32"/>
      <c r="C125" s="31"/>
      <c r="D125" s="149"/>
      <c r="E125" s="250" t="str">
        <f>E7</f>
        <v>Obnova hradeb Uherský Brod-Staveb.obnova kultur.památky v části č.V parc.č.188/2,144,183,7128/3  k.ú.Uherský Brod  1.etapa</v>
      </c>
      <c r="F125" s="283"/>
      <c r="G125" s="283"/>
      <c r="H125" s="283"/>
      <c r="I125" s="149"/>
      <c r="J125" s="149"/>
      <c r="K125" s="149"/>
      <c r="L125" s="35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6.95" customHeight="1">
      <c r="A126" s="31"/>
      <c r="B126" s="32"/>
      <c r="C126" s="31"/>
      <c r="D126" s="149"/>
      <c r="E126" s="149"/>
      <c r="F126" s="149"/>
      <c r="G126" s="149"/>
      <c r="H126" s="149"/>
      <c r="I126" s="149"/>
      <c r="J126" s="149"/>
      <c r="K126" s="149"/>
      <c r="L126" s="35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12" customHeight="1">
      <c r="A127" s="31"/>
      <c r="B127" s="32"/>
      <c r="C127" s="28" t="s">
        <v>20</v>
      </c>
      <c r="D127" s="149"/>
      <c r="E127" s="149"/>
      <c r="F127" s="151" t="str">
        <f>F10</f>
        <v>parc.č.188/2,144,183,7128/3  k.ú.Uherský Brod</v>
      </c>
      <c r="G127" s="149"/>
      <c r="H127" s="149"/>
      <c r="I127" s="150" t="s">
        <v>22</v>
      </c>
      <c r="J127" s="208" t="str">
        <f>IF(J10="","",J10)</f>
        <v>27. 11. 2021</v>
      </c>
      <c r="K127" s="149"/>
      <c r="L127" s="35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6.95" customHeight="1">
      <c r="A128" s="31"/>
      <c r="B128" s="32"/>
      <c r="C128" s="31"/>
      <c r="D128" s="149"/>
      <c r="E128" s="149"/>
      <c r="F128" s="149"/>
      <c r="G128" s="149"/>
      <c r="H128" s="149"/>
      <c r="I128" s="149"/>
      <c r="J128" s="149"/>
      <c r="K128" s="149"/>
      <c r="L128" s="35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15.2" customHeight="1">
      <c r="A129" s="31"/>
      <c r="B129" s="32"/>
      <c r="C129" s="28" t="s">
        <v>24</v>
      </c>
      <c r="D129" s="149"/>
      <c r="E129" s="149"/>
      <c r="F129" s="151" t="str">
        <f>E13</f>
        <v>Město Uherský Brod</v>
      </c>
      <c r="G129" s="149"/>
      <c r="H129" s="149"/>
      <c r="I129" s="150" t="s">
        <v>30</v>
      </c>
      <c r="J129" s="214" t="str">
        <f>E19</f>
        <v>Ing.Arch.Lukáš Bargel</v>
      </c>
      <c r="K129" s="149"/>
      <c r="L129" s="35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2" customFormat="1" ht="15.2" customHeight="1">
      <c r="A130" s="31"/>
      <c r="B130" s="32"/>
      <c r="C130" s="28" t="s">
        <v>28</v>
      </c>
      <c r="D130" s="149"/>
      <c r="E130" s="149"/>
      <c r="F130" s="151" t="str">
        <f>IF(E16="","",E16)</f>
        <v>Vyplň údaj</v>
      </c>
      <c r="G130" s="149"/>
      <c r="H130" s="149"/>
      <c r="I130" s="150" t="s">
        <v>33</v>
      </c>
      <c r="J130" s="214" t="str">
        <f>E22</f>
        <v>Fajfrová Irena</v>
      </c>
      <c r="K130" s="149"/>
      <c r="L130" s="35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65" s="2" customFormat="1" ht="10.35" customHeight="1">
      <c r="A131" s="31"/>
      <c r="B131" s="32"/>
      <c r="C131" s="31"/>
      <c r="D131" s="149"/>
      <c r="E131" s="149"/>
      <c r="F131" s="149"/>
      <c r="G131" s="149"/>
      <c r="H131" s="149"/>
      <c r="I131" s="149"/>
      <c r="J131" s="149"/>
      <c r="K131" s="149"/>
      <c r="L131" s="35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</row>
    <row r="132" spans="1:65" s="11" customFormat="1" ht="29.25" customHeight="1">
      <c r="A132" s="80"/>
      <c r="B132" s="81"/>
      <c r="C132" s="82" t="s">
        <v>126</v>
      </c>
      <c r="D132" s="176" t="s">
        <v>61</v>
      </c>
      <c r="E132" s="176" t="s">
        <v>57</v>
      </c>
      <c r="F132" s="176" t="s">
        <v>58</v>
      </c>
      <c r="G132" s="176" t="s">
        <v>127</v>
      </c>
      <c r="H132" s="176" t="s">
        <v>128</v>
      </c>
      <c r="I132" s="176" t="s">
        <v>129</v>
      </c>
      <c r="J132" s="176" t="s">
        <v>101</v>
      </c>
      <c r="K132" s="220" t="s">
        <v>130</v>
      </c>
      <c r="L132" s="85"/>
      <c r="M132" s="48" t="s">
        <v>1</v>
      </c>
      <c r="N132" s="49" t="s">
        <v>40</v>
      </c>
      <c r="O132" s="49" t="s">
        <v>131</v>
      </c>
      <c r="P132" s="49" t="s">
        <v>132</v>
      </c>
      <c r="Q132" s="49" t="s">
        <v>133</v>
      </c>
      <c r="R132" s="49" t="s">
        <v>134</v>
      </c>
      <c r="S132" s="49" t="s">
        <v>135</v>
      </c>
      <c r="T132" s="50" t="s">
        <v>136</v>
      </c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</row>
    <row r="133" spans="1:65" s="2" customFormat="1" ht="22.9" customHeight="1">
      <c r="A133" s="31"/>
      <c r="B133" s="32"/>
      <c r="C133" s="55" t="s">
        <v>137</v>
      </c>
      <c r="D133" s="149"/>
      <c r="E133" s="149"/>
      <c r="F133" s="149"/>
      <c r="G133" s="149"/>
      <c r="H133" s="149"/>
      <c r="I133" s="149"/>
      <c r="J133" s="221">
        <f>BK133</f>
        <v>0</v>
      </c>
      <c r="K133" s="149"/>
      <c r="L133" s="32"/>
      <c r="M133" s="51"/>
      <c r="N133" s="43"/>
      <c r="O133" s="52"/>
      <c r="P133" s="86">
        <f>P134+P262+P312</f>
        <v>0</v>
      </c>
      <c r="Q133" s="52"/>
      <c r="R133" s="86">
        <f>R134+R262+R312</f>
        <v>104.44905804000003</v>
      </c>
      <c r="S133" s="52"/>
      <c r="T133" s="87">
        <f>T134+T262+T312</f>
        <v>16.799799999999998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T133" s="18" t="s">
        <v>75</v>
      </c>
      <c r="AU133" s="18" t="s">
        <v>103</v>
      </c>
      <c r="BK133" s="88">
        <f>BK134+BK262+BK312</f>
        <v>0</v>
      </c>
    </row>
    <row r="134" spans="1:65" s="12" customFormat="1" ht="25.9" customHeight="1">
      <c r="B134" s="89"/>
      <c r="D134" s="177" t="s">
        <v>75</v>
      </c>
      <c r="E134" s="178" t="s">
        <v>138</v>
      </c>
      <c r="F134" s="178" t="s">
        <v>139</v>
      </c>
      <c r="G134" s="179"/>
      <c r="H134" s="179"/>
      <c r="I134" s="179"/>
      <c r="J134" s="222">
        <f>BK134</f>
        <v>0</v>
      </c>
      <c r="K134" s="179"/>
      <c r="L134" s="89"/>
      <c r="M134" s="92"/>
      <c r="N134" s="93"/>
      <c r="O134" s="93"/>
      <c r="P134" s="94">
        <f>P135+P181+P194+P200+P206+P209+P255+P260</f>
        <v>0</v>
      </c>
      <c r="Q134" s="93"/>
      <c r="R134" s="94">
        <f>R135+R181+R194+R200+R206+R209+R255+R260</f>
        <v>102.15545763000003</v>
      </c>
      <c r="S134" s="93"/>
      <c r="T134" s="95">
        <f>T135+T181+T194+T200+T206+T209+T255+T260</f>
        <v>16.799799999999998</v>
      </c>
      <c r="AR134" s="90" t="s">
        <v>81</v>
      </c>
      <c r="AT134" s="96" t="s">
        <v>75</v>
      </c>
      <c r="AU134" s="96" t="s">
        <v>76</v>
      </c>
      <c r="AY134" s="90" t="s">
        <v>140</v>
      </c>
      <c r="BK134" s="97">
        <f>BK135+BK181+BK194+BK200+BK206+BK209+BK255+BK260</f>
        <v>0</v>
      </c>
    </row>
    <row r="135" spans="1:65" s="12" customFormat="1" ht="22.9" customHeight="1">
      <c r="B135" s="89"/>
      <c r="D135" s="177" t="s">
        <v>75</v>
      </c>
      <c r="E135" s="180" t="s">
        <v>81</v>
      </c>
      <c r="F135" s="180" t="s">
        <v>141</v>
      </c>
      <c r="G135" s="179"/>
      <c r="H135" s="179"/>
      <c r="I135" s="179"/>
      <c r="J135" s="223">
        <f>BK135</f>
        <v>0</v>
      </c>
      <c r="K135" s="179"/>
      <c r="L135" s="89"/>
      <c r="M135" s="92"/>
      <c r="N135" s="93"/>
      <c r="O135" s="93"/>
      <c r="P135" s="94">
        <f>SUM(P136:P180)</f>
        <v>0</v>
      </c>
      <c r="Q135" s="93"/>
      <c r="R135" s="94">
        <f>SUM(R136:R180)</f>
        <v>2.0710000000000004E-3</v>
      </c>
      <c r="S135" s="93"/>
      <c r="T135" s="95">
        <f>SUM(T136:T180)</f>
        <v>0</v>
      </c>
      <c r="AR135" s="90" t="s">
        <v>81</v>
      </c>
      <c r="AT135" s="96" t="s">
        <v>75</v>
      </c>
      <c r="AU135" s="96" t="s">
        <v>81</v>
      </c>
      <c r="AY135" s="90" t="s">
        <v>140</v>
      </c>
      <c r="BK135" s="97">
        <f>SUM(BK136:BK180)</f>
        <v>0</v>
      </c>
    </row>
    <row r="136" spans="1:65" s="2" customFormat="1" ht="24.2" customHeight="1">
      <c r="A136" s="31"/>
      <c r="B136" s="98"/>
      <c r="C136" s="99" t="s">
        <v>81</v>
      </c>
      <c r="D136" s="181" t="s">
        <v>142</v>
      </c>
      <c r="E136" s="182" t="s">
        <v>143</v>
      </c>
      <c r="F136" s="183" t="s">
        <v>144</v>
      </c>
      <c r="G136" s="184" t="s">
        <v>145</v>
      </c>
      <c r="H136" s="185">
        <v>5.415</v>
      </c>
      <c r="I136" s="100"/>
      <c r="J136" s="224">
        <f>ROUND(I136*H136,2)</f>
        <v>0</v>
      </c>
      <c r="K136" s="183" t="s">
        <v>146</v>
      </c>
      <c r="L136" s="32"/>
      <c r="M136" s="101" t="s">
        <v>1</v>
      </c>
      <c r="N136" s="102" t="s">
        <v>41</v>
      </c>
      <c r="O136" s="45"/>
      <c r="P136" s="103">
        <f>O136*H136</f>
        <v>0</v>
      </c>
      <c r="Q136" s="103">
        <v>0</v>
      </c>
      <c r="R136" s="103">
        <f>Q136*H136</f>
        <v>0</v>
      </c>
      <c r="S136" s="103">
        <v>0</v>
      </c>
      <c r="T136" s="104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05" t="s">
        <v>147</v>
      </c>
      <c r="AT136" s="105" t="s">
        <v>142</v>
      </c>
      <c r="AU136" s="105" t="s">
        <v>85</v>
      </c>
      <c r="AY136" s="18" t="s">
        <v>140</v>
      </c>
      <c r="BE136" s="106">
        <f>IF(N136="základní",J136,0)</f>
        <v>0</v>
      </c>
      <c r="BF136" s="106">
        <f>IF(N136="snížená",J136,0)</f>
        <v>0</v>
      </c>
      <c r="BG136" s="106">
        <f>IF(N136="zákl. přenesená",J136,0)</f>
        <v>0</v>
      </c>
      <c r="BH136" s="106">
        <f>IF(N136="sníž. přenesená",J136,0)</f>
        <v>0</v>
      </c>
      <c r="BI136" s="106">
        <f>IF(N136="nulová",J136,0)</f>
        <v>0</v>
      </c>
      <c r="BJ136" s="18" t="s">
        <v>81</v>
      </c>
      <c r="BK136" s="106">
        <f>ROUND(I136*H136,2)</f>
        <v>0</v>
      </c>
      <c r="BL136" s="18" t="s">
        <v>147</v>
      </c>
      <c r="BM136" s="105" t="s">
        <v>148</v>
      </c>
    </row>
    <row r="137" spans="1:65" s="13" customFormat="1">
      <c r="B137" s="107"/>
      <c r="D137" s="186" t="s">
        <v>149</v>
      </c>
      <c r="E137" s="187" t="s">
        <v>1</v>
      </c>
      <c r="F137" s="188" t="s">
        <v>150</v>
      </c>
      <c r="G137" s="189"/>
      <c r="H137" s="187" t="s">
        <v>1</v>
      </c>
      <c r="I137" s="109"/>
      <c r="J137" s="189"/>
      <c r="K137" s="189"/>
      <c r="L137" s="107"/>
      <c r="M137" s="110"/>
      <c r="N137" s="111"/>
      <c r="O137" s="111"/>
      <c r="P137" s="111"/>
      <c r="Q137" s="111"/>
      <c r="R137" s="111"/>
      <c r="S137" s="111"/>
      <c r="T137" s="112"/>
      <c r="AT137" s="108" t="s">
        <v>149</v>
      </c>
      <c r="AU137" s="108" t="s">
        <v>85</v>
      </c>
      <c r="AV137" s="13" t="s">
        <v>81</v>
      </c>
      <c r="AW137" s="13" t="s">
        <v>32</v>
      </c>
      <c r="AX137" s="13" t="s">
        <v>76</v>
      </c>
      <c r="AY137" s="108" t="s">
        <v>140</v>
      </c>
    </row>
    <row r="138" spans="1:65" s="14" customFormat="1">
      <c r="B138" s="113"/>
      <c r="D138" s="186" t="s">
        <v>149</v>
      </c>
      <c r="E138" s="190" t="s">
        <v>1</v>
      </c>
      <c r="F138" s="191" t="s">
        <v>151</v>
      </c>
      <c r="G138" s="192"/>
      <c r="H138" s="193">
        <v>5.415</v>
      </c>
      <c r="I138" s="115"/>
      <c r="J138" s="192"/>
      <c r="K138" s="192"/>
      <c r="L138" s="113"/>
      <c r="M138" s="116"/>
      <c r="N138" s="117"/>
      <c r="O138" s="117"/>
      <c r="P138" s="117"/>
      <c r="Q138" s="117"/>
      <c r="R138" s="117"/>
      <c r="S138" s="117"/>
      <c r="T138" s="118"/>
      <c r="AT138" s="114" t="s">
        <v>149</v>
      </c>
      <c r="AU138" s="114" t="s">
        <v>85</v>
      </c>
      <c r="AV138" s="14" t="s">
        <v>85</v>
      </c>
      <c r="AW138" s="14" t="s">
        <v>32</v>
      </c>
      <c r="AX138" s="14" t="s">
        <v>76</v>
      </c>
      <c r="AY138" s="114" t="s">
        <v>140</v>
      </c>
    </row>
    <row r="139" spans="1:65" s="15" customFormat="1">
      <c r="B139" s="119"/>
      <c r="D139" s="186" t="s">
        <v>149</v>
      </c>
      <c r="E139" s="194" t="s">
        <v>83</v>
      </c>
      <c r="F139" s="195" t="s">
        <v>152</v>
      </c>
      <c r="G139" s="196"/>
      <c r="H139" s="197">
        <v>5.415</v>
      </c>
      <c r="I139" s="121"/>
      <c r="J139" s="196"/>
      <c r="K139" s="196"/>
      <c r="L139" s="119"/>
      <c r="M139" s="122"/>
      <c r="N139" s="123"/>
      <c r="O139" s="123"/>
      <c r="P139" s="123"/>
      <c r="Q139" s="123"/>
      <c r="R139" s="123"/>
      <c r="S139" s="123"/>
      <c r="T139" s="124"/>
      <c r="AT139" s="120" t="s">
        <v>149</v>
      </c>
      <c r="AU139" s="120" t="s">
        <v>85</v>
      </c>
      <c r="AV139" s="15" t="s">
        <v>147</v>
      </c>
      <c r="AW139" s="15" t="s">
        <v>32</v>
      </c>
      <c r="AX139" s="15" t="s">
        <v>81</v>
      </c>
      <c r="AY139" s="120" t="s">
        <v>140</v>
      </c>
    </row>
    <row r="140" spans="1:65" s="2" customFormat="1" ht="16.5" customHeight="1">
      <c r="A140" s="31"/>
      <c r="B140" s="98"/>
      <c r="C140" s="99" t="s">
        <v>85</v>
      </c>
      <c r="D140" s="181" t="s">
        <v>142</v>
      </c>
      <c r="E140" s="182" t="s">
        <v>153</v>
      </c>
      <c r="F140" s="183" t="s">
        <v>154</v>
      </c>
      <c r="G140" s="184" t="s">
        <v>145</v>
      </c>
      <c r="H140" s="185">
        <v>7.8</v>
      </c>
      <c r="I140" s="100"/>
      <c r="J140" s="224">
        <f>ROUND(I140*H140,2)</f>
        <v>0</v>
      </c>
      <c r="K140" s="183" t="s">
        <v>146</v>
      </c>
      <c r="L140" s="32"/>
      <c r="M140" s="101" t="s">
        <v>1</v>
      </c>
      <c r="N140" s="102" t="s">
        <v>41</v>
      </c>
      <c r="O140" s="45"/>
      <c r="P140" s="103">
        <f>O140*H140</f>
        <v>0</v>
      </c>
      <c r="Q140" s="103">
        <v>0</v>
      </c>
      <c r="R140" s="103">
        <f>Q140*H140</f>
        <v>0</v>
      </c>
      <c r="S140" s="103">
        <v>0</v>
      </c>
      <c r="T140" s="104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05" t="s">
        <v>147</v>
      </c>
      <c r="AT140" s="105" t="s">
        <v>142</v>
      </c>
      <c r="AU140" s="105" t="s">
        <v>85</v>
      </c>
      <c r="AY140" s="18" t="s">
        <v>140</v>
      </c>
      <c r="BE140" s="106">
        <f>IF(N140="základní",J140,0)</f>
        <v>0</v>
      </c>
      <c r="BF140" s="106">
        <f>IF(N140="snížená",J140,0)</f>
        <v>0</v>
      </c>
      <c r="BG140" s="106">
        <f>IF(N140="zákl. přenesená",J140,0)</f>
        <v>0</v>
      </c>
      <c r="BH140" s="106">
        <f>IF(N140="sníž. přenesená",J140,0)</f>
        <v>0</v>
      </c>
      <c r="BI140" s="106">
        <f>IF(N140="nulová",J140,0)</f>
        <v>0</v>
      </c>
      <c r="BJ140" s="18" t="s">
        <v>81</v>
      </c>
      <c r="BK140" s="106">
        <f>ROUND(I140*H140,2)</f>
        <v>0</v>
      </c>
      <c r="BL140" s="18" t="s">
        <v>147</v>
      </c>
      <c r="BM140" s="105" t="s">
        <v>155</v>
      </c>
    </row>
    <row r="141" spans="1:65" s="13" customFormat="1">
      <c r="B141" s="107"/>
      <c r="D141" s="186" t="s">
        <v>149</v>
      </c>
      <c r="E141" s="187" t="s">
        <v>1</v>
      </c>
      <c r="F141" s="188" t="s">
        <v>156</v>
      </c>
      <c r="G141" s="189"/>
      <c r="H141" s="187" t="s">
        <v>1</v>
      </c>
      <c r="I141" s="109"/>
      <c r="J141" s="189"/>
      <c r="K141" s="189"/>
      <c r="L141" s="107"/>
      <c r="M141" s="110"/>
      <c r="N141" s="111"/>
      <c r="O141" s="111"/>
      <c r="P141" s="111"/>
      <c r="Q141" s="111"/>
      <c r="R141" s="111"/>
      <c r="S141" s="111"/>
      <c r="T141" s="112"/>
      <c r="AT141" s="108" t="s">
        <v>149</v>
      </c>
      <c r="AU141" s="108" t="s">
        <v>85</v>
      </c>
      <c r="AV141" s="13" t="s">
        <v>81</v>
      </c>
      <c r="AW141" s="13" t="s">
        <v>32</v>
      </c>
      <c r="AX141" s="13" t="s">
        <v>76</v>
      </c>
      <c r="AY141" s="108" t="s">
        <v>140</v>
      </c>
    </row>
    <row r="142" spans="1:65" s="14" customFormat="1">
      <c r="B142" s="113"/>
      <c r="D142" s="186" t="s">
        <v>149</v>
      </c>
      <c r="E142" s="190" t="s">
        <v>1</v>
      </c>
      <c r="F142" s="191" t="s">
        <v>157</v>
      </c>
      <c r="G142" s="192"/>
      <c r="H142" s="193">
        <v>7.8</v>
      </c>
      <c r="I142" s="115"/>
      <c r="J142" s="192"/>
      <c r="K142" s="192"/>
      <c r="L142" s="113"/>
      <c r="M142" s="116"/>
      <c r="N142" s="117"/>
      <c r="O142" s="117"/>
      <c r="P142" s="117"/>
      <c r="Q142" s="117"/>
      <c r="R142" s="117"/>
      <c r="S142" s="117"/>
      <c r="T142" s="118"/>
      <c r="AT142" s="114" t="s">
        <v>149</v>
      </c>
      <c r="AU142" s="114" t="s">
        <v>85</v>
      </c>
      <c r="AV142" s="14" t="s">
        <v>85</v>
      </c>
      <c r="AW142" s="14" t="s">
        <v>32</v>
      </c>
      <c r="AX142" s="14" t="s">
        <v>76</v>
      </c>
      <c r="AY142" s="114" t="s">
        <v>140</v>
      </c>
    </row>
    <row r="143" spans="1:65" s="15" customFormat="1">
      <c r="B143" s="119"/>
      <c r="D143" s="186" t="s">
        <v>149</v>
      </c>
      <c r="E143" s="194" t="s">
        <v>86</v>
      </c>
      <c r="F143" s="195" t="s">
        <v>152</v>
      </c>
      <c r="G143" s="196"/>
      <c r="H143" s="197">
        <v>7.8</v>
      </c>
      <c r="I143" s="121"/>
      <c r="J143" s="196"/>
      <c r="K143" s="196"/>
      <c r="L143" s="119"/>
      <c r="M143" s="122"/>
      <c r="N143" s="123"/>
      <c r="O143" s="123"/>
      <c r="P143" s="123"/>
      <c r="Q143" s="123"/>
      <c r="R143" s="123"/>
      <c r="S143" s="123"/>
      <c r="T143" s="124"/>
      <c r="AT143" s="120" t="s">
        <v>149</v>
      </c>
      <c r="AU143" s="120" t="s">
        <v>85</v>
      </c>
      <c r="AV143" s="15" t="s">
        <v>147</v>
      </c>
      <c r="AW143" s="15" t="s">
        <v>32</v>
      </c>
      <c r="AX143" s="15" t="s">
        <v>81</v>
      </c>
      <c r="AY143" s="120" t="s">
        <v>140</v>
      </c>
    </row>
    <row r="144" spans="1:65" s="2" customFormat="1" ht="37.9" customHeight="1">
      <c r="A144" s="31"/>
      <c r="B144" s="98"/>
      <c r="C144" s="99" t="s">
        <v>158</v>
      </c>
      <c r="D144" s="181" t="s">
        <v>142</v>
      </c>
      <c r="E144" s="182" t="s">
        <v>159</v>
      </c>
      <c r="F144" s="183" t="s">
        <v>160</v>
      </c>
      <c r="G144" s="184" t="s">
        <v>145</v>
      </c>
      <c r="H144" s="185">
        <v>8.7739999999999991</v>
      </c>
      <c r="I144" s="100"/>
      <c r="J144" s="224">
        <f>ROUND(I144*H144,2)</f>
        <v>0</v>
      </c>
      <c r="K144" s="183" t="s">
        <v>146</v>
      </c>
      <c r="L144" s="32"/>
      <c r="M144" s="101" t="s">
        <v>1</v>
      </c>
      <c r="N144" s="102" t="s">
        <v>41</v>
      </c>
      <c r="O144" s="45"/>
      <c r="P144" s="103">
        <f>O144*H144</f>
        <v>0</v>
      </c>
      <c r="Q144" s="103">
        <v>0</v>
      </c>
      <c r="R144" s="103">
        <f>Q144*H144</f>
        <v>0</v>
      </c>
      <c r="S144" s="103">
        <v>0</v>
      </c>
      <c r="T144" s="104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05" t="s">
        <v>147</v>
      </c>
      <c r="AT144" s="105" t="s">
        <v>142</v>
      </c>
      <c r="AU144" s="105" t="s">
        <v>85</v>
      </c>
      <c r="AY144" s="18" t="s">
        <v>140</v>
      </c>
      <c r="BE144" s="106">
        <f>IF(N144="základní",J144,0)</f>
        <v>0</v>
      </c>
      <c r="BF144" s="106">
        <f>IF(N144="snížená",J144,0)</f>
        <v>0</v>
      </c>
      <c r="BG144" s="106">
        <f>IF(N144="zákl. přenesená",J144,0)</f>
        <v>0</v>
      </c>
      <c r="BH144" s="106">
        <f>IF(N144="sníž. přenesená",J144,0)</f>
        <v>0</v>
      </c>
      <c r="BI144" s="106">
        <f>IF(N144="nulová",J144,0)</f>
        <v>0</v>
      </c>
      <c r="BJ144" s="18" t="s">
        <v>81</v>
      </c>
      <c r="BK144" s="106">
        <f>ROUND(I144*H144,2)</f>
        <v>0</v>
      </c>
      <c r="BL144" s="18" t="s">
        <v>147</v>
      </c>
      <c r="BM144" s="105" t="s">
        <v>161</v>
      </c>
    </row>
    <row r="145" spans="1:65" s="13" customFormat="1">
      <c r="B145" s="107"/>
      <c r="D145" s="186" t="s">
        <v>149</v>
      </c>
      <c r="E145" s="187" t="s">
        <v>1</v>
      </c>
      <c r="F145" s="188" t="s">
        <v>162</v>
      </c>
      <c r="G145" s="189"/>
      <c r="H145" s="187" t="s">
        <v>1</v>
      </c>
      <c r="I145" s="109"/>
      <c r="J145" s="189"/>
      <c r="K145" s="189"/>
      <c r="L145" s="107"/>
      <c r="M145" s="110"/>
      <c r="N145" s="111"/>
      <c r="O145" s="111"/>
      <c r="P145" s="111"/>
      <c r="Q145" s="111"/>
      <c r="R145" s="111"/>
      <c r="S145" s="111"/>
      <c r="T145" s="112"/>
      <c r="AT145" s="108" t="s">
        <v>149</v>
      </c>
      <c r="AU145" s="108" t="s">
        <v>85</v>
      </c>
      <c r="AV145" s="13" t="s">
        <v>81</v>
      </c>
      <c r="AW145" s="13" t="s">
        <v>32</v>
      </c>
      <c r="AX145" s="13" t="s">
        <v>76</v>
      </c>
      <c r="AY145" s="108" t="s">
        <v>140</v>
      </c>
    </row>
    <row r="146" spans="1:65" s="14" customFormat="1">
      <c r="B146" s="113"/>
      <c r="D146" s="186" t="s">
        <v>149</v>
      </c>
      <c r="E146" s="190" t="s">
        <v>1</v>
      </c>
      <c r="F146" s="191" t="s">
        <v>163</v>
      </c>
      <c r="G146" s="192"/>
      <c r="H146" s="193">
        <v>8.7739999999999991</v>
      </c>
      <c r="I146" s="115"/>
      <c r="J146" s="192"/>
      <c r="K146" s="192"/>
      <c r="L146" s="113"/>
      <c r="M146" s="116"/>
      <c r="N146" s="117"/>
      <c r="O146" s="117"/>
      <c r="P146" s="117"/>
      <c r="Q146" s="117"/>
      <c r="R146" s="117"/>
      <c r="S146" s="117"/>
      <c r="T146" s="118"/>
      <c r="AT146" s="114" t="s">
        <v>149</v>
      </c>
      <c r="AU146" s="114" t="s">
        <v>85</v>
      </c>
      <c r="AV146" s="14" t="s">
        <v>85</v>
      </c>
      <c r="AW146" s="14" t="s">
        <v>32</v>
      </c>
      <c r="AX146" s="14" t="s">
        <v>81</v>
      </c>
      <c r="AY146" s="114" t="s">
        <v>140</v>
      </c>
    </row>
    <row r="147" spans="1:65" s="2" customFormat="1" ht="37.9" customHeight="1">
      <c r="A147" s="31"/>
      <c r="B147" s="98"/>
      <c r="C147" s="99" t="s">
        <v>147</v>
      </c>
      <c r="D147" s="181" t="s">
        <v>142</v>
      </c>
      <c r="E147" s="182" t="s">
        <v>164</v>
      </c>
      <c r="F147" s="183" t="s">
        <v>165</v>
      </c>
      <c r="G147" s="184" t="s">
        <v>145</v>
      </c>
      <c r="H147" s="185">
        <v>8.7739999999999991</v>
      </c>
      <c r="I147" s="100"/>
      <c r="J147" s="224">
        <f>ROUND(I147*H147,2)</f>
        <v>0</v>
      </c>
      <c r="K147" s="183" t="s">
        <v>146</v>
      </c>
      <c r="L147" s="32"/>
      <c r="M147" s="101" t="s">
        <v>1</v>
      </c>
      <c r="N147" s="102" t="s">
        <v>41</v>
      </c>
      <c r="O147" s="45"/>
      <c r="P147" s="103">
        <f>O147*H147</f>
        <v>0</v>
      </c>
      <c r="Q147" s="103">
        <v>0</v>
      </c>
      <c r="R147" s="103">
        <f>Q147*H147</f>
        <v>0</v>
      </c>
      <c r="S147" s="103">
        <v>0</v>
      </c>
      <c r="T147" s="104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05" t="s">
        <v>147</v>
      </c>
      <c r="AT147" s="105" t="s">
        <v>142</v>
      </c>
      <c r="AU147" s="105" t="s">
        <v>85</v>
      </c>
      <c r="AY147" s="18" t="s">
        <v>140</v>
      </c>
      <c r="BE147" s="106">
        <f>IF(N147="základní",J147,0)</f>
        <v>0</v>
      </c>
      <c r="BF147" s="106">
        <f>IF(N147="snížená",J147,0)</f>
        <v>0</v>
      </c>
      <c r="BG147" s="106">
        <f>IF(N147="zákl. přenesená",J147,0)</f>
        <v>0</v>
      </c>
      <c r="BH147" s="106">
        <f>IF(N147="sníž. přenesená",J147,0)</f>
        <v>0</v>
      </c>
      <c r="BI147" s="106">
        <f>IF(N147="nulová",J147,0)</f>
        <v>0</v>
      </c>
      <c r="BJ147" s="18" t="s">
        <v>81</v>
      </c>
      <c r="BK147" s="106">
        <f>ROUND(I147*H147,2)</f>
        <v>0</v>
      </c>
      <c r="BL147" s="18" t="s">
        <v>147</v>
      </c>
      <c r="BM147" s="105" t="s">
        <v>166</v>
      </c>
    </row>
    <row r="148" spans="1:65" s="13" customFormat="1">
      <c r="B148" s="107"/>
      <c r="D148" s="186" t="s">
        <v>149</v>
      </c>
      <c r="E148" s="187" t="s">
        <v>1</v>
      </c>
      <c r="F148" s="188" t="s">
        <v>162</v>
      </c>
      <c r="G148" s="189"/>
      <c r="H148" s="187" t="s">
        <v>1</v>
      </c>
      <c r="I148" s="109"/>
      <c r="J148" s="189"/>
      <c r="K148" s="189"/>
      <c r="L148" s="107"/>
      <c r="M148" s="110"/>
      <c r="N148" s="111"/>
      <c r="O148" s="111"/>
      <c r="P148" s="111"/>
      <c r="Q148" s="111"/>
      <c r="R148" s="111"/>
      <c r="S148" s="111"/>
      <c r="T148" s="112"/>
      <c r="AT148" s="108" t="s">
        <v>149</v>
      </c>
      <c r="AU148" s="108" t="s">
        <v>85</v>
      </c>
      <c r="AV148" s="13" t="s">
        <v>81</v>
      </c>
      <c r="AW148" s="13" t="s">
        <v>32</v>
      </c>
      <c r="AX148" s="13" t="s">
        <v>76</v>
      </c>
      <c r="AY148" s="108" t="s">
        <v>140</v>
      </c>
    </row>
    <row r="149" spans="1:65" s="14" customFormat="1">
      <c r="B149" s="113"/>
      <c r="D149" s="186" t="s">
        <v>149</v>
      </c>
      <c r="E149" s="190" t="s">
        <v>1</v>
      </c>
      <c r="F149" s="191" t="s">
        <v>163</v>
      </c>
      <c r="G149" s="192"/>
      <c r="H149" s="193">
        <v>8.7739999999999991</v>
      </c>
      <c r="I149" s="115"/>
      <c r="J149" s="192"/>
      <c r="K149" s="192"/>
      <c r="L149" s="113"/>
      <c r="M149" s="116"/>
      <c r="N149" s="117"/>
      <c r="O149" s="117"/>
      <c r="P149" s="117"/>
      <c r="Q149" s="117"/>
      <c r="R149" s="117"/>
      <c r="S149" s="117"/>
      <c r="T149" s="118"/>
      <c r="AT149" s="114" t="s">
        <v>149</v>
      </c>
      <c r="AU149" s="114" t="s">
        <v>85</v>
      </c>
      <c r="AV149" s="14" t="s">
        <v>85</v>
      </c>
      <c r="AW149" s="14" t="s">
        <v>32</v>
      </c>
      <c r="AX149" s="14" t="s">
        <v>81</v>
      </c>
      <c r="AY149" s="114" t="s">
        <v>140</v>
      </c>
    </row>
    <row r="150" spans="1:65" s="2" customFormat="1" ht="37.9" customHeight="1">
      <c r="A150" s="31"/>
      <c r="B150" s="98"/>
      <c r="C150" s="99" t="s">
        <v>167</v>
      </c>
      <c r="D150" s="181" t="s">
        <v>142</v>
      </c>
      <c r="E150" s="182" t="s">
        <v>168</v>
      </c>
      <c r="F150" s="183" t="s">
        <v>169</v>
      </c>
      <c r="G150" s="184" t="s">
        <v>145</v>
      </c>
      <c r="H150" s="185">
        <v>8.8279999999999994</v>
      </c>
      <c r="I150" s="100"/>
      <c r="J150" s="224">
        <f>ROUND(I150*H150,2)</f>
        <v>0</v>
      </c>
      <c r="K150" s="183" t="s">
        <v>146</v>
      </c>
      <c r="L150" s="32"/>
      <c r="M150" s="101" t="s">
        <v>1</v>
      </c>
      <c r="N150" s="102" t="s">
        <v>41</v>
      </c>
      <c r="O150" s="45"/>
      <c r="P150" s="103">
        <f>O150*H150</f>
        <v>0</v>
      </c>
      <c r="Q150" s="103">
        <v>0</v>
      </c>
      <c r="R150" s="103">
        <f>Q150*H150</f>
        <v>0</v>
      </c>
      <c r="S150" s="103">
        <v>0</v>
      </c>
      <c r="T150" s="104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05" t="s">
        <v>147</v>
      </c>
      <c r="AT150" s="105" t="s">
        <v>142</v>
      </c>
      <c r="AU150" s="105" t="s">
        <v>85</v>
      </c>
      <c r="AY150" s="18" t="s">
        <v>140</v>
      </c>
      <c r="BE150" s="106">
        <f>IF(N150="základní",J150,0)</f>
        <v>0</v>
      </c>
      <c r="BF150" s="106">
        <f>IF(N150="snížená",J150,0)</f>
        <v>0</v>
      </c>
      <c r="BG150" s="106">
        <f>IF(N150="zákl. přenesená",J150,0)</f>
        <v>0</v>
      </c>
      <c r="BH150" s="106">
        <f>IF(N150="sníž. přenesená",J150,0)</f>
        <v>0</v>
      </c>
      <c r="BI150" s="106">
        <f>IF(N150="nulová",J150,0)</f>
        <v>0</v>
      </c>
      <c r="BJ150" s="18" t="s">
        <v>81</v>
      </c>
      <c r="BK150" s="106">
        <f>ROUND(I150*H150,2)</f>
        <v>0</v>
      </c>
      <c r="BL150" s="18" t="s">
        <v>147</v>
      </c>
      <c r="BM150" s="105" t="s">
        <v>170</v>
      </c>
    </row>
    <row r="151" spans="1:65" s="14" customFormat="1">
      <c r="B151" s="113"/>
      <c r="D151" s="186" t="s">
        <v>149</v>
      </c>
      <c r="E151" s="190" t="s">
        <v>1</v>
      </c>
      <c r="F151" s="191" t="s">
        <v>171</v>
      </c>
      <c r="G151" s="192"/>
      <c r="H151" s="193">
        <v>13.215</v>
      </c>
      <c r="I151" s="115"/>
      <c r="J151" s="192"/>
      <c r="K151" s="192"/>
      <c r="L151" s="113"/>
      <c r="M151" s="116"/>
      <c r="N151" s="117"/>
      <c r="O151" s="117"/>
      <c r="P151" s="117"/>
      <c r="Q151" s="117"/>
      <c r="R151" s="117"/>
      <c r="S151" s="117"/>
      <c r="T151" s="118"/>
      <c r="AT151" s="114" t="s">
        <v>149</v>
      </c>
      <c r="AU151" s="114" t="s">
        <v>85</v>
      </c>
      <c r="AV151" s="14" t="s">
        <v>85</v>
      </c>
      <c r="AW151" s="14" t="s">
        <v>32</v>
      </c>
      <c r="AX151" s="14" t="s">
        <v>76</v>
      </c>
      <c r="AY151" s="114" t="s">
        <v>140</v>
      </c>
    </row>
    <row r="152" spans="1:65" s="14" customFormat="1">
      <c r="B152" s="113"/>
      <c r="D152" s="186" t="s">
        <v>149</v>
      </c>
      <c r="E152" s="190" t="s">
        <v>1</v>
      </c>
      <c r="F152" s="191" t="s">
        <v>172</v>
      </c>
      <c r="G152" s="192"/>
      <c r="H152" s="193">
        <v>-4.3869999999999996</v>
      </c>
      <c r="I152" s="115"/>
      <c r="J152" s="192"/>
      <c r="K152" s="192"/>
      <c r="L152" s="113"/>
      <c r="M152" s="116"/>
      <c r="N152" s="117"/>
      <c r="O152" s="117"/>
      <c r="P152" s="117"/>
      <c r="Q152" s="117"/>
      <c r="R152" s="117"/>
      <c r="S152" s="117"/>
      <c r="T152" s="118"/>
      <c r="AT152" s="114" t="s">
        <v>149</v>
      </c>
      <c r="AU152" s="114" t="s">
        <v>85</v>
      </c>
      <c r="AV152" s="14" t="s">
        <v>85</v>
      </c>
      <c r="AW152" s="14" t="s">
        <v>32</v>
      </c>
      <c r="AX152" s="14" t="s">
        <v>76</v>
      </c>
      <c r="AY152" s="114" t="s">
        <v>140</v>
      </c>
    </row>
    <row r="153" spans="1:65" s="15" customFormat="1">
      <c r="B153" s="119"/>
      <c r="D153" s="186" t="s">
        <v>149</v>
      </c>
      <c r="E153" s="194" t="s">
        <v>89</v>
      </c>
      <c r="F153" s="195" t="s">
        <v>152</v>
      </c>
      <c r="G153" s="196"/>
      <c r="H153" s="197">
        <v>8.8279999999999994</v>
      </c>
      <c r="I153" s="121"/>
      <c r="J153" s="196"/>
      <c r="K153" s="196"/>
      <c r="L153" s="119"/>
      <c r="M153" s="122"/>
      <c r="N153" s="123"/>
      <c r="O153" s="123"/>
      <c r="P153" s="123"/>
      <c r="Q153" s="123"/>
      <c r="R153" s="123"/>
      <c r="S153" s="123"/>
      <c r="T153" s="124"/>
      <c r="AT153" s="120" t="s">
        <v>149</v>
      </c>
      <c r="AU153" s="120" t="s">
        <v>85</v>
      </c>
      <c r="AV153" s="15" t="s">
        <v>147</v>
      </c>
      <c r="AW153" s="15" t="s">
        <v>32</v>
      </c>
      <c r="AX153" s="15" t="s">
        <v>81</v>
      </c>
      <c r="AY153" s="120" t="s">
        <v>140</v>
      </c>
    </row>
    <row r="154" spans="1:65" s="2" customFormat="1" ht="37.9" customHeight="1">
      <c r="A154" s="31"/>
      <c r="B154" s="98"/>
      <c r="C154" s="99" t="s">
        <v>173</v>
      </c>
      <c r="D154" s="181" t="s">
        <v>142</v>
      </c>
      <c r="E154" s="182" t="s">
        <v>168</v>
      </c>
      <c r="F154" s="183" t="s">
        <v>169</v>
      </c>
      <c r="G154" s="184" t="s">
        <v>145</v>
      </c>
      <c r="H154" s="185">
        <v>8.16</v>
      </c>
      <c r="I154" s="100"/>
      <c r="J154" s="224">
        <f>ROUND(I154*H154,2)</f>
        <v>0</v>
      </c>
      <c r="K154" s="183" t="s">
        <v>146</v>
      </c>
      <c r="L154" s="32"/>
      <c r="M154" s="101" t="s">
        <v>1</v>
      </c>
      <c r="N154" s="102" t="s">
        <v>41</v>
      </c>
      <c r="O154" s="45"/>
      <c r="P154" s="103">
        <f>O154*H154</f>
        <v>0</v>
      </c>
      <c r="Q154" s="103">
        <v>0</v>
      </c>
      <c r="R154" s="103">
        <f>Q154*H154</f>
        <v>0</v>
      </c>
      <c r="S154" s="103">
        <v>0</v>
      </c>
      <c r="T154" s="104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05" t="s">
        <v>147</v>
      </c>
      <c r="AT154" s="105" t="s">
        <v>142</v>
      </c>
      <c r="AU154" s="105" t="s">
        <v>85</v>
      </c>
      <c r="AY154" s="18" t="s">
        <v>140</v>
      </c>
      <c r="BE154" s="106">
        <f>IF(N154="základní",J154,0)</f>
        <v>0</v>
      </c>
      <c r="BF154" s="106">
        <f>IF(N154="snížená",J154,0)</f>
        <v>0</v>
      </c>
      <c r="BG154" s="106">
        <f>IF(N154="zákl. přenesená",J154,0)</f>
        <v>0</v>
      </c>
      <c r="BH154" s="106">
        <f>IF(N154="sníž. přenesená",J154,0)</f>
        <v>0</v>
      </c>
      <c r="BI154" s="106">
        <f>IF(N154="nulová",J154,0)</f>
        <v>0</v>
      </c>
      <c r="BJ154" s="18" t="s">
        <v>81</v>
      </c>
      <c r="BK154" s="106">
        <f>ROUND(I154*H154,2)</f>
        <v>0</v>
      </c>
      <c r="BL154" s="18" t="s">
        <v>147</v>
      </c>
      <c r="BM154" s="105" t="s">
        <v>174</v>
      </c>
    </row>
    <row r="155" spans="1:65" s="14" customFormat="1">
      <c r="B155" s="113"/>
      <c r="D155" s="186" t="s">
        <v>149</v>
      </c>
      <c r="E155" s="190" t="s">
        <v>1</v>
      </c>
      <c r="F155" s="191" t="s">
        <v>175</v>
      </c>
      <c r="G155" s="192"/>
      <c r="H155" s="193">
        <v>8.16</v>
      </c>
      <c r="I155" s="115"/>
      <c r="J155" s="192"/>
      <c r="K155" s="192"/>
      <c r="L155" s="113"/>
      <c r="M155" s="116"/>
      <c r="N155" s="117"/>
      <c r="O155" s="117"/>
      <c r="P155" s="117"/>
      <c r="Q155" s="117"/>
      <c r="R155" s="117"/>
      <c r="S155" s="117"/>
      <c r="T155" s="118"/>
      <c r="AT155" s="114" t="s">
        <v>149</v>
      </c>
      <c r="AU155" s="114" t="s">
        <v>85</v>
      </c>
      <c r="AV155" s="14" t="s">
        <v>85</v>
      </c>
      <c r="AW155" s="14" t="s">
        <v>32</v>
      </c>
      <c r="AX155" s="14" t="s">
        <v>81</v>
      </c>
      <c r="AY155" s="114" t="s">
        <v>140</v>
      </c>
    </row>
    <row r="156" spans="1:65" s="2" customFormat="1" ht="37.9" customHeight="1">
      <c r="A156" s="31"/>
      <c r="B156" s="98"/>
      <c r="C156" s="99" t="s">
        <v>176</v>
      </c>
      <c r="D156" s="181" t="s">
        <v>142</v>
      </c>
      <c r="E156" s="182" t="s">
        <v>177</v>
      </c>
      <c r="F156" s="183" t="s">
        <v>178</v>
      </c>
      <c r="G156" s="184" t="s">
        <v>145</v>
      </c>
      <c r="H156" s="185">
        <v>88.28</v>
      </c>
      <c r="I156" s="100"/>
      <c r="J156" s="224">
        <f>ROUND(I156*H156,2)</f>
        <v>0</v>
      </c>
      <c r="K156" s="183" t="s">
        <v>146</v>
      </c>
      <c r="L156" s="32"/>
      <c r="M156" s="101" t="s">
        <v>1</v>
      </c>
      <c r="N156" s="102" t="s">
        <v>41</v>
      </c>
      <c r="O156" s="45"/>
      <c r="P156" s="103">
        <f>O156*H156</f>
        <v>0</v>
      </c>
      <c r="Q156" s="103">
        <v>0</v>
      </c>
      <c r="R156" s="103">
        <f>Q156*H156</f>
        <v>0</v>
      </c>
      <c r="S156" s="103">
        <v>0</v>
      </c>
      <c r="T156" s="104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05" t="s">
        <v>147</v>
      </c>
      <c r="AT156" s="105" t="s">
        <v>142</v>
      </c>
      <c r="AU156" s="105" t="s">
        <v>85</v>
      </c>
      <c r="AY156" s="18" t="s">
        <v>140</v>
      </c>
      <c r="BE156" s="106">
        <f>IF(N156="základní",J156,0)</f>
        <v>0</v>
      </c>
      <c r="BF156" s="106">
        <f>IF(N156="snížená",J156,0)</f>
        <v>0</v>
      </c>
      <c r="BG156" s="106">
        <f>IF(N156="zákl. přenesená",J156,0)</f>
        <v>0</v>
      </c>
      <c r="BH156" s="106">
        <f>IF(N156="sníž. přenesená",J156,0)</f>
        <v>0</v>
      </c>
      <c r="BI156" s="106">
        <f>IF(N156="nulová",J156,0)</f>
        <v>0</v>
      </c>
      <c r="BJ156" s="18" t="s">
        <v>81</v>
      </c>
      <c r="BK156" s="106">
        <f>ROUND(I156*H156,2)</f>
        <v>0</v>
      </c>
      <c r="BL156" s="18" t="s">
        <v>147</v>
      </c>
      <c r="BM156" s="105" t="s">
        <v>179</v>
      </c>
    </row>
    <row r="157" spans="1:65" s="14" customFormat="1">
      <c r="B157" s="113"/>
      <c r="D157" s="186" t="s">
        <v>149</v>
      </c>
      <c r="E157" s="190" t="s">
        <v>1</v>
      </c>
      <c r="F157" s="191" t="s">
        <v>180</v>
      </c>
      <c r="G157" s="192"/>
      <c r="H157" s="193">
        <v>88.28</v>
      </c>
      <c r="I157" s="115"/>
      <c r="J157" s="192"/>
      <c r="K157" s="192"/>
      <c r="L157" s="113"/>
      <c r="M157" s="116"/>
      <c r="N157" s="117"/>
      <c r="O157" s="117"/>
      <c r="P157" s="117"/>
      <c r="Q157" s="117"/>
      <c r="R157" s="117"/>
      <c r="S157" s="117"/>
      <c r="T157" s="118"/>
      <c r="AT157" s="114" t="s">
        <v>149</v>
      </c>
      <c r="AU157" s="114" t="s">
        <v>85</v>
      </c>
      <c r="AV157" s="14" t="s">
        <v>85</v>
      </c>
      <c r="AW157" s="14" t="s">
        <v>32</v>
      </c>
      <c r="AX157" s="14" t="s">
        <v>81</v>
      </c>
      <c r="AY157" s="114" t="s">
        <v>140</v>
      </c>
    </row>
    <row r="158" spans="1:65" s="2" customFormat="1" ht="24.2" customHeight="1">
      <c r="A158" s="31"/>
      <c r="B158" s="98"/>
      <c r="C158" s="99" t="s">
        <v>181</v>
      </c>
      <c r="D158" s="181" t="s">
        <v>142</v>
      </c>
      <c r="E158" s="182" t="s">
        <v>182</v>
      </c>
      <c r="F158" s="183" t="s">
        <v>183</v>
      </c>
      <c r="G158" s="184" t="s">
        <v>145</v>
      </c>
      <c r="H158" s="185">
        <v>12.547000000000001</v>
      </c>
      <c r="I158" s="100"/>
      <c r="J158" s="224">
        <f>ROUND(I158*H158,2)</f>
        <v>0</v>
      </c>
      <c r="K158" s="183" t="s">
        <v>146</v>
      </c>
      <c r="L158" s="32"/>
      <c r="M158" s="101" t="s">
        <v>1</v>
      </c>
      <c r="N158" s="102" t="s">
        <v>41</v>
      </c>
      <c r="O158" s="45"/>
      <c r="P158" s="103">
        <f>O158*H158</f>
        <v>0</v>
      </c>
      <c r="Q158" s="103">
        <v>0</v>
      </c>
      <c r="R158" s="103">
        <f>Q158*H158</f>
        <v>0</v>
      </c>
      <c r="S158" s="103">
        <v>0</v>
      </c>
      <c r="T158" s="104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05" t="s">
        <v>147</v>
      </c>
      <c r="AT158" s="105" t="s">
        <v>142</v>
      </c>
      <c r="AU158" s="105" t="s">
        <v>85</v>
      </c>
      <c r="AY158" s="18" t="s">
        <v>140</v>
      </c>
      <c r="BE158" s="106">
        <f>IF(N158="základní",J158,0)</f>
        <v>0</v>
      </c>
      <c r="BF158" s="106">
        <f>IF(N158="snížená",J158,0)</f>
        <v>0</v>
      </c>
      <c r="BG158" s="106">
        <f>IF(N158="zákl. přenesená",J158,0)</f>
        <v>0</v>
      </c>
      <c r="BH158" s="106">
        <f>IF(N158="sníž. přenesená",J158,0)</f>
        <v>0</v>
      </c>
      <c r="BI158" s="106">
        <f>IF(N158="nulová",J158,0)</f>
        <v>0</v>
      </c>
      <c r="BJ158" s="18" t="s">
        <v>81</v>
      </c>
      <c r="BK158" s="106">
        <f>ROUND(I158*H158,2)</f>
        <v>0</v>
      </c>
      <c r="BL158" s="18" t="s">
        <v>147</v>
      </c>
      <c r="BM158" s="105" t="s">
        <v>184</v>
      </c>
    </row>
    <row r="159" spans="1:65" s="14" customFormat="1">
      <c r="B159" s="113"/>
      <c r="D159" s="186" t="s">
        <v>149</v>
      </c>
      <c r="E159" s="190" t="s">
        <v>1</v>
      </c>
      <c r="F159" s="191" t="s">
        <v>185</v>
      </c>
      <c r="G159" s="192"/>
      <c r="H159" s="193">
        <v>8.16</v>
      </c>
      <c r="I159" s="115"/>
      <c r="J159" s="192"/>
      <c r="K159" s="192"/>
      <c r="L159" s="113"/>
      <c r="M159" s="116"/>
      <c r="N159" s="117"/>
      <c r="O159" s="117"/>
      <c r="P159" s="117"/>
      <c r="Q159" s="117"/>
      <c r="R159" s="117"/>
      <c r="S159" s="117"/>
      <c r="T159" s="118"/>
      <c r="AT159" s="114" t="s">
        <v>149</v>
      </c>
      <c r="AU159" s="114" t="s">
        <v>85</v>
      </c>
      <c r="AV159" s="14" t="s">
        <v>85</v>
      </c>
      <c r="AW159" s="14" t="s">
        <v>32</v>
      </c>
      <c r="AX159" s="14" t="s">
        <v>76</v>
      </c>
      <c r="AY159" s="114" t="s">
        <v>140</v>
      </c>
    </row>
    <row r="160" spans="1:65" s="14" customFormat="1">
      <c r="B160" s="113"/>
      <c r="D160" s="186" t="s">
        <v>149</v>
      </c>
      <c r="E160" s="190" t="s">
        <v>1</v>
      </c>
      <c r="F160" s="191" t="s">
        <v>186</v>
      </c>
      <c r="G160" s="192"/>
      <c r="H160" s="193">
        <v>4.3869999999999996</v>
      </c>
      <c r="I160" s="115"/>
      <c r="J160" s="192"/>
      <c r="K160" s="192"/>
      <c r="L160" s="113"/>
      <c r="M160" s="116"/>
      <c r="N160" s="117"/>
      <c r="O160" s="117"/>
      <c r="P160" s="117"/>
      <c r="Q160" s="117"/>
      <c r="R160" s="117"/>
      <c r="S160" s="117"/>
      <c r="T160" s="118"/>
      <c r="AT160" s="114" t="s">
        <v>149</v>
      </c>
      <c r="AU160" s="114" t="s">
        <v>85</v>
      </c>
      <c r="AV160" s="14" t="s">
        <v>85</v>
      </c>
      <c r="AW160" s="14" t="s">
        <v>32</v>
      </c>
      <c r="AX160" s="14" t="s">
        <v>76</v>
      </c>
      <c r="AY160" s="114" t="s">
        <v>140</v>
      </c>
    </row>
    <row r="161" spans="1:65" s="15" customFormat="1">
      <c r="B161" s="119"/>
      <c r="D161" s="186" t="s">
        <v>149</v>
      </c>
      <c r="E161" s="194" t="s">
        <v>1</v>
      </c>
      <c r="F161" s="195" t="s">
        <v>152</v>
      </c>
      <c r="G161" s="196"/>
      <c r="H161" s="197">
        <v>12.547000000000001</v>
      </c>
      <c r="I161" s="121"/>
      <c r="J161" s="196"/>
      <c r="K161" s="196"/>
      <c r="L161" s="119"/>
      <c r="M161" s="122"/>
      <c r="N161" s="123"/>
      <c r="O161" s="123"/>
      <c r="P161" s="123"/>
      <c r="Q161" s="123"/>
      <c r="R161" s="123"/>
      <c r="S161" s="123"/>
      <c r="T161" s="124"/>
      <c r="AT161" s="120" t="s">
        <v>149</v>
      </c>
      <c r="AU161" s="120" t="s">
        <v>85</v>
      </c>
      <c r="AV161" s="15" t="s">
        <v>147</v>
      </c>
      <c r="AW161" s="15" t="s">
        <v>32</v>
      </c>
      <c r="AX161" s="15" t="s">
        <v>81</v>
      </c>
      <c r="AY161" s="120" t="s">
        <v>140</v>
      </c>
    </row>
    <row r="162" spans="1:65" s="2" customFormat="1" ht="16.5" customHeight="1">
      <c r="A162" s="31"/>
      <c r="B162" s="98"/>
      <c r="C162" s="99" t="s">
        <v>187</v>
      </c>
      <c r="D162" s="181" t="s">
        <v>142</v>
      </c>
      <c r="E162" s="182" t="s">
        <v>188</v>
      </c>
      <c r="F162" s="183" t="s">
        <v>189</v>
      </c>
      <c r="G162" s="184" t="s">
        <v>145</v>
      </c>
      <c r="H162" s="185">
        <v>8.8279999999999994</v>
      </c>
      <c r="I162" s="100"/>
      <c r="J162" s="224">
        <f>ROUND(I162*H162,2)</f>
        <v>0</v>
      </c>
      <c r="K162" s="183" t="s">
        <v>146</v>
      </c>
      <c r="L162" s="32"/>
      <c r="M162" s="101" t="s">
        <v>1</v>
      </c>
      <c r="N162" s="102" t="s">
        <v>41</v>
      </c>
      <c r="O162" s="45"/>
      <c r="P162" s="103">
        <f>O162*H162</f>
        <v>0</v>
      </c>
      <c r="Q162" s="103">
        <v>0</v>
      </c>
      <c r="R162" s="103">
        <f>Q162*H162</f>
        <v>0</v>
      </c>
      <c r="S162" s="103">
        <v>0</v>
      </c>
      <c r="T162" s="104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05" t="s">
        <v>147</v>
      </c>
      <c r="AT162" s="105" t="s">
        <v>142</v>
      </c>
      <c r="AU162" s="105" t="s">
        <v>85</v>
      </c>
      <c r="AY162" s="18" t="s">
        <v>140</v>
      </c>
      <c r="BE162" s="106">
        <f>IF(N162="základní",J162,0)</f>
        <v>0</v>
      </c>
      <c r="BF162" s="106">
        <f>IF(N162="snížená",J162,0)</f>
        <v>0</v>
      </c>
      <c r="BG162" s="106">
        <f>IF(N162="zákl. přenesená",J162,0)</f>
        <v>0</v>
      </c>
      <c r="BH162" s="106">
        <f>IF(N162="sníž. přenesená",J162,0)</f>
        <v>0</v>
      </c>
      <c r="BI162" s="106">
        <f>IF(N162="nulová",J162,0)</f>
        <v>0</v>
      </c>
      <c r="BJ162" s="18" t="s">
        <v>81</v>
      </c>
      <c r="BK162" s="106">
        <f>ROUND(I162*H162,2)</f>
        <v>0</v>
      </c>
      <c r="BL162" s="18" t="s">
        <v>147</v>
      </c>
      <c r="BM162" s="105" t="s">
        <v>190</v>
      </c>
    </row>
    <row r="163" spans="1:65" s="14" customFormat="1">
      <c r="B163" s="113"/>
      <c r="D163" s="186" t="s">
        <v>149</v>
      </c>
      <c r="E163" s="190" t="s">
        <v>1</v>
      </c>
      <c r="F163" s="191" t="s">
        <v>89</v>
      </c>
      <c r="G163" s="192"/>
      <c r="H163" s="193">
        <v>8.8279999999999994</v>
      </c>
      <c r="I163" s="115"/>
      <c r="J163" s="192"/>
      <c r="K163" s="192"/>
      <c r="L163" s="113"/>
      <c r="M163" s="116"/>
      <c r="N163" s="117"/>
      <c r="O163" s="117"/>
      <c r="P163" s="117"/>
      <c r="Q163" s="117"/>
      <c r="R163" s="117"/>
      <c r="S163" s="117"/>
      <c r="T163" s="118"/>
      <c r="AT163" s="114" t="s">
        <v>149</v>
      </c>
      <c r="AU163" s="114" t="s">
        <v>85</v>
      </c>
      <c r="AV163" s="14" t="s">
        <v>85</v>
      </c>
      <c r="AW163" s="14" t="s">
        <v>32</v>
      </c>
      <c r="AX163" s="14" t="s">
        <v>81</v>
      </c>
      <c r="AY163" s="114" t="s">
        <v>140</v>
      </c>
    </row>
    <row r="164" spans="1:65" s="2" customFormat="1" ht="33" customHeight="1">
      <c r="A164" s="31"/>
      <c r="B164" s="98"/>
      <c r="C164" s="99" t="s">
        <v>191</v>
      </c>
      <c r="D164" s="181" t="s">
        <v>142</v>
      </c>
      <c r="E164" s="182" t="s">
        <v>192</v>
      </c>
      <c r="F164" s="183" t="s">
        <v>193</v>
      </c>
      <c r="G164" s="184" t="s">
        <v>194</v>
      </c>
      <c r="H164" s="185">
        <v>14.743</v>
      </c>
      <c r="I164" s="100"/>
      <c r="J164" s="224">
        <f>ROUND(I164*H164,2)</f>
        <v>0</v>
      </c>
      <c r="K164" s="183" t="s">
        <v>146</v>
      </c>
      <c r="L164" s="32"/>
      <c r="M164" s="101" t="s">
        <v>1</v>
      </c>
      <c r="N164" s="102" t="s">
        <v>41</v>
      </c>
      <c r="O164" s="45"/>
      <c r="P164" s="103">
        <f>O164*H164</f>
        <v>0</v>
      </c>
      <c r="Q164" s="103">
        <v>0</v>
      </c>
      <c r="R164" s="103">
        <f>Q164*H164</f>
        <v>0</v>
      </c>
      <c r="S164" s="103">
        <v>0</v>
      </c>
      <c r="T164" s="104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05" t="s">
        <v>147</v>
      </c>
      <c r="AT164" s="105" t="s">
        <v>142</v>
      </c>
      <c r="AU164" s="105" t="s">
        <v>85</v>
      </c>
      <c r="AY164" s="18" t="s">
        <v>140</v>
      </c>
      <c r="BE164" s="106">
        <f>IF(N164="základní",J164,0)</f>
        <v>0</v>
      </c>
      <c r="BF164" s="106">
        <f>IF(N164="snížená",J164,0)</f>
        <v>0</v>
      </c>
      <c r="BG164" s="106">
        <f>IF(N164="zákl. přenesená",J164,0)</f>
        <v>0</v>
      </c>
      <c r="BH164" s="106">
        <f>IF(N164="sníž. přenesená",J164,0)</f>
        <v>0</v>
      </c>
      <c r="BI164" s="106">
        <f>IF(N164="nulová",J164,0)</f>
        <v>0</v>
      </c>
      <c r="BJ164" s="18" t="s">
        <v>81</v>
      </c>
      <c r="BK164" s="106">
        <f>ROUND(I164*H164,2)</f>
        <v>0</v>
      </c>
      <c r="BL164" s="18" t="s">
        <v>147</v>
      </c>
      <c r="BM164" s="105" t="s">
        <v>195</v>
      </c>
    </row>
    <row r="165" spans="1:65" s="14" customFormat="1">
      <c r="B165" s="113"/>
      <c r="D165" s="186" t="s">
        <v>149</v>
      </c>
      <c r="E165" s="190" t="s">
        <v>1</v>
      </c>
      <c r="F165" s="191" t="s">
        <v>196</v>
      </c>
      <c r="G165" s="192"/>
      <c r="H165" s="193">
        <v>14.743</v>
      </c>
      <c r="I165" s="115"/>
      <c r="J165" s="192"/>
      <c r="K165" s="192"/>
      <c r="L165" s="113"/>
      <c r="M165" s="116"/>
      <c r="N165" s="117"/>
      <c r="O165" s="117"/>
      <c r="P165" s="117"/>
      <c r="Q165" s="117"/>
      <c r="R165" s="117"/>
      <c r="S165" s="117"/>
      <c r="T165" s="118"/>
      <c r="AT165" s="114" t="s">
        <v>149</v>
      </c>
      <c r="AU165" s="114" t="s">
        <v>85</v>
      </c>
      <c r="AV165" s="14" t="s">
        <v>85</v>
      </c>
      <c r="AW165" s="14" t="s">
        <v>32</v>
      </c>
      <c r="AX165" s="14" t="s">
        <v>81</v>
      </c>
      <c r="AY165" s="114" t="s">
        <v>140</v>
      </c>
    </row>
    <row r="166" spans="1:65" s="2" customFormat="1" ht="24.2" customHeight="1">
      <c r="A166" s="31"/>
      <c r="B166" s="98"/>
      <c r="C166" s="99" t="s">
        <v>197</v>
      </c>
      <c r="D166" s="181" t="s">
        <v>142</v>
      </c>
      <c r="E166" s="182" t="s">
        <v>198</v>
      </c>
      <c r="F166" s="183" t="s">
        <v>199</v>
      </c>
      <c r="G166" s="184" t="s">
        <v>145</v>
      </c>
      <c r="H166" s="185">
        <v>4.3869999999999996</v>
      </c>
      <c r="I166" s="100"/>
      <c r="J166" s="224">
        <f>ROUND(I166*H166,2)</f>
        <v>0</v>
      </c>
      <c r="K166" s="183" t="s">
        <v>146</v>
      </c>
      <c r="L166" s="32"/>
      <c r="M166" s="101" t="s">
        <v>1</v>
      </c>
      <c r="N166" s="102" t="s">
        <v>41</v>
      </c>
      <c r="O166" s="45"/>
      <c r="P166" s="103">
        <f>O166*H166</f>
        <v>0</v>
      </c>
      <c r="Q166" s="103">
        <v>0</v>
      </c>
      <c r="R166" s="103">
        <f>Q166*H166</f>
        <v>0</v>
      </c>
      <c r="S166" s="103">
        <v>0</v>
      </c>
      <c r="T166" s="104">
        <f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05" t="s">
        <v>147</v>
      </c>
      <c r="AT166" s="105" t="s">
        <v>142</v>
      </c>
      <c r="AU166" s="105" t="s">
        <v>85</v>
      </c>
      <c r="AY166" s="18" t="s">
        <v>140</v>
      </c>
      <c r="BE166" s="106">
        <f>IF(N166="základní",J166,0)</f>
        <v>0</v>
      </c>
      <c r="BF166" s="106">
        <f>IF(N166="snížená",J166,0)</f>
        <v>0</v>
      </c>
      <c r="BG166" s="106">
        <f>IF(N166="zákl. přenesená",J166,0)</f>
        <v>0</v>
      </c>
      <c r="BH166" s="106">
        <f>IF(N166="sníž. přenesená",J166,0)</f>
        <v>0</v>
      </c>
      <c r="BI166" s="106">
        <f>IF(N166="nulová",J166,0)</f>
        <v>0</v>
      </c>
      <c r="BJ166" s="18" t="s">
        <v>81</v>
      </c>
      <c r="BK166" s="106">
        <f>ROUND(I166*H166,2)</f>
        <v>0</v>
      </c>
      <c r="BL166" s="18" t="s">
        <v>147</v>
      </c>
      <c r="BM166" s="105" t="s">
        <v>200</v>
      </c>
    </row>
    <row r="167" spans="1:65" s="13" customFormat="1">
      <c r="B167" s="107"/>
      <c r="D167" s="186" t="s">
        <v>149</v>
      </c>
      <c r="E167" s="187" t="s">
        <v>1</v>
      </c>
      <c r="F167" s="188" t="s">
        <v>201</v>
      </c>
      <c r="G167" s="189"/>
      <c r="H167" s="187" t="s">
        <v>1</v>
      </c>
      <c r="I167" s="109"/>
      <c r="J167" s="189"/>
      <c r="K167" s="189"/>
      <c r="L167" s="107"/>
      <c r="M167" s="110"/>
      <c r="N167" s="111"/>
      <c r="O167" s="111"/>
      <c r="P167" s="111"/>
      <c r="Q167" s="111"/>
      <c r="R167" s="111"/>
      <c r="S167" s="111"/>
      <c r="T167" s="112"/>
      <c r="AT167" s="108" t="s">
        <v>149</v>
      </c>
      <c r="AU167" s="108" t="s">
        <v>85</v>
      </c>
      <c r="AV167" s="13" t="s">
        <v>81</v>
      </c>
      <c r="AW167" s="13" t="s">
        <v>32</v>
      </c>
      <c r="AX167" s="13" t="s">
        <v>76</v>
      </c>
      <c r="AY167" s="108" t="s">
        <v>140</v>
      </c>
    </row>
    <row r="168" spans="1:65" s="14" customFormat="1">
      <c r="B168" s="113"/>
      <c r="D168" s="186" t="s">
        <v>149</v>
      </c>
      <c r="E168" s="190" t="s">
        <v>1</v>
      </c>
      <c r="F168" s="191" t="s">
        <v>157</v>
      </c>
      <c r="G168" s="192"/>
      <c r="H168" s="193">
        <v>7.8</v>
      </c>
      <c r="I168" s="115"/>
      <c r="J168" s="192"/>
      <c r="K168" s="192"/>
      <c r="L168" s="113"/>
      <c r="M168" s="116"/>
      <c r="N168" s="117"/>
      <c r="O168" s="117"/>
      <c r="P168" s="117"/>
      <c r="Q168" s="117"/>
      <c r="R168" s="117"/>
      <c r="S168" s="117"/>
      <c r="T168" s="118"/>
      <c r="AT168" s="114" t="s">
        <v>149</v>
      </c>
      <c r="AU168" s="114" t="s">
        <v>85</v>
      </c>
      <c r="AV168" s="14" t="s">
        <v>85</v>
      </c>
      <c r="AW168" s="14" t="s">
        <v>32</v>
      </c>
      <c r="AX168" s="14" t="s">
        <v>76</v>
      </c>
      <c r="AY168" s="114" t="s">
        <v>140</v>
      </c>
    </row>
    <row r="169" spans="1:65" s="14" customFormat="1">
      <c r="B169" s="113"/>
      <c r="D169" s="186" t="s">
        <v>149</v>
      </c>
      <c r="E169" s="190" t="s">
        <v>1</v>
      </c>
      <c r="F169" s="191" t="s">
        <v>202</v>
      </c>
      <c r="G169" s="192"/>
      <c r="H169" s="193">
        <v>-3.4129999999999998</v>
      </c>
      <c r="I169" s="115"/>
      <c r="J169" s="192"/>
      <c r="K169" s="192"/>
      <c r="L169" s="113"/>
      <c r="M169" s="116"/>
      <c r="N169" s="117"/>
      <c r="O169" s="117"/>
      <c r="P169" s="117"/>
      <c r="Q169" s="117"/>
      <c r="R169" s="117"/>
      <c r="S169" s="117"/>
      <c r="T169" s="118"/>
      <c r="AT169" s="114" t="s">
        <v>149</v>
      </c>
      <c r="AU169" s="114" t="s">
        <v>85</v>
      </c>
      <c r="AV169" s="14" t="s">
        <v>85</v>
      </c>
      <c r="AW169" s="14" t="s">
        <v>32</v>
      </c>
      <c r="AX169" s="14" t="s">
        <v>76</v>
      </c>
      <c r="AY169" s="114" t="s">
        <v>140</v>
      </c>
    </row>
    <row r="170" spans="1:65" s="15" customFormat="1">
      <c r="B170" s="119"/>
      <c r="D170" s="186" t="s">
        <v>149</v>
      </c>
      <c r="E170" s="194" t="s">
        <v>91</v>
      </c>
      <c r="F170" s="195" t="s">
        <v>152</v>
      </c>
      <c r="G170" s="196"/>
      <c r="H170" s="197">
        <v>4.3869999999999996</v>
      </c>
      <c r="I170" s="121"/>
      <c r="J170" s="196"/>
      <c r="K170" s="196"/>
      <c r="L170" s="119"/>
      <c r="M170" s="122"/>
      <c r="N170" s="123"/>
      <c r="O170" s="123"/>
      <c r="P170" s="123"/>
      <c r="Q170" s="123"/>
      <c r="R170" s="123"/>
      <c r="S170" s="123"/>
      <c r="T170" s="124"/>
      <c r="AT170" s="120" t="s">
        <v>149</v>
      </c>
      <c r="AU170" s="120" t="s">
        <v>85</v>
      </c>
      <c r="AV170" s="15" t="s">
        <v>147</v>
      </c>
      <c r="AW170" s="15" t="s">
        <v>32</v>
      </c>
      <c r="AX170" s="15" t="s">
        <v>81</v>
      </c>
      <c r="AY170" s="120" t="s">
        <v>140</v>
      </c>
    </row>
    <row r="171" spans="1:65" s="2" customFormat="1" ht="24.2" customHeight="1">
      <c r="A171" s="31"/>
      <c r="B171" s="98"/>
      <c r="C171" s="99" t="s">
        <v>203</v>
      </c>
      <c r="D171" s="181" t="s">
        <v>142</v>
      </c>
      <c r="E171" s="182" t="s">
        <v>204</v>
      </c>
      <c r="F171" s="183" t="s">
        <v>205</v>
      </c>
      <c r="G171" s="184" t="s">
        <v>206</v>
      </c>
      <c r="H171" s="185">
        <v>68</v>
      </c>
      <c r="I171" s="100"/>
      <c r="J171" s="224">
        <f>ROUND(I171*H171,2)</f>
        <v>0</v>
      </c>
      <c r="K171" s="183" t="s">
        <v>146</v>
      </c>
      <c r="L171" s="32"/>
      <c r="M171" s="101" t="s">
        <v>1</v>
      </c>
      <c r="N171" s="102" t="s">
        <v>41</v>
      </c>
      <c r="O171" s="45"/>
      <c r="P171" s="103">
        <f>O171*H171</f>
        <v>0</v>
      </c>
      <c r="Q171" s="103">
        <v>0</v>
      </c>
      <c r="R171" s="103">
        <f>Q171*H171</f>
        <v>0</v>
      </c>
      <c r="S171" s="103">
        <v>0</v>
      </c>
      <c r="T171" s="104">
        <f>S171*H171</f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05" t="s">
        <v>147</v>
      </c>
      <c r="AT171" s="105" t="s">
        <v>142</v>
      </c>
      <c r="AU171" s="105" t="s">
        <v>85</v>
      </c>
      <c r="AY171" s="18" t="s">
        <v>140</v>
      </c>
      <c r="BE171" s="106">
        <f>IF(N171="základní",J171,0)</f>
        <v>0</v>
      </c>
      <c r="BF171" s="106">
        <f>IF(N171="snížená",J171,0)</f>
        <v>0</v>
      </c>
      <c r="BG171" s="106">
        <f>IF(N171="zákl. přenesená",J171,0)</f>
        <v>0</v>
      </c>
      <c r="BH171" s="106">
        <f>IF(N171="sníž. přenesená",J171,0)</f>
        <v>0</v>
      </c>
      <c r="BI171" s="106">
        <f>IF(N171="nulová",J171,0)</f>
        <v>0</v>
      </c>
      <c r="BJ171" s="18" t="s">
        <v>81</v>
      </c>
      <c r="BK171" s="106">
        <f>ROUND(I171*H171,2)</f>
        <v>0</v>
      </c>
      <c r="BL171" s="18" t="s">
        <v>147</v>
      </c>
      <c r="BM171" s="105" t="s">
        <v>207</v>
      </c>
    </row>
    <row r="172" spans="1:65" s="14" customFormat="1">
      <c r="B172" s="113"/>
      <c r="D172" s="186" t="s">
        <v>149</v>
      </c>
      <c r="E172" s="190" t="s">
        <v>1</v>
      </c>
      <c r="F172" s="191" t="s">
        <v>208</v>
      </c>
      <c r="G172" s="192"/>
      <c r="H172" s="193">
        <v>34</v>
      </c>
      <c r="I172" s="115"/>
      <c r="J172" s="192"/>
      <c r="K172" s="192"/>
      <c r="L172" s="113"/>
      <c r="M172" s="116"/>
      <c r="N172" s="117"/>
      <c r="O172" s="117"/>
      <c r="P172" s="117"/>
      <c r="Q172" s="117"/>
      <c r="R172" s="117"/>
      <c r="S172" s="117"/>
      <c r="T172" s="118"/>
      <c r="AT172" s="114" t="s">
        <v>149</v>
      </c>
      <c r="AU172" s="114" t="s">
        <v>85</v>
      </c>
      <c r="AV172" s="14" t="s">
        <v>85</v>
      </c>
      <c r="AW172" s="14" t="s">
        <v>32</v>
      </c>
      <c r="AX172" s="14" t="s">
        <v>76</v>
      </c>
      <c r="AY172" s="114" t="s">
        <v>140</v>
      </c>
    </row>
    <row r="173" spans="1:65" s="14" customFormat="1">
      <c r="B173" s="113"/>
      <c r="D173" s="186" t="s">
        <v>149</v>
      </c>
      <c r="E173" s="190" t="s">
        <v>1</v>
      </c>
      <c r="F173" s="191" t="s">
        <v>209</v>
      </c>
      <c r="G173" s="192"/>
      <c r="H173" s="193">
        <v>34</v>
      </c>
      <c r="I173" s="115"/>
      <c r="J173" s="192"/>
      <c r="K173" s="192"/>
      <c r="L173" s="113"/>
      <c r="M173" s="116"/>
      <c r="N173" s="117"/>
      <c r="O173" s="117"/>
      <c r="P173" s="117"/>
      <c r="Q173" s="117"/>
      <c r="R173" s="117"/>
      <c r="S173" s="117"/>
      <c r="T173" s="118"/>
      <c r="AT173" s="114" t="s">
        <v>149</v>
      </c>
      <c r="AU173" s="114" t="s">
        <v>85</v>
      </c>
      <c r="AV173" s="14" t="s">
        <v>85</v>
      </c>
      <c r="AW173" s="14" t="s">
        <v>32</v>
      </c>
      <c r="AX173" s="14" t="s">
        <v>76</v>
      </c>
      <c r="AY173" s="114" t="s">
        <v>140</v>
      </c>
    </row>
    <row r="174" spans="1:65" s="15" customFormat="1">
      <c r="B174" s="119"/>
      <c r="D174" s="186" t="s">
        <v>149</v>
      </c>
      <c r="E174" s="194" t="s">
        <v>93</v>
      </c>
      <c r="F174" s="195" t="s">
        <v>152</v>
      </c>
      <c r="G174" s="196"/>
      <c r="H174" s="197">
        <v>68</v>
      </c>
      <c r="I174" s="121"/>
      <c r="J174" s="196"/>
      <c r="K174" s="196"/>
      <c r="L174" s="119"/>
      <c r="M174" s="122"/>
      <c r="N174" s="123"/>
      <c r="O174" s="123"/>
      <c r="P174" s="123"/>
      <c r="Q174" s="123"/>
      <c r="R174" s="123"/>
      <c r="S174" s="123"/>
      <c r="T174" s="124"/>
      <c r="AT174" s="120" t="s">
        <v>149</v>
      </c>
      <c r="AU174" s="120" t="s">
        <v>85</v>
      </c>
      <c r="AV174" s="15" t="s">
        <v>147</v>
      </c>
      <c r="AW174" s="15" t="s">
        <v>32</v>
      </c>
      <c r="AX174" s="15" t="s">
        <v>81</v>
      </c>
      <c r="AY174" s="120" t="s">
        <v>140</v>
      </c>
    </row>
    <row r="175" spans="1:65" s="2" customFormat="1" ht="24.2" customHeight="1">
      <c r="A175" s="31"/>
      <c r="B175" s="98"/>
      <c r="C175" s="99" t="s">
        <v>210</v>
      </c>
      <c r="D175" s="181" t="s">
        <v>142</v>
      </c>
      <c r="E175" s="182" t="s">
        <v>211</v>
      </c>
      <c r="F175" s="183" t="s">
        <v>212</v>
      </c>
      <c r="G175" s="184" t="s">
        <v>206</v>
      </c>
      <c r="H175" s="185">
        <v>68</v>
      </c>
      <c r="I175" s="100"/>
      <c r="J175" s="224">
        <f>ROUND(I175*H175,2)</f>
        <v>0</v>
      </c>
      <c r="K175" s="183" t="s">
        <v>146</v>
      </c>
      <c r="L175" s="32"/>
      <c r="M175" s="101" t="s">
        <v>1</v>
      </c>
      <c r="N175" s="102" t="s">
        <v>41</v>
      </c>
      <c r="O175" s="45"/>
      <c r="P175" s="103">
        <f>O175*H175</f>
        <v>0</v>
      </c>
      <c r="Q175" s="103">
        <v>0</v>
      </c>
      <c r="R175" s="103">
        <f>Q175*H175</f>
        <v>0</v>
      </c>
      <c r="S175" s="103">
        <v>0</v>
      </c>
      <c r="T175" s="104">
        <f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05" t="s">
        <v>147</v>
      </c>
      <c r="AT175" s="105" t="s">
        <v>142</v>
      </c>
      <c r="AU175" s="105" t="s">
        <v>85</v>
      </c>
      <c r="AY175" s="18" t="s">
        <v>140</v>
      </c>
      <c r="BE175" s="106">
        <f>IF(N175="základní",J175,0)</f>
        <v>0</v>
      </c>
      <c r="BF175" s="106">
        <f>IF(N175="snížená",J175,0)</f>
        <v>0</v>
      </c>
      <c r="BG175" s="106">
        <f>IF(N175="zákl. přenesená",J175,0)</f>
        <v>0</v>
      </c>
      <c r="BH175" s="106">
        <f>IF(N175="sníž. přenesená",J175,0)</f>
        <v>0</v>
      </c>
      <c r="BI175" s="106">
        <f>IF(N175="nulová",J175,0)</f>
        <v>0</v>
      </c>
      <c r="BJ175" s="18" t="s">
        <v>81</v>
      </c>
      <c r="BK175" s="106">
        <f>ROUND(I175*H175,2)</f>
        <v>0</v>
      </c>
      <c r="BL175" s="18" t="s">
        <v>147</v>
      </c>
      <c r="BM175" s="105" t="s">
        <v>213</v>
      </c>
    </row>
    <row r="176" spans="1:65" s="14" customFormat="1">
      <c r="B176" s="113"/>
      <c r="D176" s="186" t="s">
        <v>149</v>
      </c>
      <c r="E176" s="190" t="s">
        <v>1</v>
      </c>
      <c r="F176" s="191" t="s">
        <v>93</v>
      </c>
      <c r="G176" s="192"/>
      <c r="H176" s="193">
        <v>68</v>
      </c>
      <c r="I176" s="115"/>
      <c r="J176" s="192"/>
      <c r="K176" s="192"/>
      <c r="L176" s="113"/>
      <c r="M176" s="116"/>
      <c r="N176" s="117"/>
      <c r="O176" s="117"/>
      <c r="P176" s="117"/>
      <c r="Q176" s="117"/>
      <c r="R176" s="117"/>
      <c r="S176" s="117"/>
      <c r="T176" s="118"/>
      <c r="AT176" s="114" t="s">
        <v>149</v>
      </c>
      <c r="AU176" s="114" t="s">
        <v>85</v>
      </c>
      <c r="AV176" s="14" t="s">
        <v>85</v>
      </c>
      <c r="AW176" s="14" t="s">
        <v>32</v>
      </c>
      <c r="AX176" s="14" t="s">
        <v>81</v>
      </c>
      <c r="AY176" s="114" t="s">
        <v>140</v>
      </c>
    </row>
    <row r="177" spans="1:65" s="2" customFormat="1" ht="16.5" customHeight="1">
      <c r="A177" s="31"/>
      <c r="B177" s="98"/>
      <c r="C177" s="125" t="s">
        <v>214</v>
      </c>
      <c r="D177" s="198" t="s">
        <v>215</v>
      </c>
      <c r="E177" s="199" t="s">
        <v>216</v>
      </c>
      <c r="F177" s="200" t="s">
        <v>217</v>
      </c>
      <c r="G177" s="201" t="s">
        <v>218</v>
      </c>
      <c r="H177" s="202">
        <v>2.0710000000000002</v>
      </c>
      <c r="I177" s="126"/>
      <c r="J177" s="225">
        <f>ROUND(I177*H177,2)</f>
        <v>0</v>
      </c>
      <c r="K177" s="200" t="s">
        <v>146</v>
      </c>
      <c r="L177" s="127"/>
      <c r="M177" s="128" t="s">
        <v>1</v>
      </c>
      <c r="N177" s="129" t="s">
        <v>41</v>
      </c>
      <c r="O177" s="45"/>
      <c r="P177" s="103">
        <f>O177*H177</f>
        <v>0</v>
      </c>
      <c r="Q177" s="103">
        <v>1E-3</v>
      </c>
      <c r="R177" s="103">
        <f>Q177*H177</f>
        <v>2.0710000000000004E-3</v>
      </c>
      <c r="S177" s="103">
        <v>0</v>
      </c>
      <c r="T177" s="104">
        <f>S177*H177</f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05" t="s">
        <v>181</v>
      </c>
      <c r="AT177" s="105" t="s">
        <v>215</v>
      </c>
      <c r="AU177" s="105" t="s">
        <v>85</v>
      </c>
      <c r="AY177" s="18" t="s">
        <v>140</v>
      </c>
      <c r="BE177" s="106">
        <f>IF(N177="základní",J177,0)</f>
        <v>0</v>
      </c>
      <c r="BF177" s="106">
        <f>IF(N177="snížená",J177,0)</f>
        <v>0</v>
      </c>
      <c r="BG177" s="106">
        <f>IF(N177="zákl. přenesená",J177,0)</f>
        <v>0</v>
      </c>
      <c r="BH177" s="106">
        <f>IF(N177="sníž. přenesená",J177,0)</f>
        <v>0</v>
      </c>
      <c r="BI177" s="106">
        <f>IF(N177="nulová",J177,0)</f>
        <v>0</v>
      </c>
      <c r="BJ177" s="18" t="s">
        <v>81</v>
      </c>
      <c r="BK177" s="106">
        <f>ROUND(I177*H177,2)</f>
        <v>0</v>
      </c>
      <c r="BL177" s="18" t="s">
        <v>147</v>
      </c>
      <c r="BM177" s="105" t="s">
        <v>219</v>
      </c>
    </row>
    <row r="178" spans="1:65" s="2" customFormat="1" ht="21.75" customHeight="1">
      <c r="A178" s="31"/>
      <c r="B178" s="98"/>
      <c r="C178" s="99" t="s">
        <v>8</v>
      </c>
      <c r="D178" s="181" t="s">
        <v>142</v>
      </c>
      <c r="E178" s="182" t="s">
        <v>220</v>
      </c>
      <c r="F178" s="183" t="s">
        <v>221</v>
      </c>
      <c r="G178" s="184" t="s">
        <v>206</v>
      </c>
      <c r="H178" s="185">
        <v>68</v>
      </c>
      <c r="I178" s="100"/>
      <c r="J178" s="224">
        <f>ROUND(I178*H178,2)</f>
        <v>0</v>
      </c>
      <c r="K178" s="183" t="s">
        <v>146</v>
      </c>
      <c r="L178" s="32"/>
      <c r="M178" s="101" t="s">
        <v>1</v>
      </c>
      <c r="N178" s="102" t="s">
        <v>41</v>
      </c>
      <c r="O178" s="45"/>
      <c r="P178" s="103">
        <f>O178*H178</f>
        <v>0</v>
      </c>
      <c r="Q178" s="103">
        <v>0</v>
      </c>
      <c r="R178" s="103">
        <f>Q178*H178</f>
        <v>0</v>
      </c>
      <c r="S178" s="103">
        <v>0</v>
      </c>
      <c r="T178" s="104">
        <f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05" t="s">
        <v>147</v>
      </c>
      <c r="AT178" s="105" t="s">
        <v>142</v>
      </c>
      <c r="AU178" s="105" t="s">
        <v>85</v>
      </c>
      <c r="AY178" s="18" t="s">
        <v>140</v>
      </c>
      <c r="BE178" s="106">
        <f>IF(N178="základní",J178,0)</f>
        <v>0</v>
      </c>
      <c r="BF178" s="106">
        <f>IF(N178="snížená",J178,0)</f>
        <v>0</v>
      </c>
      <c r="BG178" s="106">
        <f>IF(N178="zákl. přenesená",J178,0)</f>
        <v>0</v>
      </c>
      <c r="BH178" s="106">
        <f>IF(N178="sníž. přenesená",J178,0)</f>
        <v>0</v>
      </c>
      <c r="BI178" s="106">
        <f>IF(N178="nulová",J178,0)</f>
        <v>0</v>
      </c>
      <c r="BJ178" s="18" t="s">
        <v>81</v>
      </c>
      <c r="BK178" s="106">
        <f>ROUND(I178*H178,2)</f>
        <v>0</v>
      </c>
      <c r="BL178" s="18" t="s">
        <v>147</v>
      </c>
      <c r="BM178" s="105" t="s">
        <v>222</v>
      </c>
    </row>
    <row r="179" spans="1:65" s="14" customFormat="1">
      <c r="B179" s="113"/>
      <c r="D179" s="186" t="s">
        <v>149</v>
      </c>
      <c r="E179" s="190" t="s">
        <v>1</v>
      </c>
      <c r="F179" s="191" t="s">
        <v>93</v>
      </c>
      <c r="G179" s="192"/>
      <c r="H179" s="193">
        <v>68</v>
      </c>
      <c r="I179" s="115"/>
      <c r="J179" s="192"/>
      <c r="K179" s="192"/>
      <c r="L179" s="113"/>
      <c r="M179" s="116"/>
      <c r="N179" s="117"/>
      <c r="O179" s="117"/>
      <c r="P179" s="117"/>
      <c r="Q179" s="117"/>
      <c r="R179" s="117"/>
      <c r="S179" s="117"/>
      <c r="T179" s="118"/>
      <c r="AT179" s="114" t="s">
        <v>149</v>
      </c>
      <c r="AU179" s="114" t="s">
        <v>85</v>
      </c>
      <c r="AV179" s="14" t="s">
        <v>85</v>
      </c>
      <c r="AW179" s="14" t="s">
        <v>32</v>
      </c>
      <c r="AX179" s="14" t="s">
        <v>81</v>
      </c>
      <c r="AY179" s="114" t="s">
        <v>140</v>
      </c>
    </row>
    <row r="180" spans="1:65" s="2" customFormat="1" ht="16.5" customHeight="1">
      <c r="A180" s="31"/>
      <c r="B180" s="98"/>
      <c r="C180" s="99" t="s">
        <v>223</v>
      </c>
      <c r="D180" s="181" t="s">
        <v>142</v>
      </c>
      <c r="E180" s="182" t="s">
        <v>224</v>
      </c>
      <c r="F180" s="183" t="s">
        <v>225</v>
      </c>
      <c r="G180" s="184" t="s">
        <v>206</v>
      </c>
      <c r="H180" s="185">
        <v>68</v>
      </c>
      <c r="I180" s="100"/>
      <c r="J180" s="224">
        <f>ROUND(I180*H180,2)</f>
        <v>0</v>
      </c>
      <c r="K180" s="183" t="s">
        <v>146</v>
      </c>
      <c r="L180" s="32"/>
      <c r="M180" s="101" t="s">
        <v>1</v>
      </c>
      <c r="N180" s="102" t="s">
        <v>41</v>
      </c>
      <c r="O180" s="45"/>
      <c r="P180" s="103">
        <f>O180*H180</f>
        <v>0</v>
      </c>
      <c r="Q180" s="103">
        <v>0</v>
      </c>
      <c r="R180" s="103">
        <f>Q180*H180</f>
        <v>0</v>
      </c>
      <c r="S180" s="103">
        <v>0</v>
      </c>
      <c r="T180" s="104">
        <f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05" t="s">
        <v>147</v>
      </c>
      <c r="AT180" s="105" t="s">
        <v>142</v>
      </c>
      <c r="AU180" s="105" t="s">
        <v>85</v>
      </c>
      <c r="AY180" s="18" t="s">
        <v>140</v>
      </c>
      <c r="BE180" s="106">
        <f>IF(N180="základní",J180,0)</f>
        <v>0</v>
      </c>
      <c r="BF180" s="106">
        <f>IF(N180="snížená",J180,0)</f>
        <v>0</v>
      </c>
      <c r="BG180" s="106">
        <f>IF(N180="zákl. přenesená",J180,0)</f>
        <v>0</v>
      </c>
      <c r="BH180" s="106">
        <f>IF(N180="sníž. přenesená",J180,0)</f>
        <v>0</v>
      </c>
      <c r="BI180" s="106">
        <f>IF(N180="nulová",J180,0)</f>
        <v>0</v>
      </c>
      <c r="BJ180" s="18" t="s">
        <v>81</v>
      </c>
      <c r="BK180" s="106">
        <f>ROUND(I180*H180,2)</f>
        <v>0</v>
      </c>
      <c r="BL180" s="18" t="s">
        <v>147</v>
      </c>
      <c r="BM180" s="105" t="s">
        <v>226</v>
      </c>
    </row>
    <row r="181" spans="1:65" s="12" customFormat="1" ht="22.9" customHeight="1">
      <c r="B181" s="89"/>
      <c r="D181" s="177" t="s">
        <v>75</v>
      </c>
      <c r="E181" s="180" t="s">
        <v>85</v>
      </c>
      <c r="F181" s="180" t="s">
        <v>227</v>
      </c>
      <c r="G181" s="179"/>
      <c r="H181" s="179"/>
      <c r="I181" s="91"/>
      <c r="J181" s="223">
        <f>BK181</f>
        <v>0</v>
      </c>
      <c r="K181" s="179"/>
      <c r="L181" s="89"/>
      <c r="M181" s="92"/>
      <c r="N181" s="93"/>
      <c r="O181" s="93"/>
      <c r="P181" s="94">
        <f>SUM(P182:P193)</f>
        <v>0</v>
      </c>
      <c r="Q181" s="93"/>
      <c r="R181" s="94">
        <f>SUM(R182:R193)</f>
        <v>8.4812899999999978</v>
      </c>
      <c r="S181" s="93"/>
      <c r="T181" s="95">
        <f>SUM(T182:T193)</f>
        <v>0</v>
      </c>
      <c r="AR181" s="90" t="s">
        <v>81</v>
      </c>
      <c r="AT181" s="96" t="s">
        <v>75</v>
      </c>
      <c r="AU181" s="96" t="s">
        <v>81</v>
      </c>
      <c r="AY181" s="90" t="s">
        <v>140</v>
      </c>
      <c r="BK181" s="97">
        <f>SUM(BK182:BK193)</f>
        <v>0</v>
      </c>
    </row>
    <row r="182" spans="1:65" s="2" customFormat="1" ht="33" customHeight="1">
      <c r="A182" s="31"/>
      <c r="B182" s="98"/>
      <c r="C182" s="99" t="s">
        <v>228</v>
      </c>
      <c r="D182" s="181" t="s">
        <v>142</v>
      </c>
      <c r="E182" s="182" t="s">
        <v>229</v>
      </c>
      <c r="F182" s="183" t="s">
        <v>230</v>
      </c>
      <c r="G182" s="184" t="s">
        <v>145</v>
      </c>
      <c r="H182" s="185">
        <v>3.4129999999999998</v>
      </c>
      <c r="I182" s="100"/>
      <c r="J182" s="224">
        <f>ROUND(I182*H182,2)</f>
        <v>0</v>
      </c>
      <c r="K182" s="183" t="s">
        <v>146</v>
      </c>
      <c r="L182" s="32"/>
      <c r="M182" s="101" t="s">
        <v>1</v>
      </c>
      <c r="N182" s="102" t="s">
        <v>41</v>
      </c>
      <c r="O182" s="45"/>
      <c r="P182" s="103">
        <f>O182*H182</f>
        <v>0</v>
      </c>
      <c r="Q182" s="103">
        <v>1.63</v>
      </c>
      <c r="R182" s="103">
        <f>Q182*H182</f>
        <v>5.5631899999999996</v>
      </c>
      <c r="S182" s="103">
        <v>0</v>
      </c>
      <c r="T182" s="104">
        <f>S182*H182</f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05" t="s">
        <v>147</v>
      </c>
      <c r="AT182" s="105" t="s">
        <v>142</v>
      </c>
      <c r="AU182" s="105" t="s">
        <v>85</v>
      </c>
      <c r="AY182" s="18" t="s">
        <v>140</v>
      </c>
      <c r="BE182" s="106">
        <f>IF(N182="základní",J182,0)</f>
        <v>0</v>
      </c>
      <c r="BF182" s="106">
        <f>IF(N182="snížená",J182,0)</f>
        <v>0</v>
      </c>
      <c r="BG182" s="106">
        <f>IF(N182="zákl. přenesená",J182,0)</f>
        <v>0</v>
      </c>
      <c r="BH182" s="106">
        <f>IF(N182="sníž. přenesená",J182,0)</f>
        <v>0</v>
      </c>
      <c r="BI182" s="106">
        <f>IF(N182="nulová",J182,0)</f>
        <v>0</v>
      </c>
      <c r="BJ182" s="18" t="s">
        <v>81</v>
      </c>
      <c r="BK182" s="106">
        <f>ROUND(I182*H182,2)</f>
        <v>0</v>
      </c>
      <c r="BL182" s="18" t="s">
        <v>147</v>
      </c>
      <c r="BM182" s="105" t="s">
        <v>231</v>
      </c>
    </row>
    <row r="183" spans="1:65" s="13" customFormat="1">
      <c r="B183" s="107"/>
      <c r="D183" s="186" t="s">
        <v>149</v>
      </c>
      <c r="E183" s="187" t="s">
        <v>1</v>
      </c>
      <c r="F183" s="188" t="s">
        <v>232</v>
      </c>
      <c r="G183" s="189"/>
      <c r="H183" s="187" t="s">
        <v>1</v>
      </c>
      <c r="I183" s="109"/>
      <c r="J183" s="189"/>
      <c r="K183" s="189"/>
      <c r="L183" s="107"/>
      <c r="M183" s="110"/>
      <c r="N183" s="111"/>
      <c r="O183" s="111"/>
      <c r="P183" s="111"/>
      <c r="Q183" s="111"/>
      <c r="R183" s="111"/>
      <c r="S183" s="111"/>
      <c r="T183" s="112"/>
      <c r="AT183" s="108" t="s">
        <v>149</v>
      </c>
      <c r="AU183" s="108" t="s">
        <v>85</v>
      </c>
      <c r="AV183" s="13" t="s">
        <v>81</v>
      </c>
      <c r="AW183" s="13" t="s">
        <v>32</v>
      </c>
      <c r="AX183" s="13" t="s">
        <v>76</v>
      </c>
      <c r="AY183" s="108" t="s">
        <v>140</v>
      </c>
    </row>
    <row r="184" spans="1:65" s="14" customFormat="1">
      <c r="B184" s="113"/>
      <c r="D184" s="186" t="s">
        <v>149</v>
      </c>
      <c r="E184" s="190" t="s">
        <v>1</v>
      </c>
      <c r="F184" s="191" t="s">
        <v>233</v>
      </c>
      <c r="G184" s="192"/>
      <c r="H184" s="193">
        <v>3.4129999999999998</v>
      </c>
      <c r="I184" s="115"/>
      <c r="J184" s="192"/>
      <c r="K184" s="192"/>
      <c r="L184" s="113"/>
      <c r="M184" s="116"/>
      <c r="N184" s="117"/>
      <c r="O184" s="117"/>
      <c r="P184" s="117"/>
      <c r="Q184" s="117"/>
      <c r="R184" s="117"/>
      <c r="S184" s="117"/>
      <c r="T184" s="118"/>
      <c r="AT184" s="114" t="s">
        <v>149</v>
      </c>
      <c r="AU184" s="114" t="s">
        <v>85</v>
      </c>
      <c r="AV184" s="14" t="s">
        <v>85</v>
      </c>
      <c r="AW184" s="14" t="s">
        <v>32</v>
      </c>
      <c r="AX184" s="14" t="s">
        <v>81</v>
      </c>
      <c r="AY184" s="114" t="s">
        <v>140</v>
      </c>
    </row>
    <row r="185" spans="1:65" s="2" customFormat="1" ht="24.2" customHeight="1">
      <c r="A185" s="31"/>
      <c r="B185" s="98"/>
      <c r="C185" s="99" t="s">
        <v>234</v>
      </c>
      <c r="D185" s="181" t="s">
        <v>142</v>
      </c>
      <c r="E185" s="182" t="s">
        <v>235</v>
      </c>
      <c r="F185" s="183" t="s">
        <v>236</v>
      </c>
      <c r="G185" s="184" t="s">
        <v>145</v>
      </c>
      <c r="H185" s="185">
        <v>1.5</v>
      </c>
      <c r="I185" s="100"/>
      <c r="J185" s="224">
        <f>ROUND(I185*H185,2)</f>
        <v>0</v>
      </c>
      <c r="K185" s="183" t="s">
        <v>146</v>
      </c>
      <c r="L185" s="32"/>
      <c r="M185" s="101" t="s">
        <v>1</v>
      </c>
      <c r="N185" s="102" t="s">
        <v>41</v>
      </c>
      <c r="O185" s="45"/>
      <c r="P185" s="103">
        <f>O185*H185</f>
        <v>0</v>
      </c>
      <c r="Q185" s="103">
        <v>1.9205000000000001</v>
      </c>
      <c r="R185" s="103">
        <f>Q185*H185</f>
        <v>2.8807499999999999</v>
      </c>
      <c r="S185" s="103">
        <v>0</v>
      </c>
      <c r="T185" s="104">
        <f>S185*H185</f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05" t="s">
        <v>147</v>
      </c>
      <c r="AT185" s="105" t="s">
        <v>142</v>
      </c>
      <c r="AU185" s="105" t="s">
        <v>85</v>
      </c>
      <c r="AY185" s="18" t="s">
        <v>140</v>
      </c>
      <c r="BE185" s="106">
        <f>IF(N185="základní",J185,0)</f>
        <v>0</v>
      </c>
      <c r="BF185" s="106">
        <f>IF(N185="snížená",J185,0)</f>
        <v>0</v>
      </c>
      <c r="BG185" s="106">
        <f>IF(N185="zákl. přenesená",J185,0)</f>
        <v>0</v>
      </c>
      <c r="BH185" s="106">
        <f>IF(N185="sníž. přenesená",J185,0)</f>
        <v>0</v>
      </c>
      <c r="BI185" s="106">
        <f>IF(N185="nulová",J185,0)</f>
        <v>0</v>
      </c>
      <c r="BJ185" s="18" t="s">
        <v>81</v>
      </c>
      <c r="BK185" s="106">
        <f>ROUND(I185*H185,2)</f>
        <v>0</v>
      </c>
      <c r="BL185" s="18" t="s">
        <v>147</v>
      </c>
      <c r="BM185" s="105" t="s">
        <v>237</v>
      </c>
    </row>
    <row r="186" spans="1:65" s="14" customFormat="1">
      <c r="B186" s="113"/>
      <c r="D186" s="186" t="s">
        <v>149</v>
      </c>
      <c r="E186" s="190" t="s">
        <v>1</v>
      </c>
      <c r="F186" s="191" t="s">
        <v>97</v>
      </c>
      <c r="G186" s="192"/>
      <c r="H186" s="193">
        <v>1.5</v>
      </c>
      <c r="I186" s="115"/>
      <c r="J186" s="192"/>
      <c r="K186" s="192"/>
      <c r="L186" s="113"/>
      <c r="M186" s="116"/>
      <c r="N186" s="117"/>
      <c r="O186" s="117"/>
      <c r="P186" s="117"/>
      <c r="Q186" s="117"/>
      <c r="R186" s="117"/>
      <c r="S186" s="117"/>
      <c r="T186" s="118"/>
      <c r="AT186" s="114" t="s">
        <v>149</v>
      </c>
      <c r="AU186" s="114" t="s">
        <v>85</v>
      </c>
      <c r="AV186" s="14" t="s">
        <v>85</v>
      </c>
      <c r="AW186" s="14" t="s">
        <v>32</v>
      </c>
      <c r="AX186" s="14" t="s">
        <v>81</v>
      </c>
      <c r="AY186" s="114" t="s">
        <v>140</v>
      </c>
    </row>
    <row r="187" spans="1:65" s="2" customFormat="1" ht="24.2" customHeight="1">
      <c r="A187" s="31"/>
      <c r="B187" s="98"/>
      <c r="C187" s="99" t="s">
        <v>238</v>
      </c>
      <c r="D187" s="181" t="s">
        <v>142</v>
      </c>
      <c r="E187" s="182" t="s">
        <v>239</v>
      </c>
      <c r="F187" s="183" t="s">
        <v>240</v>
      </c>
      <c r="G187" s="184" t="s">
        <v>206</v>
      </c>
      <c r="H187" s="185">
        <v>18</v>
      </c>
      <c r="I187" s="100"/>
      <c r="J187" s="224">
        <f>ROUND(I187*H187,2)</f>
        <v>0</v>
      </c>
      <c r="K187" s="183" t="s">
        <v>146</v>
      </c>
      <c r="L187" s="32"/>
      <c r="M187" s="101" t="s">
        <v>1</v>
      </c>
      <c r="N187" s="102" t="s">
        <v>41</v>
      </c>
      <c r="O187" s="45"/>
      <c r="P187" s="103">
        <f>O187*H187</f>
        <v>0</v>
      </c>
      <c r="Q187" s="103">
        <v>1.7000000000000001E-4</v>
      </c>
      <c r="R187" s="103">
        <f>Q187*H187</f>
        <v>3.0600000000000002E-3</v>
      </c>
      <c r="S187" s="103">
        <v>0</v>
      </c>
      <c r="T187" s="104">
        <f>S187*H187</f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05" t="s">
        <v>147</v>
      </c>
      <c r="AT187" s="105" t="s">
        <v>142</v>
      </c>
      <c r="AU187" s="105" t="s">
        <v>85</v>
      </c>
      <c r="AY187" s="18" t="s">
        <v>140</v>
      </c>
      <c r="BE187" s="106">
        <f>IF(N187="základní",J187,0)</f>
        <v>0</v>
      </c>
      <c r="BF187" s="106">
        <f>IF(N187="snížená",J187,0)</f>
        <v>0</v>
      </c>
      <c r="BG187" s="106">
        <f>IF(N187="zákl. přenesená",J187,0)</f>
        <v>0</v>
      </c>
      <c r="BH187" s="106">
        <f>IF(N187="sníž. přenesená",J187,0)</f>
        <v>0</v>
      </c>
      <c r="BI187" s="106">
        <f>IF(N187="nulová",J187,0)</f>
        <v>0</v>
      </c>
      <c r="BJ187" s="18" t="s">
        <v>81</v>
      </c>
      <c r="BK187" s="106">
        <f>ROUND(I187*H187,2)</f>
        <v>0</v>
      </c>
      <c r="BL187" s="18" t="s">
        <v>147</v>
      </c>
      <c r="BM187" s="105" t="s">
        <v>241</v>
      </c>
    </row>
    <row r="188" spans="1:65" s="14" customFormat="1">
      <c r="B188" s="113"/>
      <c r="D188" s="186" t="s">
        <v>149</v>
      </c>
      <c r="E188" s="190" t="s">
        <v>1</v>
      </c>
      <c r="F188" s="191" t="s">
        <v>242</v>
      </c>
      <c r="G188" s="192"/>
      <c r="H188" s="193">
        <v>18</v>
      </c>
      <c r="I188" s="115"/>
      <c r="J188" s="192"/>
      <c r="K188" s="192"/>
      <c r="L188" s="113"/>
      <c r="M188" s="116"/>
      <c r="N188" s="117"/>
      <c r="O188" s="117"/>
      <c r="P188" s="117"/>
      <c r="Q188" s="117"/>
      <c r="R188" s="117"/>
      <c r="S188" s="117"/>
      <c r="T188" s="118"/>
      <c r="AT188" s="114" t="s">
        <v>149</v>
      </c>
      <c r="AU188" s="114" t="s">
        <v>85</v>
      </c>
      <c r="AV188" s="14" t="s">
        <v>85</v>
      </c>
      <c r="AW188" s="14" t="s">
        <v>32</v>
      </c>
      <c r="AX188" s="14" t="s">
        <v>81</v>
      </c>
      <c r="AY188" s="114" t="s">
        <v>140</v>
      </c>
    </row>
    <row r="189" spans="1:65" s="2" customFormat="1" ht="24.2" customHeight="1">
      <c r="A189" s="31"/>
      <c r="B189" s="98"/>
      <c r="C189" s="125" t="s">
        <v>243</v>
      </c>
      <c r="D189" s="198" t="s">
        <v>215</v>
      </c>
      <c r="E189" s="199" t="s">
        <v>244</v>
      </c>
      <c r="F189" s="200" t="s">
        <v>245</v>
      </c>
      <c r="G189" s="201" t="s">
        <v>206</v>
      </c>
      <c r="H189" s="202">
        <v>18</v>
      </c>
      <c r="I189" s="126"/>
      <c r="J189" s="225">
        <f>ROUND(I189*H189,2)</f>
        <v>0</v>
      </c>
      <c r="K189" s="200" t="s">
        <v>146</v>
      </c>
      <c r="L189" s="127"/>
      <c r="M189" s="128" t="s">
        <v>1</v>
      </c>
      <c r="N189" s="129" t="s">
        <v>41</v>
      </c>
      <c r="O189" s="45"/>
      <c r="P189" s="103">
        <f>O189*H189</f>
        <v>0</v>
      </c>
      <c r="Q189" s="103">
        <v>2.9999999999999997E-4</v>
      </c>
      <c r="R189" s="103">
        <f>Q189*H189</f>
        <v>5.3999999999999994E-3</v>
      </c>
      <c r="S189" s="103">
        <v>0</v>
      </c>
      <c r="T189" s="104">
        <f>S189*H189</f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05" t="s">
        <v>181</v>
      </c>
      <c r="AT189" s="105" t="s">
        <v>215</v>
      </c>
      <c r="AU189" s="105" t="s">
        <v>85</v>
      </c>
      <c r="AY189" s="18" t="s">
        <v>140</v>
      </c>
      <c r="BE189" s="106">
        <f>IF(N189="základní",J189,0)</f>
        <v>0</v>
      </c>
      <c r="BF189" s="106">
        <f>IF(N189="snížená",J189,0)</f>
        <v>0</v>
      </c>
      <c r="BG189" s="106">
        <f>IF(N189="zákl. přenesená",J189,0)</f>
        <v>0</v>
      </c>
      <c r="BH189" s="106">
        <f>IF(N189="sníž. přenesená",J189,0)</f>
        <v>0</v>
      </c>
      <c r="BI189" s="106">
        <f>IF(N189="nulová",J189,0)</f>
        <v>0</v>
      </c>
      <c r="BJ189" s="18" t="s">
        <v>81</v>
      </c>
      <c r="BK189" s="106">
        <f>ROUND(I189*H189,2)</f>
        <v>0</v>
      </c>
      <c r="BL189" s="18" t="s">
        <v>147</v>
      </c>
      <c r="BM189" s="105" t="s">
        <v>246</v>
      </c>
    </row>
    <row r="190" spans="1:65" s="2" customFormat="1" ht="24.2" customHeight="1">
      <c r="A190" s="31"/>
      <c r="B190" s="98"/>
      <c r="C190" s="99" t="s">
        <v>7</v>
      </c>
      <c r="D190" s="181" t="s">
        <v>142</v>
      </c>
      <c r="E190" s="182" t="s">
        <v>247</v>
      </c>
      <c r="F190" s="183" t="s">
        <v>248</v>
      </c>
      <c r="G190" s="184" t="s">
        <v>249</v>
      </c>
      <c r="H190" s="185">
        <v>18</v>
      </c>
      <c r="I190" s="100"/>
      <c r="J190" s="224">
        <f>ROUND(I190*H190,2)</f>
        <v>0</v>
      </c>
      <c r="K190" s="183" t="s">
        <v>146</v>
      </c>
      <c r="L190" s="32"/>
      <c r="M190" s="101" t="s">
        <v>1</v>
      </c>
      <c r="N190" s="102" t="s">
        <v>41</v>
      </c>
      <c r="O190" s="45"/>
      <c r="P190" s="103">
        <f>O190*H190</f>
        <v>0</v>
      </c>
      <c r="Q190" s="103">
        <v>1.16E-3</v>
      </c>
      <c r="R190" s="103">
        <f>Q190*H190</f>
        <v>2.0879999999999999E-2</v>
      </c>
      <c r="S190" s="103">
        <v>0</v>
      </c>
      <c r="T190" s="104">
        <f>S190*H190</f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05" t="s">
        <v>147</v>
      </c>
      <c r="AT190" s="105" t="s">
        <v>142</v>
      </c>
      <c r="AU190" s="105" t="s">
        <v>85</v>
      </c>
      <c r="AY190" s="18" t="s">
        <v>140</v>
      </c>
      <c r="BE190" s="106">
        <f>IF(N190="základní",J190,0)</f>
        <v>0</v>
      </c>
      <c r="BF190" s="106">
        <f>IF(N190="snížená",J190,0)</f>
        <v>0</v>
      </c>
      <c r="BG190" s="106">
        <f>IF(N190="zákl. přenesená",J190,0)</f>
        <v>0</v>
      </c>
      <c r="BH190" s="106">
        <f>IF(N190="sníž. přenesená",J190,0)</f>
        <v>0</v>
      </c>
      <c r="BI190" s="106">
        <f>IF(N190="nulová",J190,0)</f>
        <v>0</v>
      </c>
      <c r="BJ190" s="18" t="s">
        <v>81</v>
      </c>
      <c r="BK190" s="106">
        <f>ROUND(I190*H190,2)</f>
        <v>0</v>
      </c>
      <c r="BL190" s="18" t="s">
        <v>147</v>
      </c>
      <c r="BM190" s="105" t="s">
        <v>250</v>
      </c>
    </row>
    <row r="191" spans="1:65" s="2" customFormat="1" ht="24.2" customHeight="1">
      <c r="A191" s="31"/>
      <c r="B191" s="98"/>
      <c r="C191" s="99" t="s">
        <v>251</v>
      </c>
      <c r="D191" s="181" t="s">
        <v>142</v>
      </c>
      <c r="E191" s="182" t="s">
        <v>252</v>
      </c>
      <c r="F191" s="183" t="s">
        <v>253</v>
      </c>
      <c r="G191" s="184" t="s">
        <v>206</v>
      </c>
      <c r="H191" s="185">
        <v>18</v>
      </c>
      <c r="I191" s="100"/>
      <c r="J191" s="224">
        <f>ROUND(I191*H191,2)</f>
        <v>0</v>
      </c>
      <c r="K191" s="183" t="s">
        <v>146</v>
      </c>
      <c r="L191" s="32"/>
      <c r="M191" s="101" t="s">
        <v>1</v>
      </c>
      <c r="N191" s="102" t="s">
        <v>41</v>
      </c>
      <c r="O191" s="45"/>
      <c r="P191" s="103">
        <f>O191*H191</f>
        <v>0</v>
      </c>
      <c r="Q191" s="103">
        <v>1E-4</v>
      </c>
      <c r="R191" s="103">
        <f>Q191*H191</f>
        <v>1.8000000000000002E-3</v>
      </c>
      <c r="S191" s="103">
        <v>0</v>
      </c>
      <c r="T191" s="104">
        <f>S191*H191</f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05" t="s">
        <v>147</v>
      </c>
      <c r="AT191" s="105" t="s">
        <v>142</v>
      </c>
      <c r="AU191" s="105" t="s">
        <v>85</v>
      </c>
      <c r="AY191" s="18" t="s">
        <v>140</v>
      </c>
      <c r="BE191" s="106">
        <f>IF(N191="základní",J191,0)</f>
        <v>0</v>
      </c>
      <c r="BF191" s="106">
        <f>IF(N191="snížená",J191,0)</f>
        <v>0</v>
      </c>
      <c r="BG191" s="106">
        <f>IF(N191="zákl. přenesená",J191,0)</f>
        <v>0</v>
      </c>
      <c r="BH191" s="106">
        <f>IF(N191="sníž. přenesená",J191,0)</f>
        <v>0</v>
      </c>
      <c r="BI191" s="106">
        <f>IF(N191="nulová",J191,0)</f>
        <v>0</v>
      </c>
      <c r="BJ191" s="18" t="s">
        <v>81</v>
      </c>
      <c r="BK191" s="106">
        <f>ROUND(I191*H191,2)</f>
        <v>0</v>
      </c>
      <c r="BL191" s="18" t="s">
        <v>147</v>
      </c>
      <c r="BM191" s="105" t="s">
        <v>254</v>
      </c>
    </row>
    <row r="192" spans="1:65" s="2" customFormat="1" ht="24.2" customHeight="1">
      <c r="A192" s="31"/>
      <c r="B192" s="98"/>
      <c r="C192" s="125" t="s">
        <v>255</v>
      </c>
      <c r="D192" s="198" t="s">
        <v>215</v>
      </c>
      <c r="E192" s="199" t="s">
        <v>244</v>
      </c>
      <c r="F192" s="200" t="s">
        <v>245</v>
      </c>
      <c r="G192" s="201" t="s">
        <v>206</v>
      </c>
      <c r="H192" s="202">
        <v>20.7</v>
      </c>
      <c r="I192" s="126"/>
      <c r="J192" s="225">
        <f>ROUND(I192*H192,2)</f>
        <v>0</v>
      </c>
      <c r="K192" s="200" t="s">
        <v>146</v>
      </c>
      <c r="L192" s="127"/>
      <c r="M192" s="128" t="s">
        <v>1</v>
      </c>
      <c r="N192" s="129" t="s">
        <v>41</v>
      </c>
      <c r="O192" s="45"/>
      <c r="P192" s="103">
        <f>O192*H192</f>
        <v>0</v>
      </c>
      <c r="Q192" s="103">
        <v>2.9999999999999997E-4</v>
      </c>
      <c r="R192" s="103">
        <f>Q192*H192</f>
        <v>6.2099999999999994E-3</v>
      </c>
      <c r="S192" s="103">
        <v>0</v>
      </c>
      <c r="T192" s="104">
        <f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05" t="s">
        <v>181</v>
      </c>
      <c r="AT192" s="105" t="s">
        <v>215</v>
      </c>
      <c r="AU192" s="105" t="s">
        <v>85</v>
      </c>
      <c r="AY192" s="18" t="s">
        <v>140</v>
      </c>
      <c r="BE192" s="106">
        <f>IF(N192="základní",J192,0)</f>
        <v>0</v>
      </c>
      <c r="BF192" s="106">
        <f>IF(N192="snížená",J192,0)</f>
        <v>0</v>
      </c>
      <c r="BG192" s="106">
        <f>IF(N192="zákl. přenesená",J192,0)</f>
        <v>0</v>
      </c>
      <c r="BH192" s="106">
        <f>IF(N192="sníž. přenesená",J192,0)</f>
        <v>0</v>
      </c>
      <c r="BI192" s="106">
        <f>IF(N192="nulová",J192,0)</f>
        <v>0</v>
      </c>
      <c r="BJ192" s="18" t="s">
        <v>81</v>
      </c>
      <c r="BK192" s="106">
        <f>ROUND(I192*H192,2)</f>
        <v>0</v>
      </c>
      <c r="BL192" s="18" t="s">
        <v>147</v>
      </c>
      <c r="BM192" s="105" t="s">
        <v>256</v>
      </c>
    </row>
    <row r="193" spans="1:65" s="14" customFormat="1">
      <c r="B193" s="113"/>
      <c r="D193" s="186" t="s">
        <v>149</v>
      </c>
      <c r="E193" s="192"/>
      <c r="F193" s="191" t="s">
        <v>257</v>
      </c>
      <c r="G193" s="192"/>
      <c r="H193" s="193">
        <v>20.7</v>
      </c>
      <c r="I193" s="115"/>
      <c r="J193" s="192"/>
      <c r="K193" s="192"/>
      <c r="L193" s="113"/>
      <c r="M193" s="116"/>
      <c r="N193" s="117"/>
      <c r="O193" s="117"/>
      <c r="P193" s="117"/>
      <c r="Q193" s="117"/>
      <c r="R193" s="117"/>
      <c r="S193" s="117"/>
      <c r="T193" s="118"/>
      <c r="AT193" s="114" t="s">
        <v>149</v>
      </c>
      <c r="AU193" s="114" t="s">
        <v>85</v>
      </c>
      <c r="AV193" s="14" t="s">
        <v>85</v>
      </c>
      <c r="AW193" s="14" t="s">
        <v>3</v>
      </c>
      <c r="AX193" s="14" t="s">
        <v>81</v>
      </c>
      <c r="AY193" s="114" t="s">
        <v>140</v>
      </c>
    </row>
    <row r="194" spans="1:65" s="12" customFormat="1" ht="22.9" customHeight="1">
      <c r="B194" s="89"/>
      <c r="D194" s="177" t="s">
        <v>75</v>
      </c>
      <c r="E194" s="180" t="s">
        <v>158</v>
      </c>
      <c r="F194" s="180" t="s">
        <v>258</v>
      </c>
      <c r="G194" s="179"/>
      <c r="H194" s="179"/>
      <c r="I194" s="91"/>
      <c r="J194" s="223">
        <f>BK194</f>
        <v>0</v>
      </c>
      <c r="K194" s="179"/>
      <c r="L194" s="89"/>
      <c r="M194" s="92"/>
      <c r="N194" s="93"/>
      <c r="O194" s="93"/>
      <c r="P194" s="94">
        <f>SUM(P195:P199)</f>
        <v>0</v>
      </c>
      <c r="Q194" s="93"/>
      <c r="R194" s="94">
        <f>SUM(R195:R199)</f>
        <v>6.2039999999999997</v>
      </c>
      <c r="S194" s="93"/>
      <c r="T194" s="95">
        <f>SUM(T195:T199)</f>
        <v>0</v>
      </c>
      <c r="AR194" s="90" t="s">
        <v>81</v>
      </c>
      <c r="AT194" s="96" t="s">
        <v>75</v>
      </c>
      <c r="AU194" s="96" t="s">
        <v>81</v>
      </c>
      <c r="AY194" s="90" t="s">
        <v>140</v>
      </c>
      <c r="BK194" s="97">
        <f>SUM(BK195:BK199)</f>
        <v>0</v>
      </c>
    </row>
    <row r="195" spans="1:65" s="2" customFormat="1" ht="16.5" customHeight="1">
      <c r="A195" s="31"/>
      <c r="B195" s="98"/>
      <c r="C195" s="99" t="s">
        <v>259</v>
      </c>
      <c r="D195" s="181" t="s">
        <v>142</v>
      </c>
      <c r="E195" s="182" t="s">
        <v>260</v>
      </c>
      <c r="F195" s="183" t="s">
        <v>261</v>
      </c>
      <c r="G195" s="184" t="s">
        <v>145</v>
      </c>
      <c r="H195" s="185">
        <v>2.2559999999999998</v>
      </c>
      <c r="I195" s="100"/>
      <c r="J195" s="224">
        <f>ROUND(I195*H195,2)</f>
        <v>0</v>
      </c>
      <c r="K195" s="183" t="s">
        <v>1</v>
      </c>
      <c r="L195" s="32"/>
      <c r="M195" s="101" t="s">
        <v>1</v>
      </c>
      <c r="N195" s="102" t="s">
        <v>41</v>
      </c>
      <c r="O195" s="45"/>
      <c r="P195" s="103">
        <f>O195*H195</f>
        <v>0</v>
      </c>
      <c r="Q195" s="103">
        <v>0</v>
      </c>
      <c r="R195" s="103">
        <f>Q195*H195</f>
        <v>0</v>
      </c>
      <c r="S195" s="103">
        <v>0</v>
      </c>
      <c r="T195" s="104">
        <f>S195*H195</f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05" t="s">
        <v>147</v>
      </c>
      <c r="AT195" s="105" t="s">
        <v>142</v>
      </c>
      <c r="AU195" s="105" t="s">
        <v>85</v>
      </c>
      <c r="AY195" s="18" t="s">
        <v>140</v>
      </c>
      <c r="BE195" s="106">
        <f>IF(N195="základní",J195,0)</f>
        <v>0</v>
      </c>
      <c r="BF195" s="106">
        <f>IF(N195="snížená",J195,0)</f>
        <v>0</v>
      </c>
      <c r="BG195" s="106">
        <f>IF(N195="zákl. přenesená",J195,0)</f>
        <v>0</v>
      </c>
      <c r="BH195" s="106">
        <f>IF(N195="sníž. přenesená",J195,0)</f>
        <v>0</v>
      </c>
      <c r="BI195" s="106">
        <f>IF(N195="nulová",J195,0)</f>
        <v>0</v>
      </c>
      <c r="BJ195" s="18" t="s">
        <v>81</v>
      </c>
      <c r="BK195" s="106">
        <f>ROUND(I195*H195,2)</f>
        <v>0</v>
      </c>
      <c r="BL195" s="18" t="s">
        <v>147</v>
      </c>
      <c r="BM195" s="105" t="s">
        <v>262</v>
      </c>
    </row>
    <row r="196" spans="1:65" s="14" customFormat="1">
      <c r="B196" s="113"/>
      <c r="D196" s="186" t="s">
        <v>149</v>
      </c>
      <c r="E196" s="190" t="s">
        <v>1</v>
      </c>
      <c r="F196" s="191" t="s">
        <v>263</v>
      </c>
      <c r="G196" s="192"/>
      <c r="H196" s="193">
        <v>2.04</v>
      </c>
      <c r="I196" s="115"/>
      <c r="J196" s="192"/>
      <c r="K196" s="192"/>
      <c r="L196" s="113"/>
      <c r="M196" s="116"/>
      <c r="N196" s="117"/>
      <c r="O196" s="117"/>
      <c r="P196" s="117"/>
      <c r="Q196" s="117"/>
      <c r="R196" s="117"/>
      <c r="S196" s="117"/>
      <c r="T196" s="118"/>
      <c r="AT196" s="114" t="s">
        <v>149</v>
      </c>
      <c r="AU196" s="114" t="s">
        <v>85</v>
      </c>
      <c r="AV196" s="14" t="s">
        <v>85</v>
      </c>
      <c r="AW196" s="14" t="s">
        <v>32</v>
      </c>
      <c r="AX196" s="14" t="s">
        <v>76</v>
      </c>
      <c r="AY196" s="114" t="s">
        <v>140</v>
      </c>
    </row>
    <row r="197" spans="1:65" s="14" customFormat="1">
      <c r="B197" s="113"/>
      <c r="D197" s="186" t="s">
        <v>149</v>
      </c>
      <c r="E197" s="190" t="s">
        <v>1</v>
      </c>
      <c r="F197" s="191" t="s">
        <v>264</v>
      </c>
      <c r="G197" s="192"/>
      <c r="H197" s="193">
        <v>0.216</v>
      </c>
      <c r="I197" s="115"/>
      <c r="J197" s="192"/>
      <c r="K197" s="192"/>
      <c r="L197" s="113"/>
      <c r="M197" s="116"/>
      <c r="N197" s="117"/>
      <c r="O197" s="117"/>
      <c r="P197" s="117"/>
      <c r="Q197" s="117"/>
      <c r="R197" s="117"/>
      <c r="S197" s="117"/>
      <c r="T197" s="118"/>
      <c r="AT197" s="114" t="s">
        <v>149</v>
      </c>
      <c r="AU197" s="114" t="s">
        <v>85</v>
      </c>
      <c r="AV197" s="14" t="s">
        <v>85</v>
      </c>
      <c r="AW197" s="14" t="s">
        <v>32</v>
      </c>
      <c r="AX197" s="14" t="s">
        <v>76</v>
      </c>
      <c r="AY197" s="114" t="s">
        <v>140</v>
      </c>
    </row>
    <row r="198" spans="1:65" s="15" customFormat="1">
      <c r="B198" s="119"/>
      <c r="D198" s="186" t="s">
        <v>149</v>
      </c>
      <c r="E198" s="194" t="s">
        <v>1</v>
      </c>
      <c r="F198" s="195" t="s">
        <v>152</v>
      </c>
      <c r="G198" s="196"/>
      <c r="H198" s="197">
        <v>2.2559999999999998</v>
      </c>
      <c r="I198" s="121"/>
      <c r="J198" s="196"/>
      <c r="K198" s="196"/>
      <c r="L198" s="119"/>
      <c r="M198" s="122"/>
      <c r="N198" s="123"/>
      <c r="O198" s="123"/>
      <c r="P198" s="123"/>
      <c r="Q198" s="123"/>
      <c r="R198" s="123"/>
      <c r="S198" s="123"/>
      <c r="T198" s="124"/>
      <c r="AT198" s="120" t="s">
        <v>149</v>
      </c>
      <c r="AU198" s="120" t="s">
        <v>85</v>
      </c>
      <c r="AV198" s="15" t="s">
        <v>147</v>
      </c>
      <c r="AW198" s="15" t="s">
        <v>32</v>
      </c>
      <c r="AX198" s="15" t="s">
        <v>81</v>
      </c>
      <c r="AY198" s="120" t="s">
        <v>140</v>
      </c>
    </row>
    <row r="199" spans="1:65" s="2" customFormat="1" ht="16.5" customHeight="1">
      <c r="A199" s="31"/>
      <c r="B199" s="98"/>
      <c r="C199" s="125" t="s">
        <v>265</v>
      </c>
      <c r="D199" s="198" t="s">
        <v>215</v>
      </c>
      <c r="E199" s="199" t="s">
        <v>266</v>
      </c>
      <c r="F199" s="200" t="s">
        <v>267</v>
      </c>
      <c r="G199" s="201" t="s">
        <v>194</v>
      </c>
      <c r="H199" s="202">
        <v>6.2039999999999997</v>
      </c>
      <c r="I199" s="126"/>
      <c r="J199" s="225">
        <f>ROUND(I199*H199,2)</f>
        <v>0</v>
      </c>
      <c r="K199" s="200" t="s">
        <v>146</v>
      </c>
      <c r="L199" s="127"/>
      <c r="M199" s="128" t="s">
        <v>1</v>
      </c>
      <c r="N199" s="129" t="s">
        <v>41</v>
      </c>
      <c r="O199" s="45"/>
      <c r="P199" s="103">
        <f>O199*H199</f>
        <v>0</v>
      </c>
      <c r="Q199" s="103">
        <v>1</v>
      </c>
      <c r="R199" s="103">
        <f>Q199*H199</f>
        <v>6.2039999999999997</v>
      </c>
      <c r="S199" s="103">
        <v>0</v>
      </c>
      <c r="T199" s="104">
        <f>S199*H199</f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05" t="s">
        <v>181</v>
      </c>
      <c r="AT199" s="105" t="s">
        <v>215</v>
      </c>
      <c r="AU199" s="105" t="s">
        <v>85</v>
      </c>
      <c r="AY199" s="18" t="s">
        <v>140</v>
      </c>
      <c r="BE199" s="106">
        <f>IF(N199="základní",J199,0)</f>
        <v>0</v>
      </c>
      <c r="BF199" s="106">
        <f>IF(N199="snížená",J199,0)</f>
        <v>0</v>
      </c>
      <c r="BG199" s="106">
        <f>IF(N199="zákl. přenesená",J199,0)</f>
        <v>0</v>
      </c>
      <c r="BH199" s="106">
        <f>IF(N199="sníž. přenesená",J199,0)</f>
        <v>0</v>
      </c>
      <c r="BI199" s="106">
        <f>IF(N199="nulová",J199,0)</f>
        <v>0</v>
      </c>
      <c r="BJ199" s="18" t="s">
        <v>81</v>
      </c>
      <c r="BK199" s="106">
        <f>ROUND(I199*H199,2)</f>
        <v>0</v>
      </c>
      <c r="BL199" s="18" t="s">
        <v>147</v>
      </c>
      <c r="BM199" s="105" t="s">
        <v>268</v>
      </c>
    </row>
    <row r="200" spans="1:65" s="12" customFormat="1" ht="22.9" customHeight="1">
      <c r="B200" s="89"/>
      <c r="D200" s="177" t="s">
        <v>75</v>
      </c>
      <c r="E200" s="180" t="s">
        <v>167</v>
      </c>
      <c r="F200" s="180" t="s">
        <v>269</v>
      </c>
      <c r="G200" s="179"/>
      <c r="H200" s="179"/>
      <c r="I200" s="91"/>
      <c r="J200" s="223">
        <f>BK200</f>
        <v>0</v>
      </c>
      <c r="K200" s="179"/>
      <c r="L200" s="89"/>
      <c r="M200" s="92"/>
      <c r="N200" s="93"/>
      <c r="O200" s="93"/>
      <c r="P200" s="94">
        <f>SUM(P201:P205)</f>
        <v>0</v>
      </c>
      <c r="Q200" s="93"/>
      <c r="R200" s="94">
        <f>SUM(R201:R205)</f>
        <v>2.6364096000000004</v>
      </c>
      <c r="S200" s="93"/>
      <c r="T200" s="95">
        <f>SUM(T201:T205)</f>
        <v>0</v>
      </c>
      <c r="AR200" s="90" t="s">
        <v>81</v>
      </c>
      <c r="AT200" s="96" t="s">
        <v>75</v>
      </c>
      <c r="AU200" s="96" t="s">
        <v>81</v>
      </c>
      <c r="AY200" s="90" t="s">
        <v>140</v>
      </c>
      <c r="BK200" s="97">
        <f>SUM(BK201:BK205)</f>
        <v>0</v>
      </c>
    </row>
    <row r="201" spans="1:65" s="2" customFormat="1" ht="16.5" customHeight="1">
      <c r="A201" s="31"/>
      <c r="B201" s="98"/>
      <c r="C201" s="99" t="s">
        <v>270</v>
      </c>
      <c r="D201" s="181" t="s">
        <v>142</v>
      </c>
      <c r="E201" s="182" t="s">
        <v>271</v>
      </c>
      <c r="F201" s="183" t="s">
        <v>272</v>
      </c>
      <c r="G201" s="184" t="s">
        <v>206</v>
      </c>
      <c r="H201" s="185">
        <v>3.21</v>
      </c>
      <c r="I201" s="100"/>
      <c r="J201" s="224">
        <f>ROUND(I201*H201,2)</f>
        <v>0</v>
      </c>
      <c r="K201" s="183" t="s">
        <v>146</v>
      </c>
      <c r="L201" s="32"/>
      <c r="M201" s="101" t="s">
        <v>1</v>
      </c>
      <c r="N201" s="102" t="s">
        <v>41</v>
      </c>
      <c r="O201" s="45"/>
      <c r="P201" s="103">
        <f>O201*H201</f>
        <v>0</v>
      </c>
      <c r="Q201" s="103">
        <v>0.34499999999999997</v>
      </c>
      <c r="R201" s="103">
        <f>Q201*H201</f>
        <v>1.1074499999999998</v>
      </c>
      <c r="S201" s="103">
        <v>0</v>
      </c>
      <c r="T201" s="104">
        <f>S201*H201</f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05" t="s">
        <v>147</v>
      </c>
      <c r="AT201" s="105" t="s">
        <v>142</v>
      </c>
      <c r="AU201" s="105" t="s">
        <v>85</v>
      </c>
      <c r="AY201" s="18" t="s">
        <v>140</v>
      </c>
      <c r="BE201" s="106">
        <f>IF(N201="základní",J201,0)</f>
        <v>0</v>
      </c>
      <c r="BF201" s="106">
        <f>IF(N201="snížená",J201,0)</f>
        <v>0</v>
      </c>
      <c r="BG201" s="106">
        <f>IF(N201="zákl. přenesená",J201,0)</f>
        <v>0</v>
      </c>
      <c r="BH201" s="106">
        <f>IF(N201="sníž. přenesená",J201,0)</f>
        <v>0</v>
      </c>
      <c r="BI201" s="106">
        <f>IF(N201="nulová",J201,0)</f>
        <v>0</v>
      </c>
      <c r="BJ201" s="18" t="s">
        <v>81</v>
      </c>
      <c r="BK201" s="106">
        <f>ROUND(I201*H201,2)</f>
        <v>0</v>
      </c>
      <c r="BL201" s="18" t="s">
        <v>147</v>
      </c>
      <c r="BM201" s="105" t="s">
        <v>273</v>
      </c>
    </row>
    <row r="202" spans="1:65" s="13" customFormat="1">
      <c r="B202" s="107"/>
      <c r="D202" s="186" t="s">
        <v>149</v>
      </c>
      <c r="E202" s="187" t="s">
        <v>1</v>
      </c>
      <c r="F202" s="188" t="s">
        <v>274</v>
      </c>
      <c r="G202" s="189"/>
      <c r="H202" s="187" t="s">
        <v>1</v>
      </c>
      <c r="I202" s="109"/>
      <c r="J202" s="189"/>
      <c r="K202" s="189"/>
      <c r="L202" s="107"/>
      <c r="M202" s="110"/>
      <c r="N202" s="111"/>
      <c r="O202" s="111"/>
      <c r="P202" s="111"/>
      <c r="Q202" s="111"/>
      <c r="R202" s="111"/>
      <c r="S202" s="111"/>
      <c r="T202" s="112"/>
      <c r="AT202" s="108" t="s">
        <v>149</v>
      </c>
      <c r="AU202" s="108" t="s">
        <v>85</v>
      </c>
      <c r="AV202" s="13" t="s">
        <v>81</v>
      </c>
      <c r="AW202" s="13" t="s">
        <v>32</v>
      </c>
      <c r="AX202" s="13" t="s">
        <v>76</v>
      </c>
      <c r="AY202" s="108" t="s">
        <v>140</v>
      </c>
    </row>
    <row r="203" spans="1:65" s="14" customFormat="1">
      <c r="B203" s="113"/>
      <c r="D203" s="186" t="s">
        <v>149</v>
      </c>
      <c r="E203" s="190" t="s">
        <v>1</v>
      </c>
      <c r="F203" s="191" t="s">
        <v>275</v>
      </c>
      <c r="G203" s="192"/>
      <c r="H203" s="193">
        <v>3.21</v>
      </c>
      <c r="I203" s="115"/>
      <c r="J203" s="192"/>
      <c r="K203" s="192"/>
      <c r="L203" s="113"/>
      <c r="M203" s="116"/>
      <c r="N203" s="117"/>
      <c r="O203" s="117"/>
      <c r="P203" s="117"/>
      <c r="Q203" s="117"/>
      <c r="R203" s="117"/>
      <c r="S203" s="117"/>
      <c r="T203" s="118"/>
      <c r="AT203" s="114" t="s">
        <v>149</v>
      </c>
      <c r="AU203" s="114" t="s">
        <v>85</v>
      </c>
      <c r="AV203" s="14" t="s">
        <v>85</v>
      </c>
      <c r="AW203" s="14" t="s">
        <v>32</v>
      </c>
      <c r="AX203" s="14" t="s">
        <v>81</v>
      </c>
      <c r="AY203" s="114" t="s">
        <v>140</v>
      </c>
    </row>
    <row r="204" spans="1:65" s="2" customFormat="1" ht="24.2" customHeight="1">
      <c r="A204" s="31"/>
      <c r="B204" s="98"/>
      <c r="C204" s="99" t="s">
        <v>276</v>
      </c>
      <c r="D204" s="181" t="s">
        <v>142</v>
      </c>
      <c r="E204" s="182" t="s">
        <v>277</v>
      </c>
      <c r="F204" s="183" t="s">
        <v>278</v>
      </c>
      <c r="G204" s="184" t="s">
        <v>206</v>
      </c>
      <c r="H204" s="185">
        <v>2.4900000000000002</v>
      </c>
      <c r="I204" s="100"/>
      <c r="J204" s="224">
        <f>ROUND(I204*H204,2)</f>
        <v>0</v>
      </c>
      <c r="K204" s="183" t="s">
        <v>146</v>
      </c>
      <c r="L204" s="32"/>
      <c r="M204" s="101" t="s">
        <v>1</v>
      </c>
      <c r="N204" s="102" t="s">
        <v>41</v>
      </c>
      <c r="O204" s="45"/>
      <c r="P204" s="103">
        <f>O204*H204</f>
        <v>0</v>
      </c>
      <c r="Q204" s="103">
        <v>0.61404000000000003</v>
      </c>
      <c r="R204" s="103">
        <f>Q204*H204</f>
        <v>1.5289596000000003</v>
      </c>
      <c r="S204" s="103">
        <v>0</v>
      </c>
      <c r="T204" s="104">
        <f>S204*H204</f>
        <v>0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105" t="s">
        <v>147</v>
      </c>
      <c r="AT204" s="105" t="s">
        <v>142</v>
      </c>
      <c r="AU204" s="105" t="s">
        <v>85</v>
      </c>
      <c r="AY204" s="18" t="s">
        <v>140</v>
      </c>
      <c r="BE204" s="106">
        <f>IF(N204="základní",J204,0)</f>
        <v>0</v>
      </c>
      <c r="BF204" s="106">
        <f>IF(N204="snížená",J204,0)</f>
        <v>0</v>
      </c>
      <c r="BG204" s="106">
        <f>IF(N204="zákl. přenesená",J204,0)</f>
        <v>0</v>
      </c>
      <c r="BH204" s="106">
        <f>IF(N204="sníž. přenesená",J204,0)</f>
        <v>0</v>
      </c>
      <c r="BI204" s="106">
        <f>IF(N204="nulová",J204,0)</f>
        <v>0</v>
      </c>
      <c r="BJ204" s="18" t="s">
        <v>81</v>
      </c>
      <c r="BK204" s="106">
        <f>ROUND(I204*H204,2)</f>
        <v>0</v>
      </c>
      <c r="BL204" s="18" t="s">
        <v>147</v>
      </c>
      <c r="BM204" s="105" t="s">
        <v>279</v>
      </c>
    </row>
    <row r="205" spans="1:65" s="14" customFormat="1">
      <c r="B205" s="113"/>
      <c r="D205" s="186" t="s">
        <v>149</v>
      </c>
      <c r="E205" s="190" t="s">
        <v>1</v>
      </c>
      <c r="F205" s="191" t="s">
        <v>280</v>
      </c>
      <c r="G205" s="192"/>
      <c r="H205" s="193">
        <v>2.4900000000000002</v>
      </c>
      <c r="I205" s="115"/>
      <c r="J205" s="192"/>
      <c r="K205" s="192"/>
      <c r="L205" s="113"/>
      <c r="M205" s="116"/>
      <c r="N205" s="117"/>
      <c r="O205" s="117"/>
      <c r="P205" s="117"/>
      <c r="Q205" s="117"/>
      <c r="R205" s="117"/>
      <c r="S205" s="117"/>
      <c r="T205" s="118"/>
      <c r="AT205" s="114" t="s">
        <v>149</v>
      </c>
      <c r="AU205" s="114" t="s">
        <v>85</v>
      </c>
      <c r="AV205" s="14" t="s">
        <v>85</v>
      </c>
      <c r="AW205" s="14" t="s">
        <v>32</v>
      </c>
      <c r="AX205" s="14" t="s">
        <v>81</v>
      </c>
      <c r="AY205" s="114" t="s">
        <v>140</v>
      </c>
    </row>
    <row r="206" spans="1:65" s="12" customFormat="1" ht="22.9" customHeight="1">
      <c r="B206" s="89"/>
      <c r="D206" s="177" t="s">
        <v>75</v>
      </c>
      <c r="E206" s="180" t="s">
        <v>173</v>
      </c>
      <c r="F206" s="180" t="s">
        <v>281</v>
      </c>
      <c r="G206" s="179"/>
      <c r="H206" s="179"/>
      <c r="I206" s="91"/>
      <c r="J206" s="223">
        <f>BK206</f>
        <v>0</v>
      </c>
      <c r="K206" s="179"/>
      <c r="L206" s="89"/>
      <c r="M206" s="92"/>
      <c r="N206" s="93"/>
      <c r="O206" s="93"/>
      <c r="P206" s="94">
        <f>SUM(P207:P208)</f>
        <v>0</v>
      </c>
      <c r="Q206" s="93"/>
      <c r="R206" s="94">
        <f>SUM(R207:R208)</f>
        <v>1.322425</v>
      </c>
      <c r="S206" s="93"/>
      <c r="T206" s="95">
        <f>SUM(T207:T208)</f>
        <v>0</v>
      </c>
      <c r="AR206" s="90" t="s">
        <v>81</v>
      </c>
      <c r="AT206" s="96" t="s">
        <v>75</v>
      </c>
      <c r="AU206" s="96" t="s">
        <v>81</v>
      </c>
      <c r="AY206" s="90" t="s">
        <v>140</v>
      </c>
      <c r="BK206" s="97">
        <f>SUM(BK207:BK208)</f>
        <v>0</v>
      </c>
    </row>
    <row r="207" spans="1:65" s="2" customFormat="1" ht="24.2" customHeight="1">
      <c r="A207" s="31"/>
      <c r="B207" s="98"/>
      <c r="C207" s="99" t="s">
        <v>282</v>
      </c>
      <c r="D207" s="181" t="s">
        <v>142</v>
      </c>
      <c r="E207" s="182" t="s">
        <v>283</v>
      </c>
      <c r="F207" s="183" t="s">
        <v>284</v>
      </c>
      <c r="G207" s="184" t="s">
        <v>206</v>
      </c>
      <c r="H207" s="185">
        <v>32.5</v>
      </c>
      <c r="I207" s="100"/>
      <c r="J207" s="224">
        <f>ROUND(I207*H207,2)</f>
        <v>0</v>
      </c>
      <c r="K207" s="183" t="s">
        <v>146</v>
      </c>
      <c r="L207" s="32"/>
      <c r="M207" s="101" t="s">
        <v>1</v>
      </c>
      <c r="N207" s="102" t="s">
        <v>41</v>
      </c>
      <c r="O207" s="45"/>
      <c r="P207" s="103">
        <f>O207*H207</f>
        <v>0</v>
      </c>
      <c r="Q207" s="103">
        <v>4.0689999999999997E-2</v>
      </c>
      <c r="R207" s="103">
        <f>Q207*H207</f>
        <v>1.322425</v>
      </c>
      <c r="S207" s="103">
        <v>0</v>
      </c>
      <c r="T207" s="104">
        <f>S207*H207</f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05" t="s">
        <v>147</v>
      </c>
      <c r="AT207" s="105" t="s">
        <v>142</v>
      </c>
      <c r="AU207" s="105" t="s">
        <v>85</v>
      </c>
      <c r="AY207" s="18" t="s">
        <v>140</v>
      </c>
      <c r="BE207" s="106">
        <f>IF(N207="základní",J207,0)</f>
        <v>0</v>
      </c>
      <c r="BF207" s="106">
        <f>IF(N207="snížená",J207,0)</f>
        <v>0</v>
      </c>
      <c r="BG207" s="106">
        <f>IF(N207="zákl. přenesená",J207,0)</f>
        <v>0</v>
      </c>
      <c r="BH207" s="106">
        <f>IF(N207="sníž. přenesená",J207,0)</f>
        <v>0</v>
      </c>
      <c r="BI207" s="106">
        <f>IF(N207="nulová",J207,0)</f>
        <v>0</v>
      </c>
      <c r="BJ207" s="18" t="s">
        <v>81</v>
      </c>
      <c r="BK207" s="106">
        <f>ROUND(I207*H207,2)</f>
        <v>0</v>
      </c>
      <c r="BL207" s="18" t="s">
        <v>147</v>
      </c>
      <c r="BM207" s="105" t="s">
        <v>285</v>
      </c>
    </row>
    <row r="208" spans="1:65" s="14" customFormat="1">
      <c r="B208" s="113"/>
      <c r="D208" s="186" t="s">
        <v>149</v>
      </c>
      <c r="E208" s="190" t="s">
        <v>1</v>
      </c>
      <c r="F208" s="191" t="s">
        <v>286</v>
      </c>
      <c r="G208" s="192"/>
      <c r="H208" s="193">
        <v>32.5</v>
      </c>
      <c r="I208" s="115"/>
      <c r="J208" s="192"/>
      <c r="K208" s="192"/>
      <c r="L208" s="113"/>
      <c r="M208" s="116"/>
      <c r="N208" s="117"/>
      <c r="O208" s="117"/>
      <c r="P208" s="117"/>
      <c r="Q208" s="117"/>
      <c r="R208" s="117"/>
      <c r="S208" s="117"/>
      <c r="T208" s="118"/>
      <c r="AT208" s="114" t="s">
        <v>149</v>
      </c>
      <c r="AU208" s="114" t="s">
        <v>85</v>
      </c>
      <c r="AV208" s="14" t="s">
        <v>85</v>
      </c>
      <c r="AW208" s="14" t="s">
        <v>32</v>
      </c>
      <c r="AX208" s="14" t="s">
        <v>81</v>
      </c>
      <c r="AY208" s="114" t="s">
        <v>140</v>
      </c>
    </row>
    <row r="209" spans="1:65" s="12" customFormat="1" ht="22.9" customHeight="1">
      <c r="B209" s="89"/>
      <c r="D209" s="177" t="s">
        <v>75</v>
      </c>
      <c r="E209" s="180" t="s">
        <v>187</v>
      </c>
      <c r="F209" s="180" t="s">
        <v>287</v>
      </c>
      <c r="G209" s="179"/>
      <c r="H209" s="179"/>
      <c r="I209" s="91"/>
      <c r="J209" s="223">
        <f>BK209</f>
        <v>0</v>
      </c>
      <c r="K209" s="179"/>
      <c r="L209" s="89"/>
      <c r="M209" s="92"/>
      <c r="N209" s="93"/>
      <c r="O209" s="93"/>
      <c r="P209" s="94">
        <f>SUM(P210:P254)</f>
        <v>0</v>
      </c>
      <c r="Q209" s="93"/>
      <c r="R209" s="94">
        <f>SUM(R210:R254)</f>
        <v>83.509262030000031</v>
      </c>
      <c r="S209" s="93"/>
      <c r="T209" s="95">
        <f>SUM(T210:T254)</f>
        <v>16.799799999999998</v>
      </c>
      <c r="AR209" s="90" t="s">
        <v>81</v>
      </c>
      <c r="AT209" s="96" t="s">
        <v>75</v>
      </c>
      <c r="AU209" s="96" t="s">
        <v>81</v>
      </c>
      <c r="AY209" s="90" t="s">
        <v>140</v>
      </c>
      <c r="BK209" s="97">
        <f>SUM(BK210:BK254)</f>
        <v>0</v>
      </c>
    </row>
    <row r="210" spans="1:65" s="2" customFormat="1" ht="24.2" customHeight="1">
      <c r="A210" s="31"/>
      <c r="B210" s="98"/>
      <c r="C210" s="99" t="s">
        <v>288</v>
      </c>
      <c r="D210" s="181" t="s">
        <v>142</v>
      </c>
      <c r="E210" s="182" t="s">
        <v>289</v>
      </c>
      <c r="F210" s="183" t="s">
        <v>290</v>
      </c>
      <c r="G210" s="184" t="s">
        <v>145</v>
      </c>
      <c r="H210" s="185">
        <v>0.747</v>
      </c>
      <c r="I210" s="100"/>
      <c r="J210" s="224">
        <f>ROUND(I210*H210,2)</f>
        <v>0</v>
      </c>
      <c r="K210" s="183" t="s">
        <v>146</v>
      </c>
      <c r="L210" s="32"/>
      <c r="M210" s="101" t="s">
        <v>1</v>
      </c>
      <c r="N210" s="102" t="s">
        <v>41</v>
      </c>
      <c r="O210" s="45"/>
      <c r="P210" s="103">
        <f>O210*H210</f>
        <v>0</v>
      </c>
      <c r="Q210" s="103">
        <v>2.2563399999999998</v>
      </c>
      <c r="R210" s="103">
        <f>Q210*H210</f>
        <v>1.6854859799999999</v>
      </c>
      <c r="S210" s="103">
        <v>0</v>
      </c>
      <c r="T210" s="104">
        <f>S210*H210</f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05" t="s">
        <v>147</v>
      </c>
      <c r="AT210" s="105" t="s">
        <v>142</v>
      </c>
      <c r="AU210" s="105" t="s">
        <v>85</v>
      </c>
      <c r="AY210" s="18" t="s">
        <v>140</v>
      </c>
      <c r="BE210" s="106">
        <f>IF(N210="základní",J210,0)</f>
        <v>0</v>
      </c>
      <c r="BF210" s="106">
        <f>IF(N210="snížená",J210,0)</f>
        <v>0</v>
      </c>
      <c r="BG210" s="106">
        <f>IF(N210="zákl. přenesená",J210,0)</f>
        <v>0</v>
      </c>
      <c r="BH210" s="106">
        <f>IF(N210="sníž. přenesená",J210,0)</f>
        <v>0</v>
      </c>
      <c r="BI210" s="106">
        <f>IF(N210="nulová",J210,0)</f>
        <v>0</v>
      </c>
      <c r="BJ210" s="18" t="s">
        <v>81</v>
      </c>
      <c r="BK210" s="106">
        <f>ROUND(I210*H210,2)</f>
        <v>0</v>
      </c>
      <c r="BL210" s="18" t="s">
        <v>147</v>
      </c>
      <c r="BM210" s="105" t="s">
        <v>291</v>
      </c>
    </row>
    <row r="211" spans="1:65" s="13" customFormat="1">
      <c r="B211" s="107"/>
      <c r="D211" s="186" t="s">
        <v>149</v>
      </c>
      <c r="E211" s="187" t="s">
        <v>1</v>
      </c>
      <c r="F211" s="188" t="s">
        <v>292</v>
      </c>
      <c r="G211" s="189"/>
      <c r="H211" s="187" t="s">
        <v>1</v>
      </c>
      <c r="I211" s="109"/>
      <c r="J211" s="189"/>
      <c r="K211" s="189"/>
      <c r="L211" s="107"/>
      <c r="M211" s="110"/>
      <c r="N211" s="111"/>
      <c r="O211" s="111"/>
      <c r="P211" s="111"/>
      <c r="Q211" s="111"/>
      <c r="R211" s="111"/>
      <c r="S211" s="111"/>
      <c r="T211" s="112"/>
      <c r="AT211" s="108" t="s">
        <v>149</v>
      </c>
      <c r="AU211" s="108" t="s">
        <v>85</v>
      </c>
      <c r="AV211" s="13" t="s">
        <v>81</v>
      </c>
      <c r="AW211" s="13" t="s">
        <v>32</v>
      </c>
      <c r="AX211" s="13" t="s">
        <v>76</v>
      </c>
      <c r="AY211" s="108" t="s">
        <v>140</v>
      </c>
    </row>
    <row r="212" spans="1:65" s="14" customFormat="1">
      <c r="B212" s="113"/>
      <c r="D212" s="186" t="s">
        <v>149</v>
      </c>
      <c r="E212" s="190" t="s">
        <v>1</v>
      </c>
      <c r="F212" s="191" t="s">
        <v>293</v>
      </c>
      <c r="G212" s="192"/>
      <c r="H212" s="193">
        <v>0.747</v>
      </c>
      <c r="I212" s="115"/>
      <c r="J212" s="192"/>
      <c r="K212" s="192"/>
      <c r="L212" s="113"/>
      <c r="M212" s="116"/>
      <c r="N212" s="117"/>
      <c r="O212" s="117"/>
      <c r="P212" s="117"/>
      <c r="Q212" s="117"/>
      <c r="R212" s="117"/>
      <c r="S212" s="117"/>
      <c r="T212" s="118"/>
      <c r="AT212" s="114" t="s">
        <v>149</v>
      </c>
      <c r="AU212" s="114" t="s">
        <v>85</v>
      </c>
      <c r="AV212" s="14" t="s">
        <v>85</v>
      </c>
      <c r="AW212" s="14" t="s">
        <v>32</v>
      </c>
      <c r="AX212" s="14" t="s">
        <v>81</v>
      </c>
      <c r="AY212" s="114" t="s">
        <v>140</v>
      </c>
    </row>
    <row r="213" spans="1:65" s="2" customFormat="1" ht="33" customHeight="1">
      <c r="A213" s="31"/>
      <c r="B213" s="98"/>
      <c r="C213" s="99" t="s">
        <v>294</v>
      </c>
      <c r="D213" s="181" t="s">
        <v>142</v>
      </c>
      <c r="E213" s="182" t="s">
        <v>295</v>
      </c>
      <c r="F213" s="183" t="s">
        <v>296</v>
      </c>
      <c r="G213" s="184" t="s">
        <v>206</v>
      </c>
      <c r="H213" s="185">
        <v>34.5</v>
      </c>
      <c r="I213" s="100"/>
      <c r="J213" s="224">
        <f>ROUND(I213*H213,2)</f>
        <v>0</v>
      </c>
      <c r="K213" s="183" t="s">
        <v>146</v>
      </c>
      <c r="L213" s="32"/>
      <c r="M213" s="101" t="s">
        <v>1</v>
      </c>
      <c r="N213" s="102" t="s">
        <v>41</v>
      </c>
      <c r="O213" s="45"/>
      <c r="P213" s="103">
        <f>O213*H213</f>
        <v>0</v>
      </c>
      <c r="Q213" s="103">
        <v>1.2999999999999999E-4</v>
      </c>
      <c r="R213" s="103">
        <f>Q213*H213</f>
        <v>4.4849999999999994E-3</v>
      </c>
      <c r="S213" s="103">
        <v>0</v>
      </c>
      <c r="T213" s="104">
        <f>S213*H213</f>
        <v>0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105" t="s">
        <v>147</v>
      </c>
      <c r="AT213" s="105" t="s">
        <v>142</v>
      </c>
      <c r="AU213" s="105" t="s">
        <v>85</v>
      </c>
      <c r="AY213" s="18" t="s">
        <v>140</v>
      </c>
      <c r="BE213" s="106">
        <f>IF(N213="základní",J213,0)</f>
        <v>0</v>
      </c>
      <c r="BF213" s="106">
        <f>IF(N213="snížená",J213,0)</f>
        <v>0</v>
      </c>
      <c r="BG213" s="106">
        <f>IF(N213="zákl. přenesená",J213,0)</f>
        <v>0</v>
      </c>
      <c r="BH213" s="106">
        <f>IF(N213="sníž. přenesená",J213,0)</f>
        <v>0</v>
      </c>
      <c r="BI213" s="106">
        <f>IF(N213="nulová",J213,0)</f>
        <v>0</v>
      </c>
      <c r="BJ213" s="18" t="s">
        <v>81</v>
      </c>
      <c r="BK213" s="106">
        <f>ROUND(I213*H213,2)</f>
        <v>0</v>
      </c>
      <c r="BL213" s="18" t="s">
        <v>147</v>
      </c>
      <c r="BM213" s="105" t="s">
        <v>297</v>
      </c>
    </row>
    <row r="214" spans="1:65" s="14" customFormat="1">
      <c r="B214" s="113"/>
      <c r="D214" s="186" t="s">
        <v>149</v>
      </c>
      <c r="E214" s="190" t="s">
        <v>1</v>
      </c>
      <c r="F214" s="191" t="s">
        <v>298</v>
      </c>
      <c r="G214" s="192"/>
      <c r="H214" s="193">
        <v>34.5</v>
      </c>
      <c r="I214" s="115"/>
      <c r="J214" s="192"/>
      <c r="K214" s="192"/>
      <c r="L214" s="113"/>
      <c r="M214" s="116"/>
      <c r="N214" s="117"/>
      <c r="O214" s="117"/>
      <c r="P214" s="117"/>
      <c r="Q214" s="117"/>
      <c r="R214" s="117"/>
      <c r="S214" s="117"/>
      <c r="T214" s="118"/>
      <c r="AT214" s="114" t="s">
        <v>149</v>
      </c>
      <c r="AU214" s="114" t="s">
        <v>85</v>
      </c>
      <c r="AV214" s="14" t="s">
        <v>85</v>
      </c>
      <c r="AW214" s="14" t="s">
        <v>32</v>
      </c>
      <c r="AX214" s="14" t="s">
        <v>81</v>
      </c>
      <c r="AY214" s="114" t="s">
        <v>140</v>
      </c>
    </row>
    <row r="215" spans="1:65" s="2" customFormat="1" ht="16.5" customHeight="1">
      <c r="A215" s="31"/>
      <c r="B215" s="98"/>
      <c r="C215" s="99" t="s">
        <v>299</v>
      </c>
      <c r="D215" s="181" t="s">
        <v>142</v>
      </c>
      <c r="E215" s="182" t="s">
        <v>300</v>
      </c>
      <c r="F215" s="183" t="s">
        <v>301</v>
      </c>
      <c r="G215" s="184" t="s">
        <v>145</v>
      </c>
      <c r="H215" s="185">
        <v>0.5</v>
      </c>
      <c r="I215" s="100"/>
      <c r="J215" s="224">
        <f>ROUND(I215*H215,2)</f>
        <v>0</v>
      </c>
      <c r="K215" s="183" t="s">
        <v>146</v>
      </c>
      <c r="L215" s="32"/>
      <c r="M215" s="101" t="s">
        <v>1</v>
      </c>
      <c r="N215" s="102" t="s">
        <v>41</v>
      </c>
      <c r="O215" s="45"/>
      <c r="P215" s="103">
        <f>O215*H215</f>
        <v>0</v>
      </c>
      <c r="Q215" s="103">
        <v>0</v>
      </c>
      <c r="R215" s="103">
        <f>Q215*H215</f>
        <v>0</v>
      </c>
      <c r="S215" s="103">
        <v>2.4</v>
      </c>
      <c r="T215" s="104">
        <f>S215*H215</f>
        <v>1.2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05" t="s">
        <v>147</v>
      </c>
      <c r="AT215" s="105" t="s">
        <v>142</v>
      </c>
      <c r="AU215" s="105" t="s">
        <v>85</v>
      </c>
      <c r="AY215" s="18" t="s">
        <v>140</v>
      </c>
      <c r="BE215" s="106">
        <f>IF(N215="základní",J215,0)</f>
        <v>0</v>
      </c>
      <c r="BF215" s="106">
        <f>IF(N215="snížená",J215,0)</f>
        <v>0</v>
      </c>
      <c r="BG215" s="106">
        <f>IF(N215="zákl. přenesená",J215,0)</f>
        <v>0</v>
      </c>
      <c r="BH215" s="106">
        <f>IF(N215="sníž. přenesená",J215,0)</f>
        <v>0</v>
      </c>
      <c r="BI215" s="106">
        <f>IF(N215="nulová",J215,0)</f>
        <v>0</v>
      </c>
      <c r="BJ215" s="18" t="s">
        <v>81</v>
      </c>
      <c r="BK215" s="106">
        <f>ROUND(I215*H215,2)</f>
        <v>0</v>
      </c>
      <c r="BL215" s="18" t="s">
        <v>147</v>
      </c>
      <c r="BM215" s="105" t="s">
        <v>302</v>
      </c>
    </row>
    <row r="216" spans="1:65" s="2" customFormat="1" ht="24.2" customHeight="1">
      <c r="A216" s="31"/>
      <c r="B216" s="98"/>
      <c r="C216" s="99" t="s">
        <v>303</v>
      </c>
      <c r="D216" s="181" t="s">
        <v>142</v>
      </c>
      <c r="E216" s="182" t="s">
        <v>304</v>
      </c>
      <c r="F216" s="183" t="s">
        <v>305</v>
      </c>
      <c r="G216" s="184" t="s">
        <v>206</v>
      </c>
      <c r="H216" s="185">
        <v>92.4</v>
      </c>
      <c r="I216" s="100"/>
      <c r="J216" s="224">
        <f>ROUND(I216*H216,2)</f>
        <v>0</v>
      </c>
      <c r="K216" s="183" t="s">
        <v>146</v>
      </c>
      <c r="L216" s="32"/>
      <c r="M216" s="101" t="s">
        <v>1</v>
      </c>
      <c r="N216" s="102" t="s">
        <v>41</v>
      </c>
      <c r="O216" s="45"/>
      <c r="P216" s="103">
        <f>O216*H216</f>
        <v>0</v>
      </c>
      <c r="Q216" s="103">
        <v>0</v>
      </c>
      <c r="R216" s="103">
        <f>Q216*H216</f>
        <v>0</v>
      </c>
      <c r="S216" s="103">
        <v>0</v>
      </c>
      <c r="T216" s="104">
        <f>S216*H216</f>
        <v>0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105" t="s">
        <v>147</v>
      </c>
      <c r="AT216" s="105" t="s">
        <v>142</v>
      </c>
      <c r="AU216" s="105" t="s">
        <v>85</v>
      </c>
      <c r="AY216" s="18" t="s">
        <v>140</v>
      </c>
      <c r="BE216" s="106">
        <f>IF(N216="základní",J216,0)</f>
        <v>0</v>
      </c>
      <c r="BF216" s="106">
        <f>IF(N216="snížená",J216,0)</f>
        <v>0</v>
      </c>
      <c r="BG216" s="106">
        <f>IF(N216="zákl. přenesená",J216,0)</f>
        <v>0</v>
      </c>
      <c r="BH216" s="106">
        <f>IF(N216="sníž. přenesená",J216,0)</f>
        <v>0</v>
      </c>
      <c r="BI216" s="106">
        <f>IF(N216="nulová",J216,0)</f>
        <v>0</v>
      </c>
      <c r="BJ216" s="18" t="s">
        <v>81</v>
      </c>
      <c r="BK216" s="106">
        <f>ROUND(I216*H216,2)</f>
        <v>0</v>
      </c>
      <c r="BL216" s="18" t="s">
        <v>147</v>
      </c>
      <c r="BM216" s="105" t="s">
        <v>306</v>
      </c>
    </row>
    <row r="217" spans="1:65" s="14" customFormat="1">
      <c r="B217" s="113"/>
      <c r="D217" s="186" t="s">
        <v>149</v>
      </c>
      <c r="E217" s="190" t="s">
        <v>1</v>
      </c>
      <c r="F217" s="191" t="s">
        <v>307</v>
      </c>
      <c r="G217" s="192"/>
      <c r="H217" s="193">
        <v>34</v>
      </c>
      <c r="I217" s="115"/>
      <c r="J217" s="192"/>
      <c r="K217" s="192"/>
      <c r="L217" s="113"/>
      <c r="M217" s="116"/>
      <c r="N217" s="117"/>
      <c r="O217" s="117"/>
      <c r="P217" s="117"/>
      <c r="Q217" s="117"/>
      <c r="R217" s="117"/>
      <c r="S217" s="117"/>
      <c r="T217" s="118"/>
      <c r="AT217" s="114" t="s">
        <v>149</v>
      </c>
      <c r="AU217" s="114" t="s">
        <v>85</v>
      </c>
      <c r="AV217" s="14" t="s">
        <v>85</v>
      </c>
      <c r="AW217" s="14" t="s">
        <v>32</v>
      </c>
      <c r="AX217" s="14" t="s">
        <v>76</v>
      </c>
      <c r="AY217" s="114" t="s">
        <v>140</v>
      </c>
    </row>
    <row r="218" spans="1:65" s="13" customFormat="1">
      <c r="B218" s="107"/>
      <c r="D218" s="186" t="s">
        <v>149</v>
      </c>
      <c r="E218" s="187" t="s">
        <v>1</v>
      </c>
      <c r="F218" s="188" t="s">
        <v>308</v>
      </c>
      <c r="G218" s="189"/>
      <c r="H218" s="187" t="s">
        <v>1</v>
      </c>
      <c r="I218" s="109"/>
      <c r="J218" s="189"/>
      <c r="K218" s="189"/>
      <c r="L218" s="107"/>
      <c r="M218" s="110"/>
      <c r="N218" s="111"/>
      <c r="O218" s="111"/>
      <c r="P218" s="111"/>
      <c r="Q218" s="111"/>
      <c r="R218" s="111"/>
      <c r="S218" s="111"/>
      <c r="T218" s="112"/>
      <c r="AT218" s="108" t="s">
        <v>149</v>
      </c>
      <c r="AU218" s="108" t="s">
        <v>85</v>
      </c>
      <c r="AV218" s="13" t="s">
        <v>81</v>
      </c>
      <c r="AW218" s="13" t="s">
        <v>32</v>
      </c>
      <c r="AX218" s="13" t="s">
        <v>76</v>
      </c>
      <c r="AY218" s="108" t="s">
        <v>140</v>
      </c>
    </row>
    <row r="219" spans="1:65" s="14" customFormat="1">
      <c r="B219" s="113"/>
      <c r="D219" s="186" t="s">
        <v>149</v>
      </c>
      <c r="E219" s="190" t="s">
        <v>1</v>
      </c>
      <c r="F219" s="191" t="s">
        <v>309</v>
      </c>
      <c r="G219" s="192"/>
      <c r="H219" s="193">
        <v>58.4</v>
      </c>
      <c r="I219" s="115"/>
      <c r="J219" s="192"/>
      <c r="K219" s="192"/>
      <c r="L219" s="113"/>
      <c r="M219" s="116"/>
      <c r="N219" s="117"/>
      <c r="O219" s="117"/>
      <c r="P219" s="117"/>
      <c r="Q219" s="117"/>
      <c r="R219" s="117"/>
      <c r="S219" s="117"/>
      <c r="T219" s="118"/>
      <c r="AT219" s="114" t="s">
        <v>149</v>
      </c>
      <c r="AU219" s="114" t="s">
        <v>85</v>
      </c>
      <c r="AV219" s="14" t="s">
        <v>85</v>
      </c>
      <c r="AW219" s="14" t="s">
        <v>32</v>
      </c>
      <c r="AX219" s="14" t="s">
        <v>76</v>
      </c>
      <c r="AY219" s="114" t="s">
        <v>140</v>
      </c>
    </row>
    <row r="220" spans="1:65" s="15" customFormat="1">
      <c r="B220" s="119"/>
      <c r="D220" s="186" t="s">
        <v>149</v>
      </c>
      <c r="E220" s="194" t="s">
        <v>95</v>
      </c>
      <c r="F220" s="195" t="s">
        <v>152</v>
      </c>
      <c r="G220" s="196"/>
      <c r="H220" s="197">
        <v>92.4</v>
      </c>
      <c r="I220" s="121"/>
      <c r="J220" s="196"/>
      <c r="K220" s="196"/>
      <c r="L220" s="119"/>
      <c r="M220" s="122"/>
      <c r="N220" s="123"/>
      <c r="O220" s="123"/>
      <c r="P220" s="123"/>
      <c r="Q220" s="123"/>
      <c r="R220" s="123"/>
      <c r="S220" s="123"/>
      <c r="T220" s="124"/>
      <c r="AT220" s="120" t="s">
        <v>149</v>
      </c>
      <c r="AU220" s="120" t="s">
        <v>85</v>
      </c>
      <c r="AV220" s="15" t="s">
        <v>147</v>
      </c>
      <c r="AW220" s="15" t="s">
        <v>32</v>
      </c>
      <c r="AX220" s="15" t="s">
        <v>81</v>
      </c>
      <c r="AY220" s="120" t="s">
        <v>140</v>
      </c>
    </row>
    <row r="221" spans="1:65" s="2" customFormat="1" ht="24.2" customHeight="1">
      <c r="A221" s="31"/>
      <c r="B221" s="98"/>
      <c r="C221" s="99" t="s">
        <v>310</v>
      </c>
      <c r="D221" s="181" t="s">
        <v>142</v>
      </c>
      <c r="E221" s="182" t="s">
        <v>311</v>
      </c>
      <c r="F221" s="183" t="s">
        <v>312</v>
      </c>
      <c r="G221" s="184" t="s">
        <v>206</v>
      </c>
      <c r="H221" s="185">
        <v>92.4</v>
      </c>
      <c r="I221" s="100"/>
      <c r="J221" s="224">
        <f>ROUND(I221*H221,2)</f>
        <v>0</v>
      </c>
      <c r="K221" s="183" t="s">
        <v>146</v>
      </c>
      <c r="L221" s="32"/>
      <c r="M221" s="101" t="s">
        <v>1</v>
      </c>
      <c r="N221" s="102" t="s">
        <v>41</v>
      </c>
      <c r="O221" s="45"/>
      <c r="P221" s="103">
        <f>O221*H221</f>
        <v>0</v>
      </c>
      <c r="Q221" s="103">
        <v>0</v>
      </c>
      <c r="R221" s="103">
        <f>Q221*H221</f>
        <v>0</v>
      </c>
      <c r="S221" s="103">
        <v>0</v>
      </c>
      <c r="T221" s="104">
        <f>S221*H221</f>
        <v>0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105" t="s">
        <v>147</v>
      </c>
      <c r="AT221" s="105" t="s">
        <v>142</v>
      </c>
      <c r="AU221" s="105" t="s">
        <v>85</v>
      </c>
      <c r="AY221" s="18" t="s">
        <v>140</v>
      </c>
      <c r="BE221" s="106">
        <f>IF(N221="základní",J221,0)</f>
        <v>0</v>
      </c>
      <c r="BF221" s="106">
        <f>IF(N221="snížená",J221,0)</f>
        <v>0</v>
      </c>
      <c r="BG221" s="106">
        <f>IF(N221="zákl. přenesená",J221,0)</f>
        <v>0</v>
      </c>
      <c r="BH221" s="106">
        <f>IF(N221="sníž. přenesená",J221,0)</f>
        <v>0</v>
      </c>
      <c r="BI221" s="106">
        <f>IF(N221="nulová",J221,0)</f>
        <v>0</v>
      </c>
      <c r="BJ221" s="18" t="s">
        <v>81</v>
      </c>
      <c r="BK221" s="106">
        <f>ROUND(I221*H221,2)</f>
        <v>0</v>
      </c>
      <c r="BL221" s="18" t="s">
        <v>147</v>
      </c>
      <c r="BM221" s="105" t="s">
        <v>313</v>
      </c>
    </row>
    <row r="222" spans="1:65" s="14" customFormat="1">
      <c r="B222" s="113"/>
      <c r="D222" s="186" t="s">
        <v>149</v>
      </c>
      <c r="E222" s="190" t="s">
        <v>1</v>
      </c>
      <c r="F222" s="191" t="s">
        <v>95</v>
      </c>
      <c r="G222" s="192"/>
      <c r="H222" s="193">
        <v>92.4</v>
      </c>
      <c r="I222" s="115"/>
      <c r="J222" s="192"/>
      <c r="K222" s="192"/>
      <c r="L222" s="113"/>
      <c r="M222" s="116"/>
      <c r="N222" s="117"/>
      <c r="O222" s="117"/>
      <c r="P222" s="117"/>
      <c r="Q222" s="117"/>
      <c r="R222" s="117"/>
      <c r="S222" s="117"/>
      <c r="T222" s="118"/>
      <c r="AT222" s="114" t="s">
        <v>149</v>
      </c>
      <c r="AU222" s="114" t="s">
        <v>85</v>
      </c>
      <c r="AV222" s="14" t="s">
        <v>85</v>
      </c>
      <c r="AW222" s="14" t="s">
        <v>32</v>
      </c>
      <c r="AX222" s="14" t="s">
        <v>81</v>
      </c>
      <c r="AY222" s="114" t="s">
        <v>140</v>
      </c>
    </row>
    <row r="223" spans="1:65" s="2" customFormat="1" ht="24.2" customHeight="1">
      <c r="A223" s="31"/>
      <c r="B223" s="98"/>
      <c r="C223" s="99" t="s">
        <v>314</v>
      </c>
      <c r="D223" s="181" t="s">
        <v>142</v>
      </c>
      <c r="E223" s="182" t="s">
        <v>315</v>
      </c>
      <c r="F223" s="183" t="s">
        <v>316</v>
      </c>
      <c r="G223" s="184" t="s">
        <v>206</v>
      </c>
      <c r="H223" s="185">
        <v>92.4</v>
      </c>
      <c r="I223" s="100"/>
      <c r="J223" s="224">
        <f>ROUND(I223*H223,2)</f>
        <v>0</v>
      </c>
      <c r="K223" s="183" t="s">
        <v>146</v>
      </c>
      <c r="L223" s="32"/>
      <c r="M223" s="101" t="s">
        <v>1</v>
      </c>
      <c r="N223" s="102" t="s">
        <v>41</v>
      </c>
      <c r="O223" s="45"/>
      <c r="P223" s="103">
        <f>O223*H223</f>
        <v>0</v>
      </c>
      <c r="Q223" s="103">
        <v>0</v>
      </c>
      <c r="R223" s="103">
        <f>Q223*H223</f>
        <v>0</v>
      </c>
      <c r="S223" s="103">
        <v>3.95E-2</v>
      </c>
      <c r="T223" s="104">
        <f>S223*H223</f>
        <v>3.6498000000000004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05" t="s">
        <v>147</v>
      </c>
      <c r="AT223" s="105" t="s">
        <v>142</v>
      </c>
      <c r="AU223" s="105" t="s">
        <v>85</v>
      </c>
      <c r="AY223" s="18" t="s">
        <v>140</v>
      </c>
      <c r="BE223" s="106">
        <f>IF(N223="základní",J223,0)</f>
        <v>0</v>
      </c>
      <c r="BF223" s="106">
        <f>IF(N223="snížená",J223,0)</f>
        <v>0</v>
      </c>
      <c r="BG223" s="106">
        <f>IF(N223="zákl. přenesená",J223,0)</f>
        <v>0</v>
      </c>
      <c r="BH223" s="106">
        <f>IF(N223="sníž. přenesená",J223,0)</f>
        <v>0</v>
      </c>
      <c r="BI223" s="106">
        <f>IF(N223="nulová",J223,0)</f>
        <v>0</v>
      </c>
      <c r="BJ223" s="18" t="s">
        <v>81</v>
      </c>
      <c r="BK223" s="106">
        <f>ROUND(I223*H223,2)</f>
        <v>0</v>
      </c>
      <c r="BL223" s="18" t="s">
        <v>147</v>
      </c>
      <c r="BM223" s="105" t="s">
        <v>317</v>
      </c>
    </row>
    <row r="224" spans="1:65" s="14" customFormat="1">
      <c r="B224" s="113"/>
      <c r="D224" s="186" t="s">
        <v>149</v>
      </c>
      <c r="E224" s="190" t="s">
        <v>1</v>
      </c>
      <c r="F224" s="191" t="s">
        <v>95</v>
      </c>
      <c r="G224" s="192"/>
      <c r="H224" s="193">
        <v>92.4</v>
      </c>
      <c r="I224" s="115"/>
      <c r="J224" s="192"/>
      <c r="K224" s="192"/>
      <c r="L224" s="113"/>
      <c r="M224" s="116"/>
      <c r="N224" s="117"/>
      <c r="O224" s="117"/>
      <c r="P224" s="117"/>
      <c r="Q224" s="117"/>
      <c r="R224" s="117"/>
      <c r="S224" s="117"/>
      <c r="T224" s="118"/>
      <c r="AT224" s="114" t="s">
        <v>149</v>
      </c>
      <c r="AU224" s="114" t="s">
        <v>85</v>
      </c>
      <c r="AV224" s="14" t="s">
        <v>85</v>
      </c>
      <c r="AW224" s="14" t="s">
        <v>32</v>
      </c>
      <c r="AX224" s="14" t="s">
        <v>81</v>
      </c>
      <c r="AY224" s="114" t="s">
        <v>140</v>
      </c>
    </row>
    <row r="225" spans="1:65" s="2" customFormat="1" ht="16.5" customHeight="1">
      <c r="A225" s="31"/>
      <c r="B225" s="98"/>
      <c r="C225" s="99" t="s">
        <v>318</v>
      </c>
      <c r="D225" s="181" t="s">
        <v>142</v>
      </c>
      <c r="E225" s="182" t="s">
        <v>319</v>
      </c>
      <c r="F225" s="183" t="s">
        <v>320</v>
      </c>
      <c r="G225" s="184" t="s">
        <v>145</v>
      </c>
      <c r="H225" s="185">
        <v>24.48</v>
      </c>
      <c r="I225" s="100"/>
      <c r="J225" s="224">
        <f>ROUND(I225*H225,2)</f>
        <v>0</v>
      </c>
      <c r="K225" s="183" t="s">
        <v>146</v>
      </c>
      <c r="L225" s="32"/>
      <c r="M225" s="101" t="s">
        <v>1</v>
      </c>
      <c r="N225" s="102" t="s">
        <v>41</v>
      </c>
      <c r="O225" s="45"/>
      <c r="P225" s="103">
        <f>O225*H225</f>
        <v>0</v>
      </c>
      <c r="Q225" s="103">
        <v>0.54034000000000004</v>
      </c>
      <c r="R225" s="103">
        <f>Q225*H225</f>
        <v>13.227523200000002</v>
      </c>
      <c r="S225" s="103">
        <v>0</v>
      </c>
      <c r="T225" s="104">
        <f>S225*H225</f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05" t="s">
        <v>147</v>
      </c>
      <c r="AT225" s="105" t="s">
        <v>142</v>
      </c>
      <c r="AU225" s="105" t="s">
        <v>85</v>
      </c>
      <c r="AY225" s="18" t="s">
        <v>140</v>
      </c>
      <c r="BE225" s="106">
        <f>IF(N225="základní",J225,0)</f>
        <v>0</v>
      </c>
      <c r="BF225" s="106">
        <f>IF(N225="snížená",J225,0)</f>
        <v>0</v>
      </c>
      <c r="BG225" s="106">
        <f>IF(N225="zákl. přenesená",J225,0)</f>
        <v>0</v>
      </c>
      <c r="BH225" s="106">
        <f>IF(N225="sníž. přenesená",J225,0)</f>
        <v>0</v>
      </c>
      <c r="BI225" s="106">
        <f>IF(N225="nulová",J225,0)</f>
        <v>0</v>
      </c>
      <c r="BJ225" s="18" t="s">
        <v>81</v>
      </c>
      <c r="BK225" s="106">
        <f>ROUND(I225*H225,2)</f>
        <v>0</v>
      </c>
      <c r="BL225" s="18" t="s">
        <v>147</v>
      </c>
      <c r="BM225" s="105" t="s">
        <v>321</v>
      </c>
    </row>
    <row r="226" spans="1:65" s="14" customFormat="1">
      <c r="B226" s="113"/>
      <c r="D226" s="186" t="s">
        <v>149</v>
      </c>
      <c r="E226" s="190" t="s">
        <v>1</v>
      </c>
      <c r="F226" s="191" t="s">
        <v>322</v>
      </c>
      <c r="G226" s="192"/>
      <c r="H226" s="193">
        <v>24.48</v>
      </c>
      <c r="I226" s="115"/>
      <c r="J226" s="192"/>
      <c r="K226" s="192"/>
      <c r="L226" s="113"/>
      <c r="M226" s="116"/>
      <c r="N226" s="117"/>
      <c r="O226" s="117"/>
      <c r="P226" s="117"/>
      <c r="Q226" s="117"/>
      <c r="R226" s="117"/>
      <c r="S226" s="117"/>
      <c r="T226" s="118"/>
      <c r="AT226" s="114" t="s">
        <v>149</v>
      </c>
      <c r="AU226" s="114" t="s">
        <v>85</v>
      </c>
      <c r="AV226" s="14" t="s">
        <v>85</v>
      </c>
      <c r="AW226" s="14" t="s">
        <v>32</v>
      </c>
      <c r="AX226" s="14" t="s">
        <v>81</v>
      </c>
      <c r="AY226" s="114" t="s">
        <v>140</v>
      </c>
    </row>
    <row r="227" spans="1:65" s="2" customFormat="1" ht="16.5" customHeight="1">
      <c r="A227" s="31"/>
      <c r="B227" s="98"/>
      <c r="C227" s="125" t="s">
        <v>323</v>
      </c>
      <c r="D227" s="198" t="s">
        <v>215</v>
      </c>
      <c r="E227" s="199" t="s">
        <v>324</v>
      </c>
      <c r="F227" s="200" t="s">
        <v>325</v>
      </c>
      <c r="G227" s="201" t="s">
        <v>326</v>
      </c>
      <c r="H227" s="202">
        <v>9973.3330000000005</v>
      </c>
      <c r="I227" s="126"/>
      <c r="J227" s="225">
        <f>ROUND(I227*H227,2)</f>
        <v>0</v>
      </c>
      <c r="K227" s="200" t="s">
        <v>146</v>
      </c>
      <c r="L227" s="127"/>
      <c r="M227" s="128" t="s">
        <v>1</v>
      </c>
      <c r="N227" s="129" t="s">
        <v>41</v>
      </c>
      <c r="O227" s="45"/>
      <c r="P227" s="103">
        <f>O227*H227</f>
        <v>0</v>
      </c>
      <c r="Q227" s="103">
        <v>4.1000000000000003E-3</v>
      </c>
      <c r="R227" s="103">
        <f>Q227*H227</f>
        <v>40.890665300000009</v>
      </c>
      <c r="S227" s="103">
        <v>0</v>
      </c>
      <c r="T227" s="104">
        <f>S227*H227</f>
        <v>0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105" t="s">
        <v>181</v>
      </c>
      <c r="AT227" s="105" t="s">
        <v>215</v>
      </c>
      <c r="AU227" s="105" t="s">
        <v>85</v>
      </c>
      <c r="AY227" s="18" t="s">
        <v>140</v>
      </c>
      <c r="BE227" s="106">
        <f>IF(N227="základní",J227,0)</f>
        <v>0</v>
      </c>
      <c r="BF227" s="106">
        <f>IF(N227="snížená",J227,0)</f>
        <v>0</v>
      </c>
      <c r="BG227" s="106">
        <f>IF(N227="zákl. přenesená",J227,0)</f>
        <v>0</v>
      </c>
      <c r="BH227" s="106">
        <f>IF(N227="sníž. přenesená",J227,0)</f>
        <v>0</v>
      </c>
      <c r="BI227" s="106">
        <f>IF(N227="nulová",J227,0)</f>
        <v>0</v>
      </c>
      <c r="BJ227" s="18" t="s">
        <v>81</v>
      </c>
      <c r="BK227" s="106">
        <f>ROUND(I227*H227,2)</f>
        <v>0</v>
      </c>
      <c r="BL227" s="18" t="s">
        <v>147</v>
      </c>
      <c r="BM227" s="105" t="s">
        <v>327</v>
      </c>
    </row>
    <row r="228" spans="1:65" s="2" customFormat="1" ht="24.2" customHeight="1">
      <c r="A228" s="31"/>
      <c r="B228" s="98"/>
      <c r="C228" s="99" t="s">
        <v>328</v>
      </c>
      <c r="D228" s="181" t="s">
        <v>142</v>
      </c>
      <c r="E228" s="182" t="s">
        <v>329</v>
      </c>
      <c r="F228" s="183" t="s">
        <v>330</v>
      </c>
      <c r="G228" s="184" t="s">
        <v>145</v>
      </c>
      <c r="H228" s="185">
        <v>3</v>
      </c>
      <c r="I228" s="100"/>
      <c r="J228" s="224">
        <f>ROUND(I228*H228,2)</f>
        <v>0</v>
      </c>
      <c r="K228" s="183" t="s">
        <v>146</v>
      </c>
      <c r="L228" s="32"/>
      <c r="M228" s="101" t="s">
        <v>1</v>
      </c>
      <c r="N228" s="102" t="s">
        <v>41</v>
      </c>
      <c r="O228" s="45"/>
      <c r="P228" s="103">
        <f>O228*H228</f>
        <v>0</v>
      </c>
      <c r="Q228" s="103">
        <v>0.54034000000000004</v>
      </c>
      <c r="R228" s="103">
        <f>Q228*H228</f>
        <v>1.6210200000000001</v>
      </c>
      <c r="S228" s="103">
        <v>0</v>
      </c>
      <c r="T228" s="104">
        <f>S228*H228</f>
        <v>0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105" t="s">
        <v>147</v>
      </c>
      <c r="AT228" s="105" t="s">
        <v>142</v>
      </c>
      <c r="AU228" s="105" t="s">
        <v>85</v>
      </c>
      <c r="AY228" s="18" t="s">
        <v>140</v>
      </c>
      <c r="BE228" s="106">
        <f>IF(N228="základní",J228,0)</f>
        <v>0</v>
      </c>
      <c r="BF228" s="106">
        <f>IF(N228="snížená",J228,0)</f>
        <v>0</v>
      </c>
      <c r="BG228" s="106">
        <f>IF(N228="zákl. přenesená",J228,0)</f>
        <v>0</v>
      </c>
      <c r="BH228" s="106">
        <f>IF(N228="sníž. přenesená",J228,0)</f>
        <v>0</v>
      </c>
      <c r="BI228" s="106">
        <f>IF(N228="nulová",J228,0)</f>
        <v>0</v>
      </c>
      <c r="BJ228" s="18" t="s">
        <v>81</v>
      </c>
      <c r="BK228" s="106">
        <f>ROUND(I228*H228,2)</f>
        <v>0</v>
      </c>
      <c r="BL228" s="18" t="s">
        <v>147</v>
      </c>
      <c r="BM228" s="105" t="s">
        <v>331</v>
      </c>
    </row>
    <row r="229" spans="1:65" s="14" customFormat="1">
      <c r="B229" s="113"/>
      <c r="D229" s="186" t="s">
        <v>149</v>
      </c>
      <c r="E229" s="190" t="s">
        <v>1</v>
      </c>
      <c r="F229" s="191" t="s">
        <v>332</v>
      </c>
      <c r="G229" s="192"/>
      <c r="H229" s="193">
        <v>3</v>
      </c>
      <c r="I229" s="115"/>
      <c r="J229" s="192"/>
      <c r="K229" s="192"/>
      <c r="L229" s="113"/>
      <c r="M229" s="116"/>
      <c r="N229" s="117"/>
      <c r="O229" s="117"/>
      <c r="P229" s="117"/>
      <c r="Q229" s="117"/>
      <c r="R229" s="117"/>
      <c r="S229" s="117"/>
      <c r="T229" s="118"/>
      <c r="AT229" s="114" t="s">
        <v>149</v>
      </c>
      <c r="AU229" s="114" t="s">
        <v>85</v>
      </c>
      <c r="AV229" s="14" t="s">
        <v>85</v>
      </c>
      <c r="AW229" s="14" t="s">
        <v>32</v>
      </c>
      <c r="AX229" s="14" t="s">
        <v>81</v>
      </c>
      <c r="AY229" s="114" t="s">
        <v>140</v>
      </c>
    </row>
    <row r="230" spans="1:65" s="2" customFormat="1" ht="16.5" customHeight="1">
      <c r="A230" s="31"/>
      <c r="B230" s="98"/>
      <c r="C230" s="125" t="s">
        <v>333</v>
      </c>
      <c r="D230" s="198" t="s">
        <v>215</v>
      </c>
      <c r="E230" s="199" t="s">
        <v>334</v>
      </c>
      <c r="F230" s="200" t="s">
        <v>335</v>
      </c>
      <c r="G230" s="201" t="s">
        <v>194</v>
      </c>
      <c r="H230" s="202">
        <v>7.5</v>
      </c>
      <c r="I230" s="126"/>
      <c r="J230" s="225">
        <f>ROUND(I230*H230,2)</f>
        <v>0</v>
      </c>
      <c r="K230" s="200" t="s">
        <v>146</v>
      </c>
      <c r="L230" s="127"/>
      <c r="M230" s="128" t="s">
        <v>1</v>
      </c>
      <c r="N230" s="129" t="s">
        <v>41</v>
      </c>
      <c r="O230" s="45"/>
      <c r="P230" s="103">
        <f>O230*H230</f>
        <v>0</v>
      </c>
      <c r="Q230" s="103">
        <v>1</v>
      </c>
      <c r="R230" s="103">
        <f>Q230*H230</f>
        <v>7.5</v>
      </c>
      <c r="S230" s="103">
        <v>0</v>
      </c>
      <c r="T230" s="104">
        <f>S230*H230</f>
        <v>0</v>
      </c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R230" s="105" t="s">
        <v>181</v>
      </c>
      <c r="AT230" s="105" t="s">
        <v>215</v>
      </c>
      <c r="AU230" s="105" t="s">
        <v>85</v>
      </c>
      <c r="AY230" s="18" t="s">
        <v>140</v>
      </c>
      <c r="BE230" s="106">
        <f>IF(N230="základní",J230,0)</f>
        <v>0</v>
      </c>
      <c r="BF230" s="106">
        <f>IF(N230="snížená",J230,0)</f>
        <v>0</v>
      </c>
      <c r="BG230" s="106">
        <f>IF(N230="zákl. přenesená",J230,0)</f>
        <v>0</v>
      </c>
      <c r="BH230" s="106">
        <f>IF(N230="sníž. přenesená",J230,0)</f>
        <v>0</v>
      </c>
      <c r="BI230" s="106">
        <f>IF(N230="nulová",J230,0)</f>
        <v>0</v>
      </c>
      <c r="BJ230" s="18" t="s">
        <v>81</v>
      </c>
      <c r="BK230" s="106">
        <f>ROUND(I230*H230,2)</f>
        <v>0</v>
      </c>
      <c r="BL230" s="18" t="s">
        <v>147</v>
      </c>
      <c r="BM230" s="105" t="s">
        <v>336</v>
      </c>
    </row>
    <row r="231" spans="1:65" s="2" customFormat="1" ht="24.2" customHeight="1">
      <c r="A231" s="31"/>
      <c r="B231" s="98"/>
      <c r="C231" s="99" t="s">
        <v>337</v>
      </c>
      <c r="D231" s="181" t="s">
        <v>142</v>
      </c>
      <c r="E231" s="182" t="s">
        <v>338</v>
      </c>
      <c r="F231" s="183" t="s">
        <v>339</v>
      </c>
      <c r="G231" s="184" t="s">
        <v>145</v>
      </c>
      <c r="H231" s="185">
        <v>6.12</v>
      </c>
      <c r="I231" s="100"/>
      <c r="J231" s="224">
        <f>ROUND(I231*H231,2)</f>
        <v>0</v>
      </c>
      <c r="K231" s="183" t="s">
        <v>146</v>
      </c>
      <c r="L231" s="32"/>
      <c r="M231" s="101" t="s">
        <v>1</v>
      </c>
      <c r="N231" s="102" t="s">
        <v>41</v>
      </c>
      <c r="O231" s="45"/>
      <c r="P231" s="103">
        <f>O231*H231</f>
        <v>0</v>
      </c>
      <c r="Q231" s="103">
        <v>0.50375000000000003</v>
      </c>
      <c r="R231" s="103">
        <f>Q231*H231</f>
        <v>3.0829500000000003</v>
      </c>
      <c r="S231" s="103">
        <v>1.95</v>
      </c>
      <c r="T231" s="104">
        <f>S231*H231</f>
        <v>11.933999999999999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105" t="s">
        <v>147</v>
      </c>
      <c r="AT231" s="105" t="s">
        <v>142</v>
      </c>
      <c r="AU231" s="105" t="s">
        <v>85</v>
      </c>
      <c r="AY231" s="18" t="s">
        <v>140</v>
      </c>
      <c r="BE231" s="106">
        <f>IF(N231="základní",J231,0)</f>
        <v>0</v>
      </c>
      <c r="BF231" s="106">
        <f>IF(N231="snížená",J231,0)</f>
        <v>0</v>
      </c>
      <c r="BG231" s="106">
        <f>IF(N231="zákl. přenesená",J231,0)</f>
        <v>0</v>
      </c>
      <c r="BH231" s="106">
        <f>IF(N231="sníž. přenesená",J231,0)</f>
        <v>0</v>
      </c>
      <c r="BI231" s="106">
        <f>IF(N231="nulová",J231,0)</f>
        <v>0</v>
      </c>
      <c r="BJ231" s="18" t="s">
        <v>81</v>
      </c>
      <c r="BK231" s="106">
        <f>ROUND(I231*H231,2)</f>
        <v>0</v>
      </c>
      <c r="BL231" s="18" t="s">
        <v>147</v>
      </c>
      <c r="BM231" s="105" t="s">
        <v>340</v>
      </c>
    </row>
    <row r="232" spans="1:65" s="13" customFormat="1">
      <c r="B232" s="107"/>
      <c r="D232" s="186" t="s">
        <v>149</v>
      </c>
      <c r="E232" s="187" t="s">
        <v>1</v>
      </c>
      <c r="F232" s="188" t="s">
        <v>341</v>
      </c>
      <c r="G232" s="189"/>
      <c r="H232" s="187" t="s">
        <v>1</v>
      </c>
      <c r="I232" s="109"/>
      <c r="J232" s="189"/>
      <c r="K232" s="189"/>
      <c r="L232" s="107"/>
      <c r="M232" s="110"/>
      <c r="N232" s="111"/>
      <c r="O232" s="111"/>
      <c r="P232" s="111"/>
      <c r="Q232" s="111"/>
      <c r="R232" s="111"/>
      <c r="S232" s="111"/>
      <c r="T232" s="112"/>
      <c r="AT232" s="108" t="s">
        <v>149</v>
      </c>
      <c r="AU232" s="108" t="s">
        <v>85</v>
      </c>
      <c r="AV232" s="13" t="s">
        <v>81</v>
      </c>
      <c r="AW232" s="13" t="s">
        <v>32</v>
      </c>
      <c r="AX232" s="13" t="s">
        <v>76</v>
      </c>
      <c r="AY232" s="108" t="s">
        <v>140</v>
      </c>
    </row>
    <row r="233" spans="1:65" s="13" customFormat="1" ht="33.75">
      <c r="B233" s="107"/>
      <c r="D233" s="186" t="s">
        <v>149</v>
      </c>
      <c r="E233" s="187" t="s">
        <v>1</v>
      </c>
      <c r="F233" s="188" t="s">
        <v>342</v>
      </c>
      <c r="G233" s="189"/>
      <c r="H233" s="187" t="s">
        <v>1</v>
      </c>
      <c r="I233" s="109"/>
      <c r="J233" s="189"/>
      <c r="K233" s="189"/>
      <c r="L233" s="107"/>
      <c r="M233" s="110"/>
      <c r="N233" s="111"/>
      <c r="O233" s="111"/>
      <c r="P233" s="111"/>
      <c r="Q233" s="111"/>
      <c r="R233" s="111"/>
      <c r="S233" s="111"/>
      <c r="T233" s="112"/>
      <c r="AT233" s="108" t="s">
        <v>149</v>
      </c>
      <c r="AU233" s="108" t="s">
        <v>85</v>
      </c>
      <c r="AV233" s="13" t="s">
        <v>81</v>
      </c>
      <c r="AW233" s="13" t="s">
        <v>32</v>
      </c>
      <c r="AX233" s="13" t="s">
        <v>76</v>
      </c>
      <c r="AY233" s="108" t="s">
        <v>140</v>
      </c>
    </row>
    <row r="234" spans="1:65" s="14" customFormat="1">
      <c r="B234" s="113"/>
      <c r="D234" s="186" t="s">
        <v>149</v>
      </c>
      <c r="E234" s="190" t="s">
        <v>1</v>
      </c>
      <c r="F234" s="191" t="s">
        <v>343</v>
      </c>
      <c r="G234" s="192"/>
      <c r="H234" s="193">
        <v>6.12</v>
      </c>
      <c r="I234" s="115"/>
      <c r="J234" s="192"/>
      <c r="K234" s="192"/>
      <c r="L234" s="113"/>
      <c r="M234" s="116"/>
      <c r="N234" s="117"/>
      <c r="O234" s="117"/>
      <c r="P234" s="117"/>
      <c r="Q234" s="117"/>
      <c r="R234" s="117"/>
      <c r="S234" s="117"/>
      <c r="T234" s="118"/>
      <c r="AT234" s="114" t="s">
        <v>149</v>
      </c>
      <c r="AU234" s="114" t="s">
        <v>85</v>
      </c>
      <c r="AV234" s="14" t="s">
        <v>85</v>
      </c>
      <c r="AW234" s="14" t="s">
        <v>32</v>
      </c>
      <c r="AX234" s="14" t="s">
        <v>81</v>
      </c>
      <c r="AY234" s="114" t="s">
        <v>140</v>
      </c>
    </row>
    <row r="235" spans="1:65" s="2" customFormat="1" ht="16.5" customHeight="1">
      <c r="A235" s="31"/>
      <c r="B235" s="98"/>
      <c r="C235" s="125" t="s">
        <v>344</v>
      </c>
      <c r="D235" s="198" t="s">
        <v>215</v>
      </c>
      <c r="E235" s="199" t="s">
        <v>324</v>
      </c>
      <c r="F235" s="200" t="s">
        <v>325</v>
      </c>
      <c r="G235" s="201" t="s">
        <v>326</v>
      </c>
      <c r="H235" s="202">
        <v>2493.3330000000001</v>
      </c>
      <c r="I235" s="126"/>
      <c r="J235" s="225">
        <f>ROUND(I235*H235,2)</f>
        <v>0</v>
      </c>
      <c r="K235" s="200" t="s">
        <v>146</v>
      </c>
      <c r="L235" s="127"/>
      <c r="M235" s="128" t="s">
        <v>1</v>
      </c>
      <c r="N235" s="129" t="s">
        <v>41</v>
      </c>
      <c r="O235" s="45"/>
      <c r="P235" s="103">
        <f>O235*H235</f>
        <v>0</v>
      </c>
      <c r="Q235" s="103">
        <v>4.1000000000000003E-3</v>
      </c>
      <c r="R235" s="103">
        <f>Q235*H235</f>
        <v>10.222665300000001</v>
      </c>
      <c r="S235" s="103">
        <v>0</v>
      </c>
      <c r="T235" s="104">
        <f>S235*H235</f>
        <v>0</v>
      </c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R235" s="105" t="s">
        <v>181</v>
      </c>
      <c r="AT235" s="105" t="s">
        <v>215</v>
      </c>
      <c r="AU235" s="105" t="s">
        <v>85</v>
      </c>
      <c r="AY235" s="18" t="s">
        <v>140</v>
      </c>
      <c r="BE235" s="106">
        <f>IF(N235="základní",J235,0)</f>
        <v>0</v>
      </c>
      <c r="BF235" s="106">
        <f>IF(N235="snížená",J235,0)</f>
        <v>0</v>
      </c>
      <c r="BG235" s="106">
        <f>IF(N235="zákl. přenesená",J235,0)</f>
        <v>0</v>
      </c>
      <c r="BH235" s="106">
        <f>IF(N235="sníž. přenesená",J235,0)</f>
        <v>0</v>
      </c>
      <c r="BI235" s="106">
        <f>IF(N235="nulová",J235,0)</f>
        <v>0</v>
      </c>
      <c r="BJ235" s="18" t="s">
        <v>81</v>
      </c>
      <c r="BK235" s="106">
        <f>ROUND(I235*H235,2)</f>
        <v>0</v>
      </c>
      <c r="BL235" s="18" t="s">
        <v>147</v>
      </c>
      <c r="BM235" s="105" t="s">
        <v>345</v>
      </c>
    </row>
    <row r="236" spans="1:65" s="2" customFormat="1" ht="24.2" customHeight="1">
      <c r="A236" s="31"/>
      <c r="B236" s="98"/>
      <c r="C236" s="99" t="s">
        <v>346</v>
      </c>
      <c r="D236" s="181" t="s">
        <v>142</v>
      </c>
      <c r="E236" s="182" t="s">
        <v>347</v>
      </c>
      <c r="F236" s="183" t="s">
        <v>348</v>
      </c>
      <c r="G236" s="184" t="s">
        <v>206</v>
      </c>
      <c r="H236" s="185">
        <v>92.4</v>
      </c>
      <c r="I236" s="100"/>
      <c r="J236" s="224">
        <f>ROUND(I236*H236,2)</f>
        <v>0</v>
      </c>
      <c r="K236" s="183" t="s">
        <v>146</v>
      </c>
      <c r="L236" s="32"/>
      <c r="M236" s="101" t="s">
        <v>1</v>
      </c>
      <c r="N236" s="102" t="s">
        <v>41</v>
      </c>
      <c r="O236" s="45"/>
      <c r="P236" s="103">
        <f>O236*H236</f>
        <v>0</v>
      </c>
      <c r="Q236" s="103">
        <v>3.9079999999999997E-2</v>
      </c>
      <c r="R236" s="103">
        <f>Q236*H236</f>
        <v>3.610992</v>
      </c>
      <c r="S236" s="103">
        <v>0</v>
      </c>
      <c r="T236" s="104">
        <f>S236*H236</f>
        <v>0</v>
      </c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R236" s="105" t="s">
        <v>147</v>
      </c>
      <c r="AT236" s="105" t="s">
        <v>142</v>
      </c>
      <c r="AU236" s="105" t="s">
        <v>85</v>
      </c>
      <c r="AY236" s="18" t="s">
        <v>140</v>
      </c>
      <c r="BE236" s="106">
        <f>IF(N236="základní",J236,0)</f>
        <v>0</v>
      </c>
      <c r="BF236" s="106">
        <f>IF(N236="snížená",J236,0)</f>
        <v>0</v>
      </c>
      <c r="BG236" s="106">
        <f>IF(N236="zákl. přenesená",J236,0)</f>
        <v>0</v>
      </c>
      <c r="BH236" s="106">
        <f>IF(N236="sníž. přenesená",J236,0)</f>
        <v>0</v>
      </c>
      <c r="BI236" s="106">
        <f>IF(N236="nulová",J236,0)</f>
        <v>0</v>
      </c>
      <c r="BJ236" s="18" t="s">
        <v>81</v>
      </c>
      <c r="BK236" s="106">
        <f>ROUND(I236*H236,2)</f>
        <v>0</v>
      </c>
      <c r="BL236" s="18" t="s">
        <v>147</v>
      </c>
      <c r="BM236" s="105" t="s">
        <v>349</v>
      </c>
    </row>
    <row r="237" spans="1:65" s="13" customFormat="1">
      <c r="B237" s="107"/>
      <c r="D237" s="186" t="s">
        <v>149</v>
      </c>
      <c r="E237" s="187" t="s">
        <v>1</v>
      </c>
      <c r="F237" s="188" t="s">
        <v>350</v>
      </c>
      <c r="G237" s="189"/>
      <c r="H237" s="187" t="s">
        <v>1</v>
      </c>
      <c r="I237" s="109"/>
      <c r="J237" s="189"/>
      <c r="K237" s="189"/>
      <c r="L237" s="107"/>
      <c r="M237" s="110"/>
      <c r="N237" s="111"/>
      <c r="O237" s="111"/>
      <c r="P237" s="111"/>
      <c r="Q237" s="111"/>
      <c r="R237" s="111"/>
      <c r="S237" s="111"/>
      <c r="T237" s="112"/>
      <c r="AT237" s="108" t="s">
        <v>149</v>
      </c>
      <c r="AU237" s="108" t="s">
        <v>85</v>
      </c>
      <c r="AV237" s="13" t="s">
        <v>81</v>
      </c>
      <c r="AW237" s="13" t="s">
        <v>32</v>
      </c>
      <c r="AX237" s="13" t="s">
        <v>76</v>
      </c>
      <c r="AY237" s="108" t="s">
        <v>140</v>
      </c>
    </row>
    <row r="238" spans="1:65" s="13" customFormat="1">
      <c r="B238" s="107"/>
      <c r="D238" s="186" t="s">
        <v>149</v>
      </c>
      <c r="E238" s="187" t="s">
        <v>1</v>
      </c>
      <c r="F238" s="188" t="s">
        <v>351</v>
      </c>
      <c r="G238" s="189"/>
      <c r="H238" s="187" t="s">
        <v>1</v>
      </c>
      <c r="I238" s="109"/>
      <c r="J238" s="189"/>
      <c r="K238" s="189"/>
      <c r="L238" s="107"/>
      <c r="M238" s="110"/>
      <c r="N238" s="111"/>
      <c r="O238" s="111"/>
      <c r="P238" s="111"/>
      <c r="Q238" s="111"/>
      <c r="R238" s="111"/>
      <c r="S238" s="111"/>
      <c r="T238" s="112"/>
      <c r="AT238" s="108" t="s">
        <v>149</v>
      </c>
      <c r="AU238" s="108" t="s">
        <v>85</v>
      </c>
      <c r="AV238" s="13" t="s">
        <v>81</v>
      </c>
      <c r="AW238" s="13" t="s">
        <v>32</v>
      </c>
      <c r="AX238" s="13" t="s">
        <v>76</v>
      </c>
      <c r="AY238" s="108" t="s">
        <v>140</v>
      </c>
    </row>
    <row r="239" spans="1:65" s="13" customFormat="1" ht="22.5">
      <c r="B239" s="107"/>
      <c r="D239" s="186" t="s">
        <v>149</v>
      </c>
      <c r="E239" s="187" t="s">
        <v>1</v>
      </c>
      <c r="F239" s="188" t="s">
        <v>352</v>
      </c>
      <c r="G239" s="189"/>
      <c r="H239" s="187" t="s">
        <v>1</v>
      </c>
      <c r="I239" s="109"/>
      <c r="J239" s="189"/>
      <c r="K239" s="189"/>
      <c r="L239" s="107"/>
      <c r="M239" s="110"/>
      <c r="N239" s="111"/>
      <c r="O239" s="111"/>
      <c r="P239" s="111"/>
      <c r="Q239" s="111"/>
      <c r="R239" s="111"/>
      <c r="S239" s="111"/>
      <c r="T239" s="112"/>
      <c r="AT239" s="108" t="s">
        <v>149</v>
      </c>
      <c r="AU239" s="108" t="s">
        <v>85</v>
      </c>
      <c r="AV239" s="13" t="s">
        <v>81</v>
      </c>
      <c r="AW239" s="13" t="s">
        <v>32</v>
      </c>
      <c r="AX239" s="13" t="s">
        <v>76</v>
      </c>
      <c r="AY239" s="108" t="s">
        <v>140</v>
      </c>
    </row>
    <row r="240" spans="1:65" s="14" customFormat="1">
      <c r="B240" s="113"/>
      <c r="D240" s="186" t="s">
        <v>149</v>
      </c>
      <c r="E240" s="190" t="s">
        <v>1</v>
      </c>
      <c r="F240" s="191" t="s">
        <v>353</v>
      </c>
      <c r="G240" s="192"/>
      <c r="H240" s="193">
        <v>92.4</v>
      </c>
      <c r="I240" s="115"/>
      <c r="J240" s="192"/>
      <c r="K240" s="192"/>
      <c r="L240" s="113"/>
      <c r="M240" s="116"/>
      <c r="N240" s="117"/>
      <c r="O240" s="117"/>
      <c r="P240" s="117"/>
      <c r="Q240" s="117"/>
      <c r="R240" s="117"/>
      <c r="S240" s="117"/>
      <c r="T240" s="118"/>
      <c r="AT240" s="114" t="s">
        <v>149</v>
      </c>
      <c r="AU240" s="114" t="s">
        <v>85</v>
      </c>
      <c r="AV240" s="14" t="s">
        <v>85</v>
      </c>
      <c r="AW240" s="14" t="s">
        <v>32</v>
      </c>
      <c r="AX240" s="14" t="s">
        <v>81</v>
      </c>
      <c r="AY240" s="114" t="s">
        <v>140</v>
      </c>
    </row>
    <row r="241" spans="1:65" s="2" customFormat="1" ht="55.5" customHeight="1">
      <c r="A241" s="31"/>
      <c r="B241" s="98"/>
      <c r="C241" s="99" t="s">
        <v>354</v>
      </c>
      <c r="D241" s="181" t="s">
        <v>142</v>
      </c>
      <c r="E241" s="182" t="s">
        <v>355</v>
      </c>
      <c r="F241" s="183" t="s">
        <v>356</v>
      </c>
      <c r="G241" s="184" t="s">
        <v>206</v>
      </c>
      <c r="H241" s="185">
        <v>92.4</v>
      </c>
      <c r="I241" s="100"/>
      <c r="J241" s="224">
        <f>ROUND(I241*H241,2)</f>
        <v>0</v>
      </c>
      <c r="K241" s="183" t="s">
        <v>1</v>
      </c>
      <c r="L241" s="32"/>
      <c r="M241" s="101" t="s">
        <v>1</v>
      </c>
      <c r="N241" s="102" t="s">
        <v>41</v>
      </c>
      <c r="O241" s="45"/>
      <c r="P241" s="103">
        <f>O241*H241</f>
        <v>0</v>
      </c>
      <c r="Q241" s="103">
        <v>3.0300000000000001E-3</v>
      </c>
      <c r="R241" s="103">
        <f>Q241*H241</f>
        <v>0.27997200000000005</v>
      </c>
      <c r="S241" s="103">
        <v>0</v>
      </c>
      <c r="T241" s="104">
        <f>S241*H241</f>
        <v>0</v>
      </c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R241" s="105" t="s">
        <v>147</v>
      </c>
      <c r="AT241" s="105" t="s">
        <v>142</v>
      </c>
      <c r="AU241" s="105" t="s">
        <v>85</v>
      </c>
      <c r="AY241" s="18" t="s">
        <v>140</v>
      </c>
      <c r="BE241" s="106">
        <f>IF(N241="základní",J241,0)</f>
        <v>0</v>
      </c>
      <c r="BF241" s="106">
        <f>IF(N241="snížená",J241,0)</f>
        <v>0</v>
      </c>
      <c r="BG241" s="106">
        <f>IF(N241="zákl. přenesená",J241,0)</f>
        <v>0</v>
      </c>
      <c r="BH241" s="106">
        <f>IF(N241="sníž. přenesená",J241,0)</f>
        <v>0</v>
      </c>
      <c r="BI241" s="106">
        <f>IF(N241="nulová",J241,0)</f>
        <v>0</v>
      </c>
      <c r="BJ241" s="18" t="s">
        <v>81</v>
      </c>
      <c r="BK241" s="106">
        <f>ROUND(I241*H241,2)</f>
        <v>0</v>
      </c>
      <c r="BL241" s="18" t="s">
        <v>147</v>
      </c>
      <c r="BM241" s="105" t="s">
        <v>357</v>
      </c>
    </row>
    <row r="242" spans="1:65" s="14" customFormat="1">
      <c r="B242" s="113"/>
      <c r="D242" s="186" t="s">
        <v>149</v>
      </c>
      <c r="E242" s="190" t="s">
        <v>1</v>
      </c>
      <c r="F242" s="191" t="s">
        <v>353</v>
      </c>
      <c r="G242" s="192"/>
      <c r="H242" s="193">
        <v>92.4</v>
      </c>
      <c r="I242" s="115"/>
      <c r="J242" s="192"/>
      <c r="K242" s="192"/>
      <c r="L242" s="113"/>
      <c r="M242" s="116"/>
      <c r="N242" s="117"/>
      <c r="O242" s="117"/>
      <c r="P242" s="117"/>
      <c r="Q242" s="117"/>
      <c r="R242" s="117"/>
      <c r="S242" s="117"/>
      <c r="T242" s="118"/>
      <c r="AT242" s="114" t="s">
        <v>149</v>
      </c>
      <c r="AU242" s="114" t="s">
        <v>85</v>
      </c>
      <c r="AV242" s="14" t="s">
        <v>85</v>
      </c>
      <c r="AW242" s="14" t="s">
        <v>32</v>
      </c>
      <c r="AX242" s="14" t="s">
        <v>81</v>
      </c>
      <c r="AY242" s="114" t="s">
        <v>140</v>
      </c>
    </row>
    <row r="243" spans="1:65" s="2" customFormat="1" ht="37.9" customHeight="1">
      <c r="A243" s="31"/>
      <c r="B243" s="98"/>
      <c r="C243" s="99" t="s">
        <v>358</v>
      </c>
      <c r="D243" s="181" t="s">
        <v>142</v>
      </c>
      <c r="E243" s="182" t="s">
        <v>359</v>
      </c>
      <c r="F243" s="183" t="s">
        <v>360</v>
      </c>
      <c r="G243" s="184" t="s">
        <v>206</v>
      </c>
      <c r="H243" s="185">
        <v>92.4</v>
      </c>
      <c r="I243" s="100"/>
      <c r="J243" s="224">
        <f>ROUND(I243*H243,2)</f>
        <v>0</v>
      </c>
      <c r="K243" s="183" t="s">
        <v>1</v>
      </c>
      <c r="L243" s="32"/>
      <c r="M243" s="101" t="s">
        <v>1</v>
      </c>
      <c r="N243" s="102" t="s">
        <v>41</v>
      </c>
      <c r="O243" s="45"/>
      <c r="P243" s="103">
        <f>O243*H243</f>
        <v>0</v>
      </c>
      <c r="Q243" s="103">
        <v>3.0300000000000001E-3</v>
      </c>
      <c r="R243" s="103">
        <f>Q243*H243</f>
        <v>0.27997200000000005</v>
      </c>
      <c r="S243" s="103">
        <v>0</v>
      </c>
      <c r="T243" s="104">
        <f>S243*H243</f>
        <v>0</v>
      </c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R243" s="105" t="s">
        <v>147</v>
      </c>
      <c r="AT243" s="105" t="s">
        <v>142</v>
      </c>
      <c r="AU243" s="105" t="s">
        <v>85</v>
      </c>
      <c r="AY243" s="18" t="s">
        <v>140</v>
      </c>
      <c r="BE243" s="106">
        <f>IF(N243="základní",J243,0)</f>
        <v>0</v>
      </c>
      <c r="BF243" s="106">
        <f>IF(N243="snížená",J243,0)</f>
        <v>0</v>
      </c>
      <c r="BG243" s="106">
        <f>IF(N243="zákl. přenesená",J243,0)</f>
        <v>0</v>
      </c>
      <c r="BH243" s="106">
        <f>IF(N243="sníž. přenesená",J243,0)</f>
        <v>0</v>
      </c>
      <c r="BI243" s="106">
        <f>IF(N243="nulová",J243,0)</f>
        <v>0</v>
      </c>
      <c r="BJ243" s="18" t="s">
        <v>81</v>
      </c>
      <c r="BK243" s="106">
        <f>ROUND(I243*H243,2)</f>
        <v>0</v>
      </c>
      <c r="BL243" s="18" t="s">
        <v>147</v>
      </c>
      <c r="BM243" s="105" t="s">
        <v>361</v>
      </c>
    </row>
    <row r="244" spans="1:65" s="14" customFormat="1">
      <c r="B244" s="113"/>
      <c r="D244" s="186" t="s">
        <v>149</v>
      </c>
      <c r="E244" s="190" t="s">
        <v>1</v>
      </c>
      <c r="F244" s="191" t="s">
        <v>353</v>
      </c>
      <c r="G244" s="192"/>
      <c r="H244" s="193">
        <v>92.4</v>
      </c>
      <c r="I244" s="115"/>
      <c r="J244" s="192"/>
      <c r="K244" s="192"/>
      <c r="L244" s="113"/>
      <c r="M244" s="116"/>
      <c r="N244" s="117"/>
      <c r="O244" s="117"/>
      <c r="P244" s="117"/>
      <c r="Q244" s="117"/>
      <c r="R244" s="117"/>
      <c r="S244" s="117"/>
      <c r="T244" s="118"/>
      <c r="AT244" s="114" t="s">
        <v>149</v>
      </c>
      <c r="AU244" s="114" t="s">
        <v>85</v>
      </c>
      <c r="AV244" s="14" t="s">
        <v>85</v>
      </c>
      <c r="AW244" s="14" t="s">
        <v>32</v>
      </c>
      <c r="AX244" s="14" t="s">
        <v>81</v>
      </c>
      <c r="AY244" s="114" t="s">
        <v>140</v>
      </c>
    </row>
    <row r="245" spans="1:65" s="2" customFormat="1" ht="24.2" customHeight="1">
      <c r="A245" s="31"/>
      <c r="B245" s="98"/>
      <c r="C245" s="99" t="s">
        <v>362</v>
      </c>
      <c r="D245" s="181" t="s">
        <v>142</v>
      </c>
      <c r="E245" s="182" t="s">
        <v>363</v>
      </c>
      <c r="F245" s="183" t="s">
        <v>364</v>
      </c>
      <c r="G245" s="184" t="s">
        <v>249</v>
      </c>
      <c r="H245" s="185">
        <v>16</v>
      </c>
      <c r="I245" s="100"/>
      <c r="J245" s="224">
        <f>ROUND(I245*H245,2)</f>
        <v>0</v>
      </c>
      <c r="K245" s="183" t="s">
        <v>146</v>
      </c>
      <c r="L245" s="32"/>
      <c r="M245" s="101" t="s">
        <v>1</v>
      </c>
      <c r="N245" s="102" t="s">
        <v>41</v>
      </c>
      <c r="O245" s="45"/>
      <c r="P245" s="103">
        <f>O245*H245</f>
        <v>0</v>
      </c>
      <c r="Q245" s="103">
        <v>1.01E-3</v>
      </c>
      <c r="R245" s="103">
        <f>Q245*H245</f>
        <v>1.6160000000000001E-2</v>
      </c>
      <c r="S245" s="103">
        <v>1E-3</v>
      </c>
      <c r="T245" s="104">
        <f>S245*H245</f>
        <v>1.6E-2</v>
      </c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R245" s="105" t="s">
        <v>147</v>
      </c>
      <c r="AT245" s="105" t="s">
        <v>142</v>
      </c>
      <c r="AU245" s="105" t="s">
        <v>85</v>
      </c>
      <c r="AY245" s="18" t="s">
        <v>140</v>
      </c>
      <c r="BE245" s="106">
        <f>IF(N245="základní",J245,0)</f>
        <v>0</v>
      </c>
      <c r="BF245" s="106">
        <f>IF(N245="snížená",J245,0)</f>
        <v>0</v>
      </c>
      <c r="BG245" s="106">
        <f>IF(N245="zákl. přenesená",J245,0)</f>
        <v>0</v>
      </c>
      <c r="BH245" s="106">
        <f>IF(N245="sníž. přenesená",J245,0)</f>
        <v>0</v>
      </c>
      <c r="BI245" s="106">
        <f>IF(N245="nulová",J245,0)</f>
        <v>0</v>
      </c>
      <c r="BJ245" s="18" t="s">
        <v>81</v>
      </c>
      <c r="BK245" s="106">
        <f>ROUND(I245*H245,2)</f>
        <v>0</v>
      </c>
      <c r="BL245" s="18" t="s">
        <v>147</v>
      </c>
      <c r="BM245" s="105" t="s">
        <v>365</v>
      </c>
    </row>
    <row r="246" spans="1:65" s="14" customFormat="1">
      <c r="B246" s="113"/>
      <c r="D246" s="186" t="s">
        <v>149</v>
      </c>
      <c r="E246" s="190" t="s">
        <v>1</v>
      </c>
      <c r="F246" s="191" t="s">
        <v>366</v>
      </c>
      <c r="G246" s="192"/>
      <c r="H246" s="193">
        <v>15.843999999999999</v>
      </c>
      <c r="I246" s="115"/>
      <c r="J246" s="192"/>
      <c r="K246" s="192"/>
      <c r="L246" s="113"/>
      <c r="M246" s="116"/>
      <c r="N246" s="117"/>
      <c r="O246" s="117"/>
      <c r="P246" s="117"/>
      <c r="Q246" s="117"/>
      <c r="R246" s="117"/>
      <c r="S246" s="117"/>
      <c r="T246" s="118"/>
      <c r="AT246" s="114" t="s">
        <v>149</v>
      </c>
      <c r="AU246" s="114" t="s">
        <v>85</v>
      </c>
      <c r="AV246" s="14" t="s">
        <v>85</v>
      </c>
      <c r="AW246" s="14" t="s">
        <v>32</v>
      </c>
      <c r="AX246" s="14" t="s">
        <v>76</v>
      </c>
      <c r="AY246" s="114" t="s">
        <v>140</v>
      </c>
    </row>
    <row r="247" spans="1:65" s="15" customFormat="1">
      <c r="B247" s="119"/>
      <c r="D247" s="186" t="s">
        <v>149</v>
      </c>
      <c r="E247" s="194" t="s">
        <v>1</v>
      </c>
      <c r="F247" s="195" t="s">
        <v>152</v>
      </c>
      <c r="G247" s="196"/>
      <c r="H247" s="197">
        <v>15.843999999999999</v>
      </c>
      <c r="I247" s="121"/>
      <c r="J247" s="196"/>
      <c r="K247" s="196"/>
      <c r="L247" s="119"/>
      <c r="M247" s="122"/>
      <c r="N247" s="123"/>
      <c r="O247" s="123"/>
      <c r="P247" s="123"/>
      <c r="Q247" s="123"/>
      <c r="R247" s="123"/>
      <c r="S247" s="123"/>
      <c r="T247" s="124"/>
      <c r="AT247" s="120" t="s">
        <v>149</v>
      </c>
      <c r="AU247" s="120" t="s">
        <v>85</v>
      </c>
      <c r="AV247" s="15" t="s">
        <v>147</v>
      </c>
      <c r="AW247" s="15" t="s">
        <v>32</v>
      </c>
      <c r="AX247" s="15" t="s">
        <v>76</v>
      </c>
      <c r="AY247" s="120" t="s">
        <v>140</v>
      </c>
    </row>
    <row r="248" spans="1:65" s="14" customFormat="1">
      <c r="B248" s="113"/>
      <c r="D248" s="186" t="s">
        <v>149</v>
      </c>
      <c r="E248" s="190" t="s">
        <v>1</v>
      </c>
      <c r="F248" s="191" t="s">
        <v>367</v>
      </c>
      <c r="G248" s="192"/>
      <c r="H248" s="193">
        <v>16</v>
      </c>
      <c r="I248" s="115"/>
      <c r="J248" s="192"/>
      <c r="K248" s="192"/>
      <c r="L248" s="113"/>
      <c r="M248" s="116"/>
      <c r="N248" s="117"/>
      <c r="O248" s="117"/>
      <c r="P248" s="117"/>
      <c r="Q248" s="117"/>
      <c r="R248" s="117"/>
      <c r="S248" s="117"/>
      <c r="T248" s="118"/>
      <c r="AT248" s="114" t="s">
        <v>149</v>
      </c>
      <c r="AU248" s="114" t="s">
        <v>85</v>
      </c>
      <c r="AV248" s="14" t="s">
        <v>85</v>
      </c>
      <c r="AW248" s="14" t="s">
        <v>32</v>
      </c>
      <c r="AX248" s="14" t="s">
        <v>81</v>
      </c>
      <c r="AY248" s="114" t="s">
        <v>140</v>
      </c>
    </row>
    <row r="249" spans="1:65" s="2" customFormat="1" ht="24.2" customHeight="1">
      <c r="A249" s="31"/>
      <c r="B249" s="98"/>
      <c r="C249" s="125" t="s">
        <v>368</v>
      </c>
      <c r="D249" s="198" t="s">
        <v>215</v>
      </c>
      <c r="E249" s="199" t="s">
        <v>369</v>
      </c>
      <c r="F249" s="200" t="s">
        <v>370</v>
      </c>
      <c r="G249" s="201" t="s">
        <v>194</v>
      </c>
      <c r="H249" s="202">
        <v>4.2999999999999997E-2</v>
      </c>
      <c r="I249" s="126"/>
      <c r="J249" s="225">
        <f>ROUND(I249*H249,2)</f>
        <v>0</v>
      </c>
      <c r="K249" s="200" t="s">
        <v>1</v>
      </c>
      <c r="L249" s="127"/>
      <c r="M249" s="128" t="s">
        <v>1</v>
      </c>
      <c r="N249" s="129" t="s">
        <v>41</v>
      </c>
      <c r="O249" s="45"/>
      <c r="P249" s="103">
        <f>O249*H249</f>
        <v>0</v>
      </c>
      <c r="Q249" s="103">
        <v>1</v>
      </c>
      <c r="R249" s="103">
        <f>Q249*H249</f>
        <v>4.2999999999999997E-2</v>
      </c>
      <c r="S249" s="103">
        <v>0</v>
      </c>
      <c r="T249" s="104">
        <f>S249*H249</f>
        <v>0</v>
      </c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R249" s="105" t="s">
        <v>181</v>
      </c>
      <c r="AT249" s="105" t="s">
        <v>215</v>
      </c>
      <c r="AU249" s="105" t="s">
        <v>85</v>
      </c>
      <c r="AY249" s="18" t="s">
        <v>140</v>
      </c>
      <c r="BE249" s="106">
        <f>IF(N249="základní",J249,0)</f>
        <v>0</v>
      </c>
      <c r="BF249" s="106">
        <f>IF(N249="snížená",J249,0)</f>
        <v>0</v>
      </c>
      <c r="BG249" s="106">
        <f>IF(N249="zákl. přenesená",J249,0)</f>
        <v>0</v>
      </c>
      <c r="BH249" s="106">
        <f>IF(N249="sníž. přenesená",J249,0)</f>
        <v>0</v>
      </c>
      <c r="BI249" s="106">
        <f>IF(N249="nulová",J249,0)</f>
        <v>0</v>
      </c>
      <c r="BJ249" s="18" t="s">
        <v>81</v>
      </c>
      <c r="BK249" s="106">
        <f>ROUND(I249*H249,2)</f>
        <v>0</v>
      </c>
      <c r="BL249" s="18" t="s">
        <v>147</v>
      </c>
      <c r="BM249" s="105" t="s">
        <v>371</v>
      </c>
    </row>
    <row r="250" spans="1:65" s="2" customFormat="1" ht="33" customHeight="1">
      <c r="A250" s="31"/>
      <c r="B250" s="98"/>
      <c r="C250" s="99" t="s">
        <v>372</v>
      </c>
      <c r="D250" s="181" t="s">
        <v>142</v>
      </c>
      <c r="E250" s="182" t="s">
        <v>373</v>
      </c>
      <c r="F250" s="183" t="s">
        <v>374</v>
      </c>
      <c r="G250" s="184" t="s">
        <v>249</v>
      </c>
      <c r="H250" s="185">
        <v>34</v>
      </c>
      <c r="I250" s="100"/>
      <c r="J250" s="224">
        <f>ROUND(I250*H250,2)</f>
        <v>0</v>
      </c>
      <c r="K250" s="183" t="s">
        <v>146</v>
      </c>
      <c r="L250" s="32"/>
      <c r="M250" s="101" t="s">
        <v>1</v>
      </c>
      <c r="N250" s="102" t="s">
        <v>41</v>
      </c>
      <c r="O250" s="45"/>
      <c r="P250" s="103">
        <f>O250*H250</f>
        <v>0</v>
      </c>
      <c r="Q250" s="103">
        <v>2.912E-2</v>
      </c>
      <c r="R250" s="103">
        <f>Q250*H250</f>
        <v>0.99007999999999996</v>
      </c>
      <c r="S250" s="103">
        <v>0</v>
      </c>
      <c r="T250" s="104">
        <f>S250*H250</f>
        <v>0</v>
      </c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R250" s="105" t="s">
        <v>147</v>
      </c>
      <c r="AT250" s="105" t="s">
        <v>142</v>
      </c>
      <c r="AU250" s="105" t="s">
        <v>85</v>
      </c>
      <c r="AY250" s="18" t="s">
        <v>140</v>
      </c>
      <c r="BE250" s="106">
        <f>IF(N250="základní",J250,0)</f>
        <v>0</v>
      </c>
      <c r="BF250" s="106">
        <f>IF(N250="snížená",J250,0)</f>
        <v>0</v>
      </c>
      <c r="BG250" s="106">
        <f>IF(N250="zákl. přenesená",J250,0)</f>
        <v>0</v>
      </c>
      <c r="BH250" s="106">
        <f>IF(N250="sníž. přenesená",J250,0)</f>
        <v>0</v>
      </c>
      <c r="BI250" s="106">
        <f>IF(N250="nulová",J250,0)</f>
        <v>0</v>
      </c>
      <c r="BJ250" s="18" t="s">
        <v>81</v>
      </c>
      <c r="BK250" s="106">
        <f>ROUND(I250*H250,2)</f>
        <v>0</v>
      </c>
      <c r="BL250" s="18" t="s">
        <v>147</v>
      </c>
      <c r="BM250" s="105" t="s">
        <v>375</v>
      </c>
    </row>
    <row r="251" spans="1:65" s="14" customFormat="1">
      <c r="B251" s="113"/>
      <c r="D251" s="186" t="s">
        <v>149</v>
      </c>
      <c r="E251" s="190" t="s">
        <v>1</v>
      </c>
      <c r="F251" s="191" t="s">
        <v>376</v>
      </c>
      <c r="G251" s="192"/>
      <c r="H251" s="193">
        <v>17</v>
      </c>
      <c r="I251" s="115"/>
      <c r="J251" s="192"/>
      <c r="K251" s="192"/>
      <c r="L251" s="113"/>
      <c r="M251" s="116"/>
      <c r="N251" s="117"/>
      <c r="O251" s="117"/>
      <c r="P251" s="117"/>
      <c r="Q251" s="117"/>
      <c r="R251" s="117"/>
      <c r="S251" s="117"/>
      <c r="T251" s="118"/>
      <c r="AT251" s="114" t="s">
        <v>149</v>
      </c>
      <c r="AU251" s="114" t="s">
        <v>85</v>
      </c>
      <c r="AV251" s="14" t="s">
        <v>85</v>
      </c>
      <c r="AW251" s="14" t="s">
        <v>32</v>
      </c>
      <c r="AX251" s="14" t="s">
        <v>76</v>
      </c>
      <c r="AY251" s="114" t="s">
        <v>140</v>
      </c>
    </row>
    <row r="252" spans="1:65" s="14" customFormat="1">
      <c r="B252" s="113"/>
      <c r="D252" s="186" t="s">
        <v>149</v>
      </c>
      <c r="E252" s="190" t="s">
        <v>1</v>
      </c>
      <c r="F252" s="191" t="s">
        <v>307</v>
      </c>
      <c r="G252" s="192"/>
      <c r="H252" s="193">
        <v>34</v>
      </c>
      <c r="I252" s="115"/>
      <c r="J252" s="192"/>
      <c r="K252" s="192"/>
      <c r="L252" s="113"/>
      <c r="M252" s="116"/>
      <c r="N252" s="117"/>
      <c r="O252" s="117"/>
      <c r="P252" s="117"/>
      <c r="Q252" s="117"/>
      <c r="R252" s="117"/>
      <c r="S252" s="117"/>
      <c r="T252" s="118"/>
      <c r="AT252" s="114" t="s">
        <v>149</v>
      </c>
      <c r="AU252" s="114" t="s">
        <v>85</v>
      </c>
      <c r="AV252" s="14" t="s">
        <v>85</v>
      </c>
      <c r="AW252" s="14" t="s">
        <v>32</v>
      </c>
      <c r="AX252" s="14" t="s">
        <v>81</v>
      </c>
      <c r="AY252" s="114" t="s">
        <v>140</v>
      </c>
    </row>
    <row r="253" spans="1:65" s="2" customFormat="1" ht="21.75" customHeight="1">
      <c r="A253" s="31"/>
      <c r="B253" s="98"/>
      <c r="C253" s="99" t="s">
        <v>377</v>
      </c>
      <c r="D253" s="181" t="s">
        <v>142</v>
      </c>
      <c r="E253" s="182" t="s">
        <v>378</v>
      </c>
      <c r="F253" s="183" t="s">
        <v>379</v>
      </c>
      <c r="G253" s="184" t="s">
        <v>206</v>
      </c>
      <c r="H253" s="185">
        <v>21.125</v>
      </c>
      <c r="I253" s="100"/>
      <c r="J253" s="224">
        <f>ROUND(I253*H253,2)</f>
        <v>0</v>
      </c>
      <c r="K253" s="183" t="s">
        <v>1</v>
      </c>
      <c r="L253" s="32"/>
      <c r="M253" s="101" t="s">
        <v>1</v>
      </c>
      <c r="N253" s="102" t="s">
        <v>41</v>
      </c>
      <c r="O253" s="45"/>
      <c r="P253" s="103">
        <f>O253*H253</f>
        <v>0</v>
      </c>
      <c r="Q253" s="103">
        <v>2.5699999999999998E-3</v>
      </c>
      <c r="R253" s="103">
        <f>Q253*H253</f>
        <v>5.4291249999999999E-2</v>
      </c>
      <c r="S253" s="103">
        <v>0</v>
      </c>
      <c r="T253" s="104">
        <f>S253*H253</f>
        <v>0</v>
      </c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R253" s="105" t="s">
        <v>147</v>
      </c>
      <c r="AT253" s="105" t="s">
        <v>142</v>
      </c>
      <c r="AU253" s="105" t="s">
        <v>85</v>
      </c>
      <c r="AY253" s="18" t="s">
        <v>140</v>
      </c>
      <c r="BE253" s="106">
        <f>IF(N253="základní",J253,0)</f>
        <v>0</v>
      </c>
      <c r="BF253" s="106">
        <f>IF(N253="snížená",J253,0)</f>
        <v>0</v>
      </c>
      <c r="BG253" s="106">
        <f>IF(N253="zákl. přenesená",J253,0)</f>
        <v>0</v>
      </c>
      <c r="BH253" s="106">
        <f>IF(N253="sníž. přenesená",J253,0)</f>
        <v>0</v>
      </c>
      <c r="BI253" s="106">
        <f>IF(N253="nulová",J253,0)</f>
        <v>0</v>
      </c>
      <c r="BJ253" s="18" t="s">
        <v>81</v>
      </c>
      <c r="BK253" s="106">
        <f>ROUND(I253*H253,2)</f>
        <v>0</v>
      </c>
      <c r="BL253" s="18" t="s">
        <v>147</v>
      </c>
      <c r="BM253" s="105" t="s">
        <v>380</v>
      </c>
    </row>
    <row r="254" spans="1:65" s="14" customFormat="1">
      <c r="B254" s="113"/>
      <c r="D254" s="186" t="s">
        <v>149</v>
      </c>
      <c r="E254" s="190" t="s">
        <v>1</v>
      </c>
      <c r="F254" s="191" t="s">
        <v>381</v>
      </c>
      <c r="G254" s="192"/>
      <c r="H254" s="193">
        <v>21.125</v>
      </c>
      <c r="I254" s="115"/>
      <c r="J254" s="192"/>
      <c r="K254" s="192"/>
      <c r="L254" s="113"/>
      <c r="M254" s="116"/>
      <c r="N254" s="117"/>
      <c r="O254" s="117"/>
      <c r="P254" s="117"/>
      <c r="Q254" s="117"/>
      <c r="R254" s="117"/>
      <c r="S254" s="117"/>
      <c r="T254" s="118"/>
      <c r="AT254" s="114" t="s">
        <v>149</v>
      </c>
      <c r="AU254" s="114" t="s">
        <v>85</v>
      </c>
      <c r="AV254" s="14" t="s">
        <v>85</v>
      </c>
      <c r="AW254" s="14" t="s">
        <v>32</v>
      </c>
      <c r="AX254" s="14" t="s">
        <v>81</v>
      </c>
      <c r="AY254" s="114" t="s">
        <v>140</v>
      </c>
    </row>
    <row r="255" spans="1:65" s="12" customFormat="1" ht="22.9" customHeight="1">
      <c r="B255" s="89"/>
      <c r="D255" s="177" t="s">
        <v>75</v>
      </c>
      <c r="E255" s="180" t="s">
        <v>382</v>
      </c>
      <c r="F255" s="180" t="s">
        <v>383</v>
      </c>
      <c r="G255" s="179"/>
      <c r="H255" s="179"/>
      <c r="I255" s="91"/>
      <c r="J255" s="223">
        <f>BK255</f>
        <v>0</v>
      </c>
      <c r="K255" s="179"/>
      <c r="L255" s="89"/>
      <c r="M255" s="92"/>
      <c r="N255" s="93"/>
      <c r="O255" s="93"/>
      <c r="P255" s="94">
        <f>SUM(P256:P259)</f>
        <v>0</v>
      </c>
      <c r="Q255" s="93"/>
      <c r="R255" s="94">
        <f>SUM(R256:R259)</f>
        <v>0</v>
      </c>
      <c r="S255" s="93"/>
      <c r="T255" s="95">
        <f>SUM(T256:T259)</f>
        <v>0</v>
      </c>
      <c r="AR255" s="90" t="s">
        <v>81</v>
      </c>
      <c r="AT255" s="96" t="s">
        <v>75</v>
      </c>
      <c r="AU255" s="96" t="s">
        <v>81</v>
      </c>
      <c r="AY255" s="90" t="s">
        <v>140</v>
      </c>
      <c r="BK255" s="97">
        <f>SUM(BK256:BK259)</f>
        <v>0</v>
      </c>
    </row>
    <row r="256" spans="1:65" s="2" customFormat="1" ht="24.2" customHeight="1">
      <c r="A256" s="31"/>
      <c r="B256" s="98"/>
      <c r="C256" s="99" t="s">
        <v>384</v>
      </c>
      <c r="D256" s="181" t="s">
        <v>142</v>
      </c>
      <c r="E256" s="182" t="s">
        <v>385</v>
      </c>
      <c r="F256" s="183" t="s">
        <v>386</v>
      </c>
      <c r="G256" s="184" t="s">
        <v>194</v>
      </c>
      <c r="H256" s="185">
        <v>16.8</v>
      </c>
      <c r="I256" s="100"/>
      <c r="J256" s="224">
        <f>ROUND(I256*H256,2)</f>
        <v>0</v>
      </c>
      <c r="K256" s="183" t="s">
        <v>146</v>
      </c>
      <c r="L256" s="32"/>
      <c r="M256" s="101" t="s">
        <v>1</v>
      </c>
      <c r="N256" s="102" t="s">
        <v>41</v>
      </c>
      <c r="O256" s="45"/>
      <c r="P256" s="103">
        <f>O256*H256</f>
        <v>0</v>
      </c>
      <c r="Q256" s="103">
        <v>0</v>
      </c>
      <c r="R256" s="103">
        <f>Q256*H256</f>
        <v>0</v>
      </c>
      <c r="S256" s="103">
        <v>0</v>
      </c>
      <c r="T256" s="104">
        <f>S256*H256</f>
        <v>0</v>
      </c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R256" s="105" t="s">
        <v>147</v>
      </c>
      <c r="AT256" s="105" t="s">
        <v>142</v>
      </c>
      <c r="AU256" s="105" t="s">
        <v>85</v>
      </c>
      <c r="AY256" s="18" t="s">
        <v>140</v>
      </c>
      <c r="BE256" s="106">
        <f>IF(N256="základní",J256,0)</f>
        <v>0</v>
      </c>
      <c r="BF256" s="106">
        <f>IF(N256="snížená",J256,0)</f>
        <v>0</v>
      </c>
      <c r="BG256" s="106">
        <f>IF(N256="zákl. přenesená",J256,0)</f>
        <v>0</v>
      </c>
      <c r="BH256" s="106">
        <f>IF(N256="sníž. přenesená",J256,0)</f>
        <v>0</v>
      </c>
      <c r="BI256" s="106">
        <f>IF(N256="nulová",J256,0)</f>
        <v>0</v>
      </c>
      <c r="BJ256" s="18" t="s">
        <v>81</v>
      </c>
      <c r="BK256" s="106">
        <f>ROUND(I256*H256,2)</f>
        <v>0</v>
      </c>
      <c r="BL256" s="18" t="s">
        <v>147</v>
      </c>
      <c r="BM256" s="105" t="s">
        <v>387</v>
      </c>
    </row>
    <row r="257" spans="1:65" s="2" customFormat="1" ht="24.2" customHeight="1">
      <c r="A257" s="31"/>
      <c r="B257" s="98"/>
      <c r="C257" s="99" t="s">
        <v>388</v>
      </c>
      <c r="D257" s="181" t="s">
        <v>142</v>
      </c>
      <c r="E257" s="182" t="s">
        <v>389</v>
      </c>
      <c r="F257" s="183" t="s">
        <v>390</v>
      </c>
      <c r="G257" s="184" t="s">
        <v>194</v>
      </c>
      <c r="H257" s="185">
        <v>319.2</v>
      </c>
      <c r="I257" s="100"/>
      <c r="J257" s="224">
        <f>ROUND(I257*H257,2)</f>
        <v>0</v>
      </c>
      <c r="K257" s="183" t="s">
        <v>146</v>
      </c>
      <c r="L257" s="32"/>
      <c r="M257" s="101" t="s">
        <v>1</v>
      </c>
      <c r="N257" s="102" t="s">
        <v>41</v>
      </c>
      <c r="O257" s="45"/>
      <c r="P257" s="103">
        <f>O257*H257</f>
        <v>0</v>
      </c>
      <c r="Q257" s="103">
        <v>0</v>
      </c>
      <c r="R257" s="103">
        <f>Q257*H257</f>
        <v>0</v>
      </c>
      <c r="S257" s="103">
        <v>0</v>
      </c>
      <c r="T257" s="104">
        <f>S257*H257</f>
        <v>0</v>
      </c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R257" s="105" t="s">
        <v>147</v>
      </c>
      <c r="AT257" s="105" t="s">
        <v>142</v>
      </c>
      <c r="AU257" s="105" t="s">
        <v>85</v>
      </c>
      <c r="AY257" s="18" t="s">
        <v>140</v>
      </c>
      <c r="BE257" s="106">
        <f>IF(N257="základní",J257,0)</f>
        <v>0</v>
      </c>
      <c r="BF257" s="106">
        <f>IF(N257="snížená",J257,0)</f>
        <v>0</v>
      </c>
      <c r="BG257" s="106">
        <f>IF(N257="zákl. přenesená",J257,0)</f>
        <v>0</v>
      </c>
      <c r="BH257" s="106">
        <f>IF(N257="sníž. přenesená",J257,0)</f>
        <v>0</v>
      </c>
      <c r="BI257" s="106">
        <f>IF(N257="nulová",J257,0)</f>
        <v>0</v>
      </c>
      <c r="BJ257" s="18" t="s">
        <v>81</v>
      </c>
      <c r="BK257" s="106">
        <f>ROUND(I257*H257,2)</f>
        <v>0</v>
      </c>
      <c r="BL257" s="18" t="s">
        <v>147</v>
      </c>
      <c r="BM257" s="105" t="s">
        <v>391</v>
      </c>
    </row>
    <row r="258" spans="1:65" s="14" customFormat="1">
      <c r="B258" s="113"/>
      <c r="D258" s="186" t="s">
        <v>149</v>
      </c>
      <c r="E258" s="192"/>
      <c r="F258" s="191" t="s">
        <v>392</v>
      </c>
      <c r="G258" s="192"/>
      <c r="H258" s="193">
        <v>319.2</v>
      </c>
      <c r="I258" s="115"/>
      <c r="J258" s="192"/>
      <c r="K258" s="192"/>
      <c r="L258" s="113"/>
      <c r="M258" s="116"/>
      <c r="N258" s="117"/>
      <c r="O258" s="117"/>
      <c r="P258" s="117"/>
      <c r="Q258" s="117"/>
      <c r="R258" s="117"/>
      <c r="S258" s="117"/>
      <c r="T258" s="118"/>
      <c r="AT258" s="114" t="s">
        <v>149</v>
      </c>
      <c r="AU258" s="114" t="s">
        <v>85</v>
      </c>
      <c r="AV258" s="14" t="s">
        <v>85</v>
      </c>
      <c r="AW258" s="14" t="s">
        <v>3</v>
      </c>
      <c r="AX258" s="14" t="s">
        <v>81</v>
      </c>
      <c r="AY258" s="114" t="s">
        <v>140</v>
      </c>
    </row>
    <row r="259" spans="1:65" s="2" customFormat="1" ht="33" customHeight="1">
      <c r="A259" s="31"/>
      <c r="B259" s="98"/>
      <c r="C259" s="99" t="s">
        <v>393</v>
      </c>
      <c r="D259" s="181" t="s">
        <v>142</v>
      </c>
      <c r="E259" s="182" t="s">
        <v>394</v>
      </c>
      <c r="F259" s="183" t="s">
        <v>395</v>
      </c>
      <c r="G259" s="184" t="s">
        <v>194</v>
      </c>
      <c r="H259" s="185">
        <v>16.8</v>
      </c>
      <c r="I259" s="100"/>
      <c r="J259" s="224">
        <f>ROUND(I259*H259,2)</f>
        <v>0</v>
      </c>
      <c r="K259" s="183" t="s">
        <v>146</v>
      </c>
      <c r="L259" s="32"/>
      <c r="M259" s="101" t="s">
        <v>1</v>
      </c>
      <c r="N259" s="102" t="s">
        <v>41</v>
      </c>
      <c r="O259" s="45"/>
      <c r="P259" s="103">
        <f>O259*H259</f>
        <v>0</v>
      </c>
      <c r="Q259" s="103">
        <v>0</v>
      </c>
      <c r="R259" s="103">
        <f>Q259*H259</f>
        <v>0</v>
      </c>
      <c r="S259" s="103">
        <v>0</v>
      </c>
      <c r="T259" s="104">
        <f>S259*H259</f>
        <v>0</v>
      </c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R259" s="105" t="s">
        <v>147</v>
      </c>
      <c r="AT259" s="105" t="s">
        <v>142</v>
      </c>
      <c r="AU259" s="105" t="s">
        <v>85</v>
      </c>
      <c r="AY259" s="18" t="s">
        <v>140</v>
      </c>
      <c r="BE259" s="106">
        <f>IF(N259="základní",J259,0)</f>
        <v>0</v>
      </c>
      <c r="BF259" s="106">
        <f>IF(N259="snížená",J259,0)</f>
        <v>0</v>
      </c>
      <c r="BG259" s="106">
        <f>IF(N259="zákl. přenesená",J259,0)</f>
        <v>0</v>
      </c>
      <c r="BH259" s="106">
        <f>IF(N259="sníž. přenesená",J259,0)</f>
        <v>0</v>
      </c>
      <c r="BI259" s="106">
        <f>IF(N259="nulová",J259,0)</f>
        <v>0</v>
      </c>
      <c r="BJ259" s="18" t="s">
        <v>81</v>
      </c>
      <c r="BK259" s="106">
        <f>ROUND(I259*H259,2)</f>
        <v>0</v>
      </c>
      <c r="BL259" s="18" t="s">
        <v>147</v>
      </c>
      <c r="BM259" s="105" t="s">
        <v>396</v>
      </c>
    </row>
    <row r="260" spans="1:65" s="12" customFormat="1" ht="22.9" customHeight="1">
      <c r="B260" s="89"/>
      <c r="D260" s="177" t="s">
        <v>75</v>
      </c>
      <c r="E260" s="180" t="s">
        <v>397</v>
      </c>
      <c r="F260" s="180" t="s">
        <v>398</v>
      </c>
      <c r="G260" s="179"/>
      <c r="H260" s="179"/>
      <c r="I260" s="91"/>
      <c r="J260" s="223">
        <f>BK260</f>
        <v>0</v>
      </c>
      <c r="K260" s="179"/>
      <c r="L260" s="89"/>
      <c r="M260" s="92"/>
      <c r="N260" s="93"/>
      <c r="O260" s="93"/>
      <c r="P260" s="94">
        <f>P261</f>
        <v>0</v>
      </c>
      <c r="Q260" s="93"/>
      <c r="R260" s="94">
        <f>R261</f>
        <v>0</v>
      </c>
      <c r="S260" s="93"/>
      <c r="T260" s="95">
        <f>T261</f>
        <v>0</v>
      </c>
      <c r="AR260" s="90" t="s">
        <v>81</v>
      </c>
      <c r="AT260" s="96" t="s">
        <v>75</v>
      </c>
      <c r="AU260" s="96" t="s">
        <v>81</v>
      </c>
      <c r="AY260" s="90" t="s">
        <v>140</v>
      </c>
      <c r="BK260" s="97">
        <f>BK261</f>
        <v>0</v>
      </c>
    </row>
    <row r="261" spans="1:65" s="2" customFormat="1" ht="33" customHeight="1">
      <c r="A261" s="31"/>
      <c r="B261" s="98"/>
      <c r="C261" s="99" t="s">
        <v>399</v>
      </c>
      <c r="D261" s="181" t="s">
        <v>142</v>
      </c>
      <c r="E261" s="182" t="s">
        <v>400</v>
      </c>
      <c r="F261" s="183" t="s">
        <v>401</v>
      </c>
      <c r="G261" s="184" t="s">
        <v>194</v>
      </c>
      <c r="H261" s="185">
        <v>102.155</v>
      </c>
      <c r="I261" s="100"/>
      <c r="J261" s="224">
        <f>ROUND(I261*H261,2)</f>
        <v>0</v>
      </c>
      <c r="K261" s="183" t="s">
        <v>146</v>
      </c>
      <c r="L261" s="32"/>
      <c r="M261" s="101" t="s">
        <v>1</v>
      </c>
      <c r="N261" s="102" t="s">
        <v>41</v>
      </c>
      <c r="O261" s="45"/>
      <c r="P261" s="103">
        <f>O261*H261</f>
        <v>0</v>
      </c>
      <c r="Q261" s="103">
        <v>0</v>
      </c>
      <c r="R261" s="103">
        <f>Q261*H261</f>
        <v>0</v>
      </c>
      <c r="S261" s="103">
        <v>0</v>
      </c>
      <c r="T261" s="104">
        <f>S261*H261</f>
        <v>0</v>
      </c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R261" s="105" t="s">
        <v>147</v>
      </c>
      <c r="AT261" s="105" t="s">
        <v>142</v>
      </c>
      <c r="AU261" s="105" t="s">
        <v>85</v>
      </c>
      <c r="AY261" s="18" t="s">
        <v>140</v>
      </c>
      <c r="BE261" s="106">
        <f>IF(N261="základní",J261,0)</f>
        <v>0</v>
      </c>
      <c r="BF261" s="106">
        <f>IF(N261="snížená",J261,0)</f>
        <v>0</v>
      </c>
      <c r="BG261" s="106">
        <f>IF(N261="zákl. přenesená",J261,0)</f>
        <v>0</v>
      </c>
      <c r="BH261" s="106">
        <f>IF(N261="sníž. přenesená",J261,0)</f>
        <v>0</v>
      </c>
      <c r="BI261" s="106">
        <f>IF(N261="nulová",J261,0)</f>
        <v>0</v>
      </c>
      <c r="BJ261" s="18" t="s">
        <v>81</v>
      </c>
      <c r="BK261" s="106">
        <f>ROUND(I261*H261,2)</f>
        <v>0</v>
      </c>
      <c r="BL261" s="18" t="s">
        <v>147</v>
      </c>
      <c r="BM261" s="105" t="s">
        <v>402</v>
      </c>
    </row>
    <row r="262" spans="1:65" s="12" customFormat="1" ht="25.9" customHeight="1">
      <c r="B262" s="89"/>
      <c r="D262" s="177" t="s">
        <v>75</v>
      </c>
      <c r="E262" s="178" t="s">
        <v>403</v>
      </c>
      <c r="F262" s="178" t="s">
        <v>404</v>
      </c>
      <c r="G262" s="179"/>
      <c r="H262" s="179"/>
      <c r="I262" s="91"/>
      <c r="J262" s="222">
        <f>BK262</f>
        <v>0</v>
      </c>
      <c r="K262" s="179"/>
      <c r="L262" s="89"/>
      <c r="M262" s="92"/>
      <c r="N262" s="93"/>
      <c r="O262" s="93"/>
      <c r="P262" s="94">
        <f>P263+P268+P295+P298</f>
        <v>0</v>
      </c>
      <c r="Q262" s="93"/>
      <c r="R262" s="94">
        <f>R263+R268+R295+R298</f>
        <v>2.2936004099999998</v>
      </c>
      <c r="S262" s="93"/>
      <c r="T262" s="95">
        <f>T263+T268+T295+T298</f>
        <v>0</v>
      </c>
      <c r="AR262" s="90" t="s">
        <v>85</v>
      </c>
      <c r="AT262" s="96" t="s">
        <v>75</v>
      </c>
      <c r="AU262" s="96" t="s">
        <v>76</v>
      </c>
      <c r="AY262" s="90" t="s">
        <v>140</v>
      </c>
      <c r="BK262" s="97">
        <f>BK263+BK268+BK295+BK298</f>
        <v>0</v>
      </c>
    </row>
    <row r="263" spans="1:65" s="12" customFormat="1" ht="22.9" customHeight="1">
      <c r="B263" s="89"/>
      <c r="D263" s="177" t="s">
        <v>75</v>
      </c>
      <c r="E263" s="180" t="s">
        <v>405</v>
      </c>
      <c r="F263" s="180" t="s">
        <v>406</v>
      </c>
      <c r="G263" s="179"/>
      <c r="H263" s="179"/>
      <c r="I263" s="91"/>
      <c r="J263" s="223">
        <f>BK263</f>
        <v>0</v>
      </c>
      <c r="K263" s="179"/>
      <c r="L263" s="89"/>
      <c r="M263" s="92"/>
      <c r="N263" s="93"/>
      <c r="O263" s="93"/>
      <c r="P263" s="94">
        <f>SUM(P264:P267)</f>
        <v>0</v>
      </c>
      <c r="Q263" s="93"/>
      <c r="R263" s="94">
        <f>SUM(R264:R267)</f>
        <v>1.6320000000000001E-2</v>
      </c>
      <c r="S263" s="93"/>
      <c r="T263" s="95">
        <f>SUM(T264:T267)</f>
        <v>0</v>
      </c>
      <c r="AR263" s="90" t="s">
        <v>85</v>
      </c>
      <c r="AT263" s="96" t="s">
        <v>75</v>
      </c>
      <c r="AU263" s="96" t="s">
        <v>81</v>
      </c>
      <c r="AY263" s="90" t="s">
        <v>140</v>
      </c>
      <c r="BK263" s="97">
        <f>SUM(BK264:BK267)</f>
        <v>0</v>
      </c>
    </row>
    <row r="264" spans="1:65" s="2" customFormat="1" ht="24.2" customHeight="1">
      <c r="A264" s="31"/>
      <c r="B264" s="98"/>
      <c r="C264" s="99" t="s">
        <v>407</v>
      </c>
      <c r="D264" s="181" t="s">
        <v>142</v>
      </c>
      <c r="E264" s="182" t="s">
        <v>408</v>
      </c>
      <c r="F264" s="183" t="s">
        <v>409</v>
      </c>
      <c r="G264" s="184" t="s">
        <v>206</v>
      </c>
      <c r="H264" s="185">
        <v>17</v>
      </c>
      <c r="I264" s="100"/>
      <c r="J264" s="224">
        <f>ROUND(I264*H264,2)</f>
        <v>0</v>
      </c>
      <c r="K264" s="183" t="s">
        <v>146</v>
      </c>
      <c r="L264" s="32"/>
      <c r="M264" s="101" t="s">
        <v>1</v>
      </c>
      <c r="N264" s="102" t="s">
        <v>41</v>
      </c>
      <c r="O264" s="45"/>
      <c r="P264" s="103">
        <f>O264*H264</f>
        <v>0</v>
      </c>
      <c r="Q264" s="103">
        <v>8.0000000000000004E-4</v>
      </c>
      <c r="R264" s="103">
        <f>Q264*H264</f>
        <v>1.3600000000000001E-2</v>
      </c>
      <c r="S264" s="103">
        <v>0</v>
      </c>
      <c r="T264" s="104">
        <f>S264*H264</f>
        <v>0</v>
      </c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R264" s="105" t="s">
        <v>223</v>
      </c>
      <c r="AT264" s="105" t="s">
        <v>142</v>
      </c>
      <c r="AU264" s="105" t="s">
        <v>85</v>
      </c>
      <c r="AY264" s="18" t="s">
        <v>140</v>
      </c>
      <c r="BE264" s="106">
        <f>IF(N264="základní",J264,0)</f>
        <v>0</v>
      </c>
      <c r="BF264" s="106">
        <f>IF(N264="snížená",J264,0)</f>
        <v>0</v>
      </c>
      <c r="BG264" s="106">
        <f>IF(N264="zákl. přenesená",J264,0)</f>
        <v>0</v>
      </c>
      <c r="BH264" s="106">
        <f>IF(N264="sníž. přenesená",J264,0)</f>
        <v>0</v>
      </c>
      <c r="BI264" s="106">
        <f>IF(N264="nulová",J264,0)</f>
        <v>0</v>
      </c>
      <c r="BJ264" s="18" t="s">
        <v>81</v>
      </c>
      <c r="BK264" s="106">
        <f>ROUND(I264*H264,2)</f>
        <v>0</v>
      </c>
      <c r="BL264" s="18" t="s">
        <v>223</v>
      </c>
      <c r="BM264" s="105" t="s">
        <v>410</v>
      </c>
    </row>
    <row r="265" spans="1:65" s="14" customFormat="1">
      <c r="B265" s="113"/>
      <c r="D265" s="186" t="s">
        <v>149</v>
      </c>
      <c r="E265" s="190" t="s">
        <v>1</v>
      </c>
      <c r="F265" s="191" t="s">
        <v>411</v>
      </c>
      <c r="G265" s="192"/>
      <c r="H265" s="193">
        <v>17</v>
      </c>
      <c r="I265" s="115"/>
      <c r="J265" s="192"/>
      <c r="K265" s="192"/>
      <c r="L265" s="113"/>
      <c r="M265" s="116"/>
      <c r="N265" s="117"/>
      <c r="O265" s="117"/>
      <c r="P265" s="117"/>
      <c r="Q265" s="117"/>
      <c r="R265" s="117"/>
      <c r="S265" s="117"/>
      <c r="T265" s="118"/>
      <c r="AT265" s="114" t="s">
        <v>149</v>
      </c>
      <c r="AU265" s="114" t="s">
        <v>85</v>
      </c>
      <c r="AV265" s="14" t="s">
        <v>85</v>
      </c>
      <c r="AW265" s="14" t="s">
        <v>32</v>
      </c>
      <c r="AX265" s="14" t="s">
        <v>81</v>
      </c>
      <c r="AY265" s="114" t="s">
        <v>140</v>
      </c>
    </row>
    <row r="266" spans="1:65" s="2" customFormat="1" ht="24.2" customHeight="1">
      <c r="A266" s="31"/>
      <c r="B266" s="98"/>
      <c r="C266" s="99" t="s">
        <v>412</v>
      </c>
      <c r="D266" s="181" t="s">
        <v>142</v>
      </c>
      <c r="E266" s="182" t="s">
        <v>413</v>
      </c>
      <c r="F266" s="183" t="s">
        <v>414</v>
      </c>
      <c r="G266" s="184" t="s">
        <v>249</v>
      </c>
      <c r="H266" s="185">
        <v>17</v>
      </c>
      <c r="I266" s="100"/>
      <c r="J266" s="224">
        <f>ROUND(I266*H266,2)</f>
        <v>0</v>
      </c>
      <c r="K266" s="183" t="s">
        <v>146</v>
      </c>
      <c r="L266" s="32"/>
      <c r="M266" s="101" t="s">
        <v>1</v>
      </c>
      <c r="N266" s="102" t="s">
        <v>41</v>
      </c>
      <c r="O266" s="45"/>
      <c r="P266" s="103">
        <f>O266*H266</f>
        <v>0</v>
      </c>
      <c r="Q266" s="103">
        <v>1.6000000000000001E-4</v>
      </c>
      <c r="R266" s="103">
        <f>Q266*H266</f>
        <v>2.7200000000000002E-3</v>
      </c>
      <c r="S266" s="103">
        <v>0</v>
      </c>
      <c r="T266" s="104">
        <f>S266*H266</f>
        <v>0</v>
      </c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R266" s="105" t="s">
        <v>223</v>
      </c>
      <c r="AT266" s="105" t="s">
        <v>142</v>
      </c>
      <c r="AU266" s="105" t="s">
        <v>85</v>
      </c>
      <c r="AY266" s="18" t="s">
        <v>140</v>
      </c>
      <c r="BE266" s="106">
        <f>IF(N266="základní",J266,0)</f>
        <v>0</v>
      </c>
      <c r="BF266" s="106">
        <f>IF(N266="snížená",J266,0)</f>
        <v>0</v>
      </c>
      <c r="BG266" s="106">
        <f>IF(N266="zákl. přenesená",J266,0)</f>
        <v>0</v>
      </c>
      <c r="BH266" s="106">
        <f>IF(N266="sníž. přenesená",J266,0)</f>
        <v>0</v>
      </c>
      <c r="BI266" s="106">
        <f>IF(N266="nulová",J266,0)</f>
        <v>0</v>
      </c>
      <c r="BJ266" s="18" t="s">
        <v>81</v>
      </c>
      <c r="BK266" s="106">
        <f>ROUND(I266*H266,2)</f>
        <v>0</v>
      </c>
      <c r="BL266" s="18" t="s">
        <v>223</v>
      </c>
      <c r="BM266" s="105" t="s">
        <v>415</v>
      </c>
    </row>
    <row r="267" spans="1:65" s="2" customFormat="1" ht="24.2" customHeight="1">
      <c r="A267" s="31"/>
      <c r="B267" s="98"/>
      <c r="C267" s="99" t="s">
        <v>416</v>
      </c>
      <c r="D267" s="181" t="s">
        <v>142</v>
      </c>
      <c r="E267" s="182" t="s">
        <v>417</v>
      </c>
      <c r="F267" s="183" t="s">
        <v>418</v>
      </c>
      <c r="G267" s="184" t="s">
        <v>419</v>
      </c>
      <c r="H267" s="242"/>
      <c r="I267" s="100"/>
      <c r="J267" s="224">
        <f>ROUND(I267*H267,2)</f>
        <v>0</v>
      </c>
      <c r="K267" s="183" t="s">
        <v>146</v>
      </c>
      <c r="L267" s="32"/>
      <c r="M267" s="101" t="s">
        <v>1</v>
      </c>
      <c r="N267" s="102" t="s">
        <v>41</v>
      </c>
      <c r="O267" s="45"/>
      <c r="P267" s="103">
        <f>O267*H267</f>
        <v>0</v>
      </c>
      <c r="Q267" s="103">
        <v>0</v>
      </c>
      <c r="R267" s="103">
        <f>Q267*H267</f>
        <v>0</v>
      </c>
      <c r="S267" s="103">
        <v>0</v>
      </c>
      <c r="T267" s="104">
        <f>S267*H267</f>
        <v>0</v>
      </c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R267" s="105" t="s">
        <v>223</v>
      </c>
      <c r="AT267" s="105" t="s">
        <v>142</v>
      </c>
      <c r="AU267" s="105" t="s">
        <v>85</v>
      </c>
      <c r="AY267" s="18" t="s">
        <v>140</v>
      </c>
      <c r="BE267" s="106">
        <f>IF(N267="základní",J267,0)</f>
        <v>0</v>
      </c>
      <c r="BF267" s="106">
        <f>IF(N267="snížená",J267,0)</f>
        <v>0</v>
      </c>
      <c r="BG267" s="106">
        <f>IF(N267="zákl. přenesená",J267,0)</f>
        <v>0</v>
      </c>
      <c r="BH267" s="106">
        <f>IF(N267="sníž. přenesená",J267,0)</f>
        <v>0</v>
      </c>
      <c r="BI267" s="106">
        <f>IF(N267="nulová",J267,0)</f>
        <v>0</v>
      </c>
      <c r="BJ267" s="18" t="s">
        <v>81</v>
      </c>
      <c r="BK267" s="106">
        <f>ROUND(I267*H267,2)</f>
        <v>0</v>
      </c>
      <c r="BL267" s="18" t="s">
        <v>223</v>
      </c>
      <c r="BM267" s="105" t="s">
        <v>420</v>
      </c>
    </row>
    <row r="268" spans="1:65" s="12" customFormat="1" ht="22.9" customHeight="1">
      <c r="B268" s="89"/>
      <c r="D268" s="177" t="s">
        <v>75</v>
      </c>
      <c r="E268" s="180" t="s">
        <v>421</v>
      </c>
      <c r="F268" s="180" t="s">
        <v>422</v>
      </c>
      <c r="G268" s="179"/>
      <c r="H268" s="179"/>
      <c r="I268" s="91"/>
      <c r="J268" s="223">
        <f>BK268</f>
        <v>0</v>
      </c>
      <c r="K268" s="179"/>
      <c r="L268" s="89"/>
      <c r="M268" s="92"/>
      <c r="N268" s="93"/>
      <c r="O268" s="93"/>
      <c r="P268" s="94">
        <f>SUM(P269:P294)</f>
        <v>0</v>
      </c>
      <c r="Q268" s="93"/>
      <c r="R268" s="94">
        <f>SUM(R269:R294)</f>
        <v>0.80563731000000005</v>
      </c>
      <c r="S268" s="93"/>
      <c r="T268" s="95">
        <f>SUM(T269:T294)</f>
        <v>0</v>
      </c>
      <c r="AR268" s="90" t="s">
        <v>85</v>
      </c>
      <c r="AT268" s="96" t="s">
        <v>75</v>
      </c>
      <c r="AU268" s="96" t="s">
        <v>81</v>
      </c>
      <c r="AY268" s="90" t="s">
        <v>140</v>
      </c>
      <c r="BK268" s="97">
        <f>SUM(BK269:BK294)</f>
        <v>0</v>
      </c>
    </row>
    <row r="269" spans="1:65" s="2" customFormat="1" ht="21.75" customHeight="1">
      <c r="A269" s="31"/>
      <c r="B269" s="98"/>
      <c r="C269" s="99" t="s">
        <v>423</v>
      </c>
      <c r="D269" s="181" t="s">
        <v>142</v>
      </c>
      <c r="E269" s="182" t="s">
        <v>424</v>
      </c>
      <c r="F269" s="183" t="s">
        <v>425</v>
      </c>
      <c r="G269" s="184" t="s">
        <v>326</v>
      </c>
      <c r="H269" s="185">
        <v>6</v>
      </c>
      <c r="I269" s="100"/>
      <c r="J269" s="224">
        <f>ROUND(I269*H269,2)</f>
        <v>0</v>
      </c>
      <c r="K269" s="183" t="s">
        <v>146</v>
      </c>
      <c r="L269" s="32"/>
      <c r="M269" s="101" t="s">
        <v>1</v>
      </c>
      <c r="N269" s="102" t="s">
        <v>41</v>
      </c>
      <c r="O269" s="45"/>
      <c r="P269" s="103">
        <f>O269*H269</f>
        <v>0</v>
      </c>
      <c r="Q269" s="103">
        <v>2.6700000000000001E-3</v>
      </c>
      <c r="R269" s="103">
        <f>Q269*H269</f>
        <v>1.602E-2</v>
      </c>
      <c r="S269" s="103">
        <v>0</v>
      </c>
      <c r="T269" s="104">
        <f>S269*H269</f>
        <v>0</v>
      </c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R269" s="105" t="s">
        <v>223</v>
      </c>
      <c r="AT269" s="105" t="s">
        <v>142</v>
      </c>
      <c r="AU269" s="105" t="s">
        <v>85</v>
      </c>
      <c r="AY269" s="18" t="s">
        <v>140</v>
      </c>
      <c r="BE269" s="106">
        <f>IF(N269="základní",J269,0)</f>
        <v>0</v>
      </c>
      <c r="BF269" s="106">
        <f>IF(N269="snížená",J269,0)</f>
        <v>0</v>
      </c>
      <c r="BG269" s="106">
        <f>IF(N269="zákl. přenesená",J269,0)</f>
        <v>0</v>
      </c>
      <c r="BH269" s="106">
        <f>IF(N269="sníž. přenesená",J269,0)</f>
        <v>0</v>
      </c>
      <c r="BI269" s="106">
        <f>IF(N269="nulová",J269,0)</f>
        <v>0</v>
      </c>
      <c r="BJ269" s="18" t="s">
        <v>81</v>
      </c>
      <c r="BK269" s="106">
        <f>ROUND(I269*H269,2)</f>
        <v>0</v>
      </c>
      <c r="BL269" s="18" t="s">
        <v>223</v>
      </c>
      <c r="BM269" s="105" t="s">
        <v>426</v>
      </c>
    </row>
    <row r="270" spans="1:65" s="14" customFormat="1">
      <c r="B270" s="113"/>
      <c r="D270" s="186" t="s">
        <v>149</v>
      </c>
      <c r="E270" s="190" t="s">
        <v>1</v>
      </c>
      <c r="F270" s="191" t="s">
        <v>427</v>
      </c>
      <c r="G270" s="192"/>
      <c r="H270" s="193">
        <v>6</v>
      </c>
      <c r="I270" s="115"/>
      <c r="J270" s="192"/>
      <c r="K270" s="192"/>
      <c r="L270" s="113"/>
      <c r="M270" s="116"/>
      <c r="N270" s="117"/>
      <c r="O270" s="117"/>
      <c r="P270" s="117"/>
      <c r="Q270" s="117"/>
      <c r="R270" s="117"/>
      <c r="S270" s="117"/>
      <c r="T270" s="118"/>
      <c r="AT270" s="114" t="s">
        <v>149</v>
      </c>
      <c r="AU270" s="114" t="s">
        <v>85</v>
      </c>
      <c r="AV270" s="14" t="s">
        <v>85</v>
      </c>
      <c r="AW270" s="14" t="s">
        <v>32</v>
      </c>
      <c r="AX270" s="14" t="s">
        <v>81</v>
      </c>
      <c r="AY270" s="114" t="s">
        <v>140</v>
      </c>
    </row>
    <row r="271" spans="1:65" s="2" customFormat="1" ht="16.5" customHeight="1">
      <c r="A271" s="31"/>
      <c r="B271" s="98"/>
      <c r="C271" s="125" t="s">
        <v>428</v>
      </c>
      <c r="D271" s="198" t="s">
        <v>215</v>
      </c>
      <c r="E271" s="199" t="s">
        <v>429</v>
      </c>
      <c r="F271" s="200" t="s">
        <v>430</v>
      </c>
      <c r="G271" s="201" t="s">
        <v>218</v>
      </c>
      <c r="H271" s="202">
        <v>8.1140000000000008</v>
      </c>
      <c r="I271" s="126"/>
      <c r="J271" s="225">
        <f>ROUND(I271*H271,2)</f>
        <v>0</v>
      </c>
      <c r="K271" s="200" t="s">
        <v>1</v>
      </c>
      <c r="L271" s="127"/>
      <c r="M271" s="128" t="s">
        <v>1</v>
      </c>
      <c r="N271" s="129" t="s">
        <v>41</v>
      </c>
      <c r="O271" s="45"/>
      <c r="P271" s="103">
        <f>O271*H271</f>
        <v>0</v>
      </c>
      <c r="Q271" s="103">
        <v>1E-3</v>
      </c>
      <c r="R271" s="103">
        <f>Q271*H271</f>
        <v>8.1140000000000014E-3</v>
      </c>
      <c r="S271" s="103">
        <v>0</v>
      </c>
      <c r="T271" s="104">
        <f>S271*H271</f>
        <v>0</v>
      </c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R271" s="105" t="s">
        <v>303</v>
      </c>
      <c r="AT271" s="105" t="s">
        <v>215</v>
      </c>
      <c r="AU271" s="105" t="s">
        <v>85</v>
      </c>
      <c r="AY271" s="18" t="s">
        <v>140</v>
      </c>
      <c r="BE271" s="106">
        <f>IF(N271="základní",J271,0)</f>
        <v>0</v>
      </c>
      <c r="BF271" s="106">
        <f>IF(N271="snížená",J271,0)</f>
        <v>0</v>
      </c>
      <c r="BG271" s="106">
        <f>IF(N271="zákl. přenesená",J271,0)</f>
        <v>0</v>
      </c>
      <c r="BH271" s="106">
        <f>IF(N271="sníž. přenesená",J271,0)</f>
        <v>0</v>
      </c>
      <c r="BI271" s="106">
        <f>IF(N271="nulová",J271,0)</f>
        <v>0</v>
      </c>
      <c r="BJ271" s="18" t="s">
        <v>81</v>
      </c>
      <c r="BK271" s="106">
        <f>ROUND(I271*H271,2)</f>
        <v>0</v>
      </c>
      <c r="BL271" s="18" t="s">
        <v>223</v>
      </c>
      <c r="BM271" s="105" t="s">
        <v>431</v>
      </c>
    </row>
    <row r="272" spans="1:65" s="2" customFormat="1" ht="24.2" customHeight="1">
      <c r="A272" s="31"/>
      <c r="B272" s="98"/>
      <c r="C272" s="99" t="s">
        <v>432</v>
      </c>
      <c r="D272" s="181" t="s">
        <v>142</v>
      </c>
      <c r="E272" s="182" t="s">
        <v>433</v>
      </c>
      <c r="F272" s="183" t="s">
        <v>434</v>
      </c>
      <c r="G272" s="184" t="s">
        <v>249</v>
      </c>
      <c r="H272" s="185">
        <v>35.4</v>
      </c>
      <c r="I272" s="100"/>
      <c r="J272" s="224">
        <f>ROUND(I272*H272,2)</f>
        <v>0</v>
      </c>
      <c r="K272" s="183" t="s">
        <v>146</v>
      </c>
      <c r="L272" s="32"/>
      <c r="M272" s="101" t="s">
        <v>1</v>
      </c>
      <c r="N272" s="102" t="s">
        <v>41</v>
      </c>
      <c r="O272" s="45"/>
      <c r="P272" s="103">
        <f>O272*H272</f>
        <v>0</v>
      </c>
      <c r="Q272" s="103">
        <v>0</v>
      </c>
      <c r="R272" s="103">
        <f>Q272*H272</f>
        <v>0</v>
      </c>
      <c r="S272" s="103">
        <v>0</v>
      </c>
      <c r="T272" s="104">
        <f>S272*H272</f>
        <v>0</v>
      </c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R272" s="105" t="s">
        <v>223</v>
      </c>
      <c r="AT272" s="105" t="s">
        <v>142</v>
      </c>
      <c r="AU272" s="105" t="s">
        <v>85</v>
      </c>
      <c r="AY272" s="18" t="s">
        <v>140</v>
      </c>
      <c r="BE272" s="106">
        <f>IF(N272="základní",J272,0)</f>
        <v>0</v>
      </c>
      <c r="BF272" s="106">
        <f>IF(N272="snížená",J272,0)</f>
        <v>0</v>
      </c>
      <c r="BG272" s="106">
        <f>IF(N272="zákl. přenesená",J272,0)</f>
        <v>0</v>
      </c>
      <c r="BH272" s="106">
        <f>IF(N272="sníž. přenesená",J272,0)</f>
        <v>0</v>
      </c>
      <c r="BI272" s="106">
        <f>IF(N272="nulová",J272,0)</f>
        <v>0</v>
      </c>
      <c r="BJ272" s="18" t="s">
        <v>81</v>
      </c>
      <c r="BK272" s="106">
        <f>ROUND(I272*H272,2)</f>
        <v>0</v>
      </c>
      <c r="BL272" s="18" t="s">
        <v>223</v>
      </c>
      <c r="BM272" s="105" t="s">
        <v>435</v>
      </c>
    </row>
    <row r="273" spans="1:65" s="14" customFormat="1">
      <c r="B273" s="113"/>
      <c r="D273" s="186" t="s">
        <v>149</v>
      </c>
      <c r="E273" s="190" t="s">
        <v>1</v>
      </c>
      <c r="F273" s="191" t="s">
        <v>436</v>
      </c>
      <c r="G273" s="192"/>
      <c r="H273" s="193">
        <v>172.6</v>
      </c>
      <c r="I273" s="115"/>
      <c r="J273" s="192"/>
      <c r="K273" s="192"/>
      <c r="L273" s="113"/>
      <c r="M273" s="116"/>
      <c r="N273" s="117"/>
      <c r="O273" s="117"/>
      <c r="P273" s="117"/>
      <c r="Q273" s="117"/>
      <c r="R273" s="117"/>
      <c r="S273" s="117"/>
      <c r="T273" s="118"/>
      <c r="AT273" s="114" t="s">
        <v>149</v>
      </c>
      <c r="AU273" s="114" t="s">
        <v>85</v>
      </c>
      <c r="AV273" s="14" t="s">
        <v>85</v>
      </c>
      <c r="AW273" s="14" t="s">
        <v>32</v>
      </c>
      <c r="AX273" s="14" t="s">
        <v>76</v>
      </c>
      <c r="AY273" s="114" t="s">
        <v>140</v>
      </c>
    </row>
    <row r="274" spans="1:65" s="14" customFormat="1">
      <c r="B274" s="113"/>
      <c r="D274" s="186" t="s">
        <v>149</v>
      </c>
      <c r="E274" s="190" t="s">
        <v>1</v>
      </c>
      <c r="F274" s="191" t="s">
        <v>437</v>
      </c>
      <c r="G274" s="192"/>
      <c r="H274" s="193">
        <v>-38</v>
      </c>
      <c r="I274" s="115"/>
      <c r="J274" s="192"/>
      <c r="K274" s="192"/>
      <c r="L274" s="113"/>
      <c r="M274" s="116"/>
      <c r="N274" s="117"/>
      <c r="O274" s="117"/>
      <c r="P274" s="117"/>
      <c r="Q274" s="117"/>
      <c r="R274" s="117"/>
      <c r="S274" s="117"/>
      <c r="T274" s="118"/>
      <c r="AT274" s="114" t="s">
        <v>149</v>
      </c>
      <c r="AU274" s="114" t="s">
        <v>85</v>
      </c>
      <c r="AV274" s="14" t="s">
        <v>85</v>
      </c>
      <c r="AW274" s="14" t="s">
        <v>32</v>
      </c>
      <c r="AX274" s="14" t="s">
        <v>76</v>
      </c>
      <c r="AY274" s="114" t="s">
        <v>140</v>
      </c>
    </row>
    <row r="275" spans="1:65" s="14" customFormat="1">
      <c r="B275" s="113"/>
      <c r="D275" s="186" t="s">
        <v>149</v>
      </c>
      <c r="E275" s="190" t="s">
        <v>1</v>
      </c>
      <c r="F275" s="191" t="s">
        <v>438</v>
      </c>
      <c r="G275" s="192"/>
      <c r="H275" s="193">
        <v>-60.2</v>
      </c>
      <c r="I275" s="115"/>
      <c r="J275" s="192"/>
      <c r="K275" s="192"/>
      <c r="L275" s="113"/>
      <c r="M275" s="116"/>
      <c r="N275" s="117"/>
      <c r="O275" s="117"/>
      <c r="P275" s="117"/>
      <c r="Q275" s="117"/>
      <c r="R275" s="117"/>
      <c r="S275" s="117"/>
      <c r="T275" s="118"/>
      <c r="AT275" s="114" t="s">
        <v>149</v>
      </c>
      <c r="AU275" s="114" t="s">
        <v>85</v>
      </c>
      <c r="AV275" s="14" t="s">
        <v>85</v>
      </c>
      <c r="AW275" s="14" t="s">
        <v>32</v>
      </c>
      <c r="AX275" s="14" t="s">
        <v>76</v>
      </c>
      <c r="AY275" s="114" t="s">
        <v>140</v>
      </c>
    </row>
    <row r="276" spans="1:65" s="14" customFormat="1">
      <c r="B276" s="113"/>
      <c r="D276" s="186" t="s">
        <v>149</v>
      </c>
      <c r="E276" s="190" t="s">
        <v>1</v>
      </c>
      <c r="F276" s="191" t="s">
        <v>439</v>
      </c>
      <c r="G276" s="192"/>
      <c r="H276" s="193">
        <v>-39</v>
      </c>
      <c r="I276" s="115"/>
      <c r="J276" s="192"/>
      <c r="K276" s="192"/>
      <c r="L276" s="113"/>
      <c r="M276" s="116"/>
      <c r="N276" s="117"/>
      <c r="O276" s="117"/>
      <c r="P276" s="117"/>
      <c r="Q276" s="117"/>
      <c r="R276" s="117"/>
      <c r="S276" s="117"/>
      <c r="T276" s="118"/>
      <c r="AT276" s="114" t="s">
        <v>149</v>
      </c>
      <c r="AU276" s="114" t="s">
        <v>85</v>
      </c>
      <c r="AV276" s="14" t="s">
        <v>85</v>
      </c>
      <c r="AW276" s="14" t="s">
        <v>32</v>
      </c>
      <c r="AX276" s="14" t="s">
        <v>76</v>
      </c>
      <c r="AY276" s="114" t="s">
        <v>140</v>
      </c>
    </row>
    <row r="277" spans="1:65" s="15" customFormat="1">
      <c r="B277" s="119"/>
      <c r="D277" s="186" t="s">
        <v>149</v>
      </c>
      <c r="E277" s="194" t="s">
        <v>1</v>
      </c>
      <c r="F277" s="195" t="s">
        <v>152</v>
      </c>
      <c r="G277" s="196"/>
      <c r="H277" s="197">
        <v>35.4</v>
      </c>
      <c r="I277" s="121"/>
      <c r="J277" s="196"/>
      <c r="K277" s="196"/>
      <c r="L277" s="119"/>
      <c r="M277" s="122"/>
      <c r="N277" s="123"/>
      <c r="O277" s="123"/>
      <c r="P277" s="123"/>
      <c r="Q277" s="123"/>
      <c r="R277" s="123"/>
      <c r="S277" s="123"/>
      <c r="T277" s="124"/>
      <c r="AT277" s="120" t="s">
        <v>149</v>
      </c>
      <c r="AU277" s="120" t="s">
        <v>85</v>
      </c>
      <c r="AV277" s="15" t="s">
        <v>147</v>
      </c>
      <c r="AW277" s="15" t="s">
        <v>32</v>
      </c>
      <c r="AX277" s="15" t="s">
        <v>81</v>
      </c>
      <c r="AY277" s="120" t="s">
        <v>140</v>
      </c>
    </row>
    <row r="278" spans="1:65" s="2" customFormat="1" ht="21.75" customHeight="1">
      <c r="A278" s="31"/>
      <c r="B278" s="98"/>
      <c r="C278" s="125" t="s">
        <v>440</v>
      </c>
      <c r="D278" s="198" t="s">
        <v>215</v>
      </c>
      <c r="E278" s="199" t="s">
        <v>441</v>
      </c>
      <c r="F278" s="200" t="s">
        <v>442</v>
      </c>
      <c r="G278" s="201" t="s">
        <v>145</v>
      </c>
      <c r="H278" s="202">
        <v>0.26400000000000001</v>
      </c>
      <c r="I278" s="126"/>
      <c r="J278" s="225">
        <f>ROUND(I278*H278,2)</f>
        <v>0</v>
      </c>
      <c r="K278" s="200" t="s">
        <v>146</v>
      </c>
      <c r="L278" s="127"/>
      <c r="M278" s="128" t="s">
        <v>1</v>
      </c>
      <c r="N278" s="129" t="s">
        <v>41</v>
      </c>
      <c r="O278" s="45"/>
      <c r="P278" s="103">
        <f>O278*H278</f>
        <v>0</v>
      </c>
      <c r="Q278" s="103">
        <v>0.55000000000000004</v>
      </c>
      <c r="R278" s="103">
        <f>Q278*H278</f>
        <v>0.14520000000000002</v>
      </c>
      <c r="S278" s="103">
        <v>0</v>
      </c>
      <c r="T278" s="104">
        <f>S278*H278</f>
        <v>0</v>
      </c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R278" s="105" t="s">
        <v>303</v>
      </c>
      <c r="AT278" s="105" t="s">
        <v>215</v>
      </c>
      <c r="AU278" s="105" t="s">
        <v>85</v>
      </c>
      <c r="AY278" s="18" t="s">
        <v>140</v>
      </c>
      <c r="BE278" s="106">
        <f>IF(N278="základní",J278,0)</f>
        <v>0</v>
      </c>
      <c r="BF278" s="106">
        <f>IF(N278="snížená",J278,0)</f>
        <v>0</v>
      </c>
      <c r="BG278" s="106">
        <f>IF(N278="zákl. přenesená",J278,0)</f>
        <v>0</v>
      </c>
      <c r="BH278" s="106">
        <f>IF(N278="sníž. přenesená",J278,0)</f>
        <v>0</v>
      </c>
      <c r="BI278" s="106">
        <f>IF(N278="nulová",J278,0)</f>
        <v>0</v>
      </c>
      <c r="BJ278" s="18" t="s">
        <v>81</v>
      </c>
      <c r="BK278" s="106">
        <f>ROUND(I278*H278,2)</f>
        <v>0</v>
      </c>
      <c r="BL278" s="18" t="s">
        <v>223</v>
      </c>
      <c r="BM278" s="105" t="s">
        <v>443</v>
      </c>
    </row>
    <row r="279" spans="1:65" s="14" customFormat="1">
      <c r="B279" s="113"/>
      <c r="D279" s="186" t="s">
        <v>149</v>
      </c>
      <c r="E279" s="190" t="s">
        <v>1</v>
      </c>
      <c r="F279" s="191" t="s">
        <v>444</v>
      </c>
      <c r="G279" s="192"/>
      <c r="H279" s="193">
        <v>0.18</v>
      </c>
      <c r="I279" s="115"/>
      <c r="J279" s="192"/>
      <c r="K279" s="192"/>
      <c r="L279" s="113"/>
      <c r="M279" s="116"/>
      <c r="N279" s="117"/>
      <c r="O279" s="117"/>
      <c r="P279" s="117"/>
      <c r="Q279" s="117"/>
      <c r="R279" s="117"/>
      <c r="S279" s="117"/>
      <c r="T279" s="118"/>
      <c r="AT279" s="114" t="s">
        <v>149</v>
      </c>
      <c r="AU279" s="114" t="s">
        <v>85</v>
      </c>
      <c r="AV279" s="14" t="s">
        <v>85</v>
      </c>
      <c r="AW279" s="14" t="s">
        <v>32</v>
      </c>
      <c r="AX279" s="14" t="s">
        <v>76</v>
      </c>
      <c r="AY279" s="114" t="s">
        <v>140</v>
      </c>
    </row>
    <row r="280" spans="1:65" s="14" customFormat="1">
      <c r="B280" s="113"/>
      <c r="D280" s="186" t="s">
        <v>149</v>
      </c>
      <c r="E280" s="190" t="s">
        <v>1</v>
      </c>
      <c r="F280" s="191" t="s">
        <v>445</v>
      </c>
      <c r="G280" s="192"/>
      <c r="H280" s="193">
        <v>0.17199999999999999</v>
      </c>
      <c r="I280" s="115"/>
      <c r="J280" s="192"/>
      <c r="K280" s="192"/>
      <c r="L280" s="113"/>
      <c r="M280" s="116"/>
      <c r="N280" s="117"/>
      <c r="O280" s="117"/>
      <c r="P280" s="117"/>
      <c r="Q280" s="117"/>
      <c r="R280" s="117"/>
      <c r="S280" s="117"/>
      <c r="T280" s="118"/>
      <c r="AT280" s="114" t="s">
        <v>149</v>
      </c>
      <c r="AU280" s="114" t="s">
        <v>85</v>
      </c>
      <c r="AV280" s="14" t="s">
        <v>85</v>
      </c>
      <c r="AW280" s="14" t="s">
        <v>32</v>
      </c>
      <c r="AX280" s="14" t="s">
        <v>76</v>
      </c>
      <c r="AY280" s="114" t="s">
        <v>140</v>
      </c>
    </row>
    <row r="281" spans="1:65" s="14" customFormat="1">
      <c r="B281" s="113"/>
      <c r="D281" s="186" t="s">
        <v>149</v>
      </c>
      <c r="E281" s="190" t="s">
        <v>1</v>
      </c>
      <c r="F281" s="191" t="s">
        <v>446</v>
      </c>
      <c r="G281" s="192"/>
      <c r="H281" s="193">
        <v>0.02</v>
      </c>
      <c r="I281" s="115"/>
      <c r="J281" s="192"/>
      <c r="K281" s="192"/>
      <c r="L281" s="113"/>
      <c r="M281" s="116"/>
      <c r="N281" s="117"/>
      <c r="O281" s="117"/>
      <c r="P281" s="117"/>
      <c r="Q281" s="117"/>
      <c r="R281" s="117"/>
      <c r="S281" s="117"/>
      <c r="T281" s="118"/>
      <c r="AT281" s="114" t="s">
        <v>149</v>
      </c>
      <c r="AU281" s="114" t="s">
        <v>85</v>
      </c>
      <c r="AV281" s="14" t="s">
        <v>85</v>
      </c>
      <c r="AW281" s="14" t="s">
        <v>32</v>
      </c>
      <c r="AX281" s="14" t="s">
        <v>76</v>
      </c>
      <c r="AY281" s="114" t="s">
        <v>140</v>
      </c>
    </row>
    <row r="282" spans="1:65" s="16" customFormat="1">
      <c r="B282" s="130"/>
      <c r="D282" s="186" t="s">
        <v>149</v>
      </c>
      <c r="E282" s="203" t="s">
        <v>1</v>
      </c>
      <c r="F282" s="204" t="s">
        <v>447</v>
      </c>
      <c r="G282" s="205"/>
      <c r="H282" s="206">
        <v>0.372</v>
      </c>
      <c r="I282" s="132"/>
      <c r="J282" s="205"/>
      <c r="K282" s="205"/>
      <c r="L282" s="130"/>
      <c r="M282" s="133"/>
      <c r="N282" s="134"/>
      <c r="O282" s="134"/>
      <c r="P282" s="134"/>
      <c r="Q282" s="134"/>
      <c r="R282" s="134"/>
      <c r="S282" s="134"/>
      <c r="T282" s="135"/>
      <c r="AT282" s="131" t="s">
        <v>149</v>
      </c>
      <c r="AU282" s="131" t="s">
        <v>85</v>
      </c>
      <c r="AV282" s="16" t="s">
        <v>158</v>
      </c>
      <c r="AW282" s="16" t="s">
        <v>32</v>
      </c>
      <c r="AX282" s="16" t="s">
        <v>76</v>
      </c>
      <c r="AY282" s="131" t="s">
        <v>140</v>
      </c>
    </row>
    <row r="283" spans="1:65" s="14" customFormat="1">
      <c r="B283" s="113"/>
      <c r="D283" s="186" t="s">
        <v>149</v>
      </c>
      <c r="E283" s="190" t="s">
        <v>1</v>
      </c>
      <c r="F283" s="191" t="s">
        <v>448</v>
      </c>
      <c r="G283" s="192"/>
      <c r="H283" s="193">
        <v>0.26400000000000001</v>
      </c>
      <c r="I283" s="115"/>
      <c r="J283" s="192"/>
      <c r="K283" s="192"/>
      <c r="L283" s="113"/>
      <c r="M283" s="116"/>
      <c r="N283" s="117"/>
      <c r="O283" s="117"/>
      <c r="P283" s="117"/>
      <c r="Q283" s="117"/>
      <c r="R283" s="117"/>
      <c r="S283" s="117"/>
      <c r="T283" s="118"/>
      <c r="AT283" s="114" t="s">
        <v>149</v>
      </c>
      <c r="AU283" s="114" t="s">
        <v>85</v>
      </c>
      <c r="AV283" s="14" t="s">
        <v>85</v>
      </c>
      <c r="AW283" s="14" t="s">
        <v>32</v>
      </c>
      <c r="AX283" s="14" t="s">
        <v>81</v>
      </c>
      <c r="AY283" s="114" t="s">
        <v>140</v>
      </c>
    </row>
    <row r="284" spans="1:65" s="2" customFormat="1" ht="24.2" customHeight="1">
      <c r="A284" s="31"/>
      <c r="B284" s="98"/>
      <c r="C284" s="99" t="s">
        <v>449</v>
      </c>
      <c r="D284" s="181" t="s">
        <v>142</v>
      </c>
      <c r="E284" s="182" t="s">
        <v>450</v>
      </c>
      <c r="F284" s="183" t="s">
        <v>451</v>
      </c>
      <c r="G284" s="184" t="s">
        <v>249</v>
      </c>
      <c r="H284" s="185">
        <v>20</v>
      </c>
      <c r="I284" s="100"/>
      <c r="J284" s="224">
        <f>ROUND(I284*H284,2)</f>
        <v>0</v>
      </c>
      <c r="K284" s="183" t="s">
        <v>146</v>
      </c>
      <c r="L284" s="32"/>
      <c r="M284" s="101" t="s">
        <v>1</v>
      </c>
      <c r="N284" s="102" t="s">
        <v>41</v>
      </c>
      <c r="O284" s="45"/>
      <c r="P284" s="103">
        <f>O284*H284</f>
        <v>0</v>
      </c>
      <c r="Q284" s="103">
        <v>0</v>
      </c>
      <c r="R284" s="103">
        <f>Q284*H284</f>
        <v>0</v>
      </c>
      <c r="S284" s="103">
        <v>0</v>
      </c>
      <c r="T284" s="104">
        <f>S284*H284</f>
        <v>0</v>
      </c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R284" s="105" t="s">
        <v>223</v>
      </c>
      <c r="AT284" s="105" t="s">
        <v>142</v>
      </c>
      <c r="AU284" s="105" t="s">
        <v>85</v>
      </c>
      <c r="AY284" s="18" t="s">
        <v>140</v>
      </c>
      <c r="BE284" s="106">
        <f>IF(N284="základní",J284,0)</f>
        <v>0</v>
      </c>
      <c r="BF284" s="106">
        <f>IF(N284="snížená",J284,0)</f>
        <v>0</v>
      </c>
      <c r="BG284" s="106">
        <f>IF(N284="zákl. přenesená",J284,0)</f>
        <v>0</v>
      </c>
      <c r="BH284" s="106">
        <f>IF(N284="sníž. přenesená",J284,0)</f>
        <v>0</v>
      </c>
      <c r="BI284" s="106">
        <f>IF(N284="nulová",J284,0)</f>
        <v>0</v>
      </c>
      <c r="BJ284" s="18" t="s">
        <v>81</v>
      </c>
      <c r="BK284" s="106">
        <f>ROUND(I284*H284,2)</f>
        <v>0</v>
      </c>
      <c r="BL284" s="18" t="s">
        <v>223</v>
      </c>
      <c r="BM284" s="105" t="s">
        <v>452</v>
      </c>
    </row>
    <row r="285" spans="1:65" s="2" customFormat="1" ht="21.75" customHeight="1">
      <c r="A285" s="31"/>
      <c r="B285" s="98"/>
      <c r="C285" s="125" t="s">
        <v>453</v>
      </c>
      <c r="D285" s="198" t="s">
        <v>215</v>
      </c>
      <c r="E285" s="199" t="s">
        <v>454</v>
      </c>
      <c r="F285" s="200" t="s">
        <v>455</v>
      </c>
      <c r="G285" s="201" t="s">
        <v>145</v>
      </c>
      <c r="H285" s="202">
        <v>0.42199999999999999</v>
      </c>
      <c r="I285" s="126"/>
      <c r="J285" s="225">
        <f>ROUND(I285*H285,2)</f>
        <v>0</v>
      </c>
      <c r="K285" s="200" t="s">
        <v>146</v>
      </c>
      <c r="L285" s="127"/>
      <c r="M285" s="128" t="s">
        <v>1</v>
      </c>
      <c r="N285" s="129" t="s">
        <v>41</v>
      </c>
      <c r="O285" s="45"/>
      <c r="P285" s="103">
        <f>O285*H285</f>
        <v>0</v>
      </c>
      <c r="Q285" s="103">
        <v>0.55000000000000004</v>
      </c>
      <c r="R285" s="103">
        <f>Q285*H285</f>
        <v>0.2321</v>
      </c>
      <c r="S285" s="103">
        <v>0</v>
      </c>
      <c r="T285" s="104">
        <f>S285*H285</f>
        <v>0</v>
      </c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R285" s="105" t="s">
        <v>303</v>
      </c>
      <c r="AT285" s="105" t="s">
        <v>215</v>
      </c>
      <c r="AU285" s="105" t="s">
        <v>85</v>
      </c>
      <c r="AY285" s="18" t="s">
        <v>140</v>
      </c>
      <c r="BE285" s="106">
        <f>IF(N285="základní",J285,0)</f>
        <v>0</v>
      </c>
      <c r="BF285" s="106">
        <f>IF(N285="snížená",J285,0)</f>
        <v>0</v>
      </c>
      <c r="BG285" s="106">
        <f>IF(N285="zákl. přenesená",J285,0)</f>
        <v>0</v>
      </c>
      <c r="BH285" s="106">
        <f>IF(N285="sníž. přenesená",J285,0)</f>
        <v>0</v>
      </c>
      <c r="BI285" s="106">
        <f>IF(N285="nulová",J285,0)</f>
        <v>0</v>
      </c>
      <c r="BJ285" s="18" t="s">
        <v>81</v>
      </c>
      <c r="BK285" s="106">
        <f>ROUND(I285*H285,2)</f>
        <v>0</v>
      </c>
      <c r="BL285" s="18" t="s">
        <v>223</v>
      </c>
      <c r="BM285" s="105" t="s">
        <v>456</v>
      </c>
    </row>
    <row r="286" spans="1:65" s="2" customFormat="1" ht="24.2" customHeight="1">
      <c r="A286" s="31"/>
      <c r="B286" s="98"/>
      <c r="C286" s="99" t="s">
        <v>457</v>
      </c>
      <c r="D286" s="181" t="s">
        <v>142</v>
      </c>
      <c r="E286" s="182" t="s">
        <v>458</v>
      </c>
      <c r="F286" s="183" t="s">
        <v>459</v>
      </c>
      <c r="G286" s="184" t="s">
        <v>206</v>
      </c>
      <c r="H286" s="185">
        <v>19</v>
      </c>
      <c r="I286" s="100"/>
      <c r="J286" s="224">
        <f>ROUND(I286*H286,2)</f>
        <v>0</v>
      </c>
      <c r="K286" s="183" t="s">
        <v>146</v>
      </c>
      <c r="L286" s="32"/>
      <c r="M286" s="101" t="s">
        <v>1</v>
      </c>
      <c r="N286" s="102" t="s">
        <v>41</v>
      </c>
      <c r="O286" s="45"/>
      <c r="P286" s="103">
        <f>O286*H286</f>
        <v>0</v>
      </c>
      <c r="Q286" s="103">
        <v>0</v>
      </c>
      <c r="R286" s="103">
        <f>Q286*H286</f>
        <v>0</v>
      </c>
      <c r="S286" s="103">
        <v>0</v>
      </c>
      <c r="T286" s="104">
        <f>S286*H286</f>
        <v>0</v>
      </c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R286" s="105" t="s">
        <v>223</v>
      </c>
      <c r="AT286" s="105" t="s">
        <v>142</v>
      </c>
      <c r="AU286" s="105" t="s">
        <v>85</v>
      </c>
      <c r="AY286" s="18" t="s">
        <v>140</v>
      </c>
      <c r="BE286" s="106">
        <f>IF(N286="základní",J286,0)</f>
        <v>0</v>
      </c>
      <c r="BF286" s="106">
        <f>IF(N286="snížená",J286,0)</f>
        <v>0</v>
      </c>
      <c r="BG286" s="106">
        <f>IF(N286="zákl. přenesená",J286,0)</f>
        <v>0</v>
      </c>
      <c r="BH286" s="106">
        <f>IF(N286="sníž. přenesená",J286,0)</f>
        <v>0</v>
      </c>
      <c r="BI286" s="106">
        <f>IF(N286="nulová",J286,0)</f>
        <v>0</v>
      </c>
      <c r="BJ286" s="18" t="s">
        <v>81</v>
      </c>
      <c r="BK286" s="106">
        <f>ROUND(I286*H286,2)</f>
        <v>0</v>
      </c>
      <c r="BL286" s="18" t="s">
        <v>223</v>
      </c>
      <c r="BM286" s="105" t="s">
        <v>460</v>
      </c>
    </row>
    <row r="287" spans="1:65" s="14" customFormat="1">
      <c r="B287" s="113"/>
      <c r="D287" s="186" t="s">
        <v>149</v>
      </c>
      <c r="E287" s="190" t="s">
        <v>1</v>
      </c>
      <c r="F287" s="191" t="s">
        <v>461</v>
      </c>
      <c r="G287" s="192"/>
      <c r="H287" s="193">
        <v>18.428000000000001</v>
      </c>
      <c r="I287" s="115"/>
      <c r="J287" s="192"/>
      <c r="K287" s="192"/>
      <c r="L287" s="113"/>
      <c r="M287" s="116"/>
      <c r="N287" s="117"/>
      <c r="O287" s="117"/>
      <c r="P287" s="117"/>
      <c r="Q287" s="117"/>
      <c r="R287" s="117"/>
      <c r="S287" s="117"/>
      <c r="T287" s="118"/>
      <c r="AT287" s="114" t="s">
        <v>149</v>
      </c>
      <c r="AU287" s="114" t="s">
        <v>85</v>
      </c>
      <c r="AV287" s="14" t="s">
        <v>85</v>
      </c>
      <c r="AW287" s="14" t="s">
        <v>32</v>
      </c>
      <c r="AX287" s="14" t="s">
        <v>76</v>
      </c>
      <c r="AY287" s="114" t="s">
        <v>140</v>
      </c>
    </row>
    <row r="288" spans="1:65" s="16" customFormat="1">
      <c r="B288" s="130"/>
      <c r="D288" s="186" t="s">
        <v>149</v>
      </c>
      <c r="E288" s="203" t="s">
        <v>1</v>
      </c>
      <c r="F288" s="204" t="s">
        <v>447</v>
      </c>
      <c r="G288" s="205"/>
      <c r="H288" s="206">
        <v>18.428000000000001</v>
      </c>
      <c r="I288" s="132"/>
      <c r="J288" s="205"/>
      <c r="K288" s="205"/>
      <c r="L288" s="130"/>
      <c r="M288" s="133"/>
      <c r="N288" s="134"/>
      <c r="O288" s="134"/>
      <c r="P288" s="134"/>
      <c r="Q288" s="134"/>
      <c r="R288" s="134"/>
      <c r="S288" s="134"/>
      <c r="T288" s="135"/>
      <c r="AT288" s="131" t="s">
        <v>149</v>
      </c>
      <c r="AU288" s="131" t="s">
        <v>85</v>
      </c>
      <c r="AV288" s="16" t="s">
        <v>158</v>
      </c>
      <c r="AW288" s="16" t="s">
        <v>32</v>
      </c>
      <c r="AX288" s="16" t="s">
        <v>76</v>
      </c>
      <c r="AY288" s="131" t="s">
        <v>140</v>
      </c>
    </row>
    <row r="289" spans="1:65" s="14" customFormat="1">
      <c r="B289" s="113"/>
      <c r="D289" s="186" t="s">
        <v>149</v>
      </c>
      <c r="E289" s="190" t="s">
        <v>1</v>
      </c>
      <c r="F289" s="191" t="s">
        <v>238</v>
      </c>
      <c r="G289" s="192"/>
      <c r="H289" s="193">
        <v>19</v>
      </c>
      <c r="I289" s="115"/>
      <c r="J289" s="192"/>
      <c r="K289" s="192"/>
      <c r="L289" s="113"/>
      <c r="M289" s="116"/>
      <c r="N289" s="117"/>
      <c r="O289" s="117"/>
      <c r="P289" s="117"/>
      <c r="Q289" s="117"/>
      <c r="R289" s="117"/>
      <c r="S289" s="117"/>
      <c r="T289" s="118"/>
      <c r="AT289" s="114" t="s">
        <v>149</v>
      </c>
      <c r="AU289" s="114" t="s">
        <v>85</v>
      </c>
      <c r="AV289" s="14" t="s">
        <v>85</v>
      </c>
      <c r="AW289" s="14" t="s">
        <v>32</v>
      </c>
      <c r="AX289" s="14" t="s">
        <v>81</v>
      </c>
      <c r="AY289" s="114" t="s">
        <v>140</v>
      </c>
    </row>
    <row r="290" spans="1:65" s="2" customFormat="1" ht="16.5" customHeight="1">
      <c r="A290" s="31"/>
      <c r="B290" s="98"/>
      <c r="C290" s="125" t="s">
        <v>462</v>
      </c>
      <c r="D290" s="198" t="s">
        <v>215</v>
      </c>
      <c r="E290" s="199" t="s">
        <v>463</v>
      </c>
      <c r="F290" s="200" t="s">
        <v>464</v>
      </c>
      <c r="G290" s="201" t="s">
        <v>145</v>
      </c>
      <c r="H290" s="202">
        <v>0.41799999999999998</v>
      </c>
      <c r="I290" s="126"/>
      <c r="J290" s="225">
        <f>ROUND(I290*H290,2)</f>
        <v>0</v>
      </c>
      <c r="K290" s="200" t="s">
        <v>146</v>
      </c>
      <c r="L290" s="127"/>
      <c r="M290" s="128" t="s">
        <v>1</v>
      </c>
      <c r="N290" s="129" t="s">
        <v>41</v>
      </c>
      <c r="O290" s="45"/>
      <c r="P290" s="103">
        <f>O290*H290</f>
        <v>0</v>
      </c>
      <c r="Q290" s="103">
        <v>0.55000000000000004</v>
      </c>
      <c r="R290" s="103">
        <f>Q290*H290</f>
        <v>0.22990000000000002</v>
      </c>
      <c r="S290" s="103">
        <v>0</v>
      </c>
      <c r="T290" s="104">
        <f>S290*H290</f>
        <v>0</v>
      </c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R290" s="105" t="s">
        <v>303</v>
      </c>
      <c r="AT290" s="105" t="s">
        <v>215</v>
      </c>
      <c r="AU290" s="105" t="s">
        <v>85</v>
      </c>
      <c r="AY290" s="18" t="s">
        <v>140</v>
      </c>
      <c r="BE290" s="106">
        <f>IF(N290="základní",J290,0)</f>
        <v>0</v>
      </c>
      <c r="BF290" s="106">
        <f>IF(N290="snížená",J290,0)</f>
        <v>0</v>
      </c>
      <c r="BG290" s="106">
        <f>IF(N290="zákl. přenesená",J290,0)</f>
        <v>0</v>
      </c>
      <c r="BH290" s="106">
        <f>IF(N290="sníž. přenesená",J290,0)</f>
        <v>0</v>
      </c>
      <c r="BI290" s="106">
        <f>IF(N290="nulová",J290,0)</f>
        <v>0</v>
      </c>
      <c r="BJ290" s="18" t="s">
        <v>81</v>
      </c>
      <c r="BK290" s="106">
        <f>ROUND(I290*H290,2)</f>
        <v>0</v>
      </c>
      <c r="BL290" s="18" t="s">
        <v>223</v>
      </c>
      <c r="BM290" s="105" t="s">
        <v>465</v>
      </c>
    </row>
    <row r="291" spans="1:65" s="2" customFormat="1" ht="24.2" customHeight="1">
      <c r="A291" s="31"/>
      <c r="B291" s="98"/>
      <c r="C291" s="99" t="s">
        <v>466</v>
      </c>
      <c r="D291" s="181" t="s">
        <v>142</v>
      </c>
      <c r="E291" s="182" t="s">
        <v>467</v>
      </c>
      <c r="F291" s="183" t="s">
        <v>468</v>
      </c>
      <c r="G291" s="184" t="s">
        <v>206</v>
      </c>
      <c r="H291" s="185">
        <v>19</v>
      </c>
      <c r="I291" s="100"/>
      <c r="J291" s="224">
        <f>ROUND(I291*H291,2)</f>
        <v>0</v>
      </c>
      <c r="K291" s="183" t="s">
        <v>146</v>
      </c>
      <c r="L291" s="32"/>
      <c r="M291" s="101" t="s">
        <v>1</v>
      </c>
      <c r="N291" s="102" t="s">
        <v>41</v>
      </c>
      <c r="O291" s="45"/>
      <c r="P291" s="103">
        <f>O291*H291</f>
        <v>0</v>
      </c>
      <c r="Q291" s="103">
        <v>0</v>
      </c>
      <c r="R291" s="103">
        <f>Q291*H291</f>
        <v>0</v>
      </c>
      <c r="S291" s="103">
        <v>0</v>
      </c>
      <c r="T291" s="104">
        <f>S291*H291</f>
        <v>0</v>
      </c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R291" s="105" t="s">
        <v>223</v>
      </c>
      <c r="AT291" s="105" t="s">
        <v>142</v>
      </c>
      <c r="AU291" s="105" t="s">
        <v>85</v>
      </c>
      <c r="AY291" s="18" t="s">
        <v>140</v>
      </c>
      <c r="BE291" s="106">
        <f>IF(N291="základní",J291,0)</f>
        <v>0</v>
      </c>
      <c r="BF291" s="106">
        <f>IF(N291="snížená",J291,0)</f>
        <v>0</v>
      </c>
      <c r="BG291" s="106">
        <f>IF(N291="zákl. přenesená",J291,0)</f>
        <v>0</v>
      </c>
      <c r="BH291" s="106">
        <f>IF(N291="sníž. přenesená",J291,0)</f>
        <v>0</v>
      </c>
      <c r="BI291" s="106">
        <f>IF(N291="nulová",J291,0)</f>
        <v>0</v>
      </c>
      <c r="BJ291" s="18" t="s">
        <v>81</v>
      </c>
      <c r="BK291" s="106">
        <f>ROUND(I291*H291,2)</f>
        <v>0</v>
      </c>
      <c r="BL291" s="18" t="s">
        <v>223</v>
      </c>
      <c r="BM291" s="105" t="s">
        <v>469</v>
      </c>
    </row>
    <row r="292" spans="1:65" s="2" customFormat="1" ht="16.5" customHeight="1">
      <c r="A292" s="31"/>
      <c r="B292" s="98"/>
      <c r="C292" s="125" t="s">
        <v>470</v>
      </c>
      <c r="D292" s="198" t="s">
        <v>215</v>
      </c>
      <c r="E292" s="199" t="s">
        <v>471</v>
      </c>
      <c r="F292" s="200" t="s">
        <v>472</v>
      </c>
      <c r="G292" s="201" t="s">
        <v>145</v>
      </c>
      <c r="H292" s="202">
        <v>0.25900000000000001</v>
      </c>
      <c r="I292" s="126"/>
      <c r="J292" s="225">
        <f>ROUND(I292*H292,2)</f>
        <v>0</v>
      </c>
      <c r="K292" s="200" t="s">
        <v>146</v>
      </c>
      <c r="L292" s="127"/>
      <c r="M292" s="128" t="s">
        <v>1</v>
      </c>
      <c r="N292" s="129" t="s">
        <v>41</v>
      </c>
      <c r="O292" s="45"/>
      <c r="P292" s="103">
        <f>O292*H292</f>
        <v>0</v>
      </c>
      <c r="Q292" s="103">
        <v>0.55000000000000004</v>
      </c>
      <c r="R292" s="103">
        <f>Q292*H292</f>
        <v>0.14245000000000002</v>
      </c>
      <c r="S292" s="103">
        <v>0</v>
      </c>
      <c r="T292" s="104">
        <f>S292*H292</f>
        <v>0</v>
      </c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R292" s="105" t="s">
        <v>303</v>
      </c>
      <c r="AT292" s="105" t="s">
        <v>215</v>
      </c>
      <c r="AU292" s="105" t="s">
        <v>85</v>
      </c>
      <c r="AY292" s="18" t="s">
        <v>140</v>
      </c>
      <c r="BE292" s="106">
        <f>IF(N292="základní",J292,0)</f>
        <v>0</v>
      </c>
      <c r="BF292" s="106">
        <f>IF(N292="snížená",J292,0)</f>
        <v>0</v>
      </c>
      <c r="BG292" s="106">
        <f>IF(N292="zákl. přenesená",J292,0)</f>
        <v>0</v>
      </c>
      <c r="BH292" s="106">
        <f>IF(N292="sníž. přenesená",J292,0)</f>
        <v>0</v>
      </c>
      <c r="BI292" s="106">
        <f>IF(N292="nulová",J292,0)</f>
        <v>0</v>
      </c>
      <c r="BJ292" s="18" t="s">
        <v>81</v>
      </c>
      <c r="BK292" s="106">
        <f>ROUND(I292*H292,2)</f>
        <v>0</v>
      </c>
      <c r="BL292" s="18" t="s">
        <v>223</v>
      </c>
      <c r="BM292" s="105" t="s">
        <v>473</v>
      </c>
    </row>
    <row r="293" spans="1:65" s="2" customFormat="1" ht="24.2" customHeight="1">
      <c r="A293" s="31"/>
      <c r="B293" s="98"/>
      <c r="C293" s="99" t="s">
        <v>474</v>
      </c>
      <c r="D293" s="181" t="s">
        <v>142</v>
      </c>
      <c r="E293" s="182" t="s">
        <v>475</v>
      </c>
      <c r="F293" s="183" t="s">
        <v>476</v>
      </c>
      <c r="G293" s="184" t="s">
        <v>145</v>
      </c>
      <c r="H293" s="185">
        <v>1.363</v>
      </c>
      <c r="I293" s="100"/>
      <c r="J293" s="224">
        <f>ROUND(I293*H293,2)</f>
        <v>0</v>
      </c>
      <c r="K293" s="183" t="s">
        <v>146</v>
      </c>
      <c r="L293" s="32"/>
      <c r="M293" s="101" t="s">
        <v>1</v>
      </c>
      <c r="N293" s="102" t="s">
        <v>41</v>
      </c>
      <c r="O293" s="45"/>
      <c r="P293" s="103">
        <f>O293*H293</f>
        <v>0</v>
      </c>
      <c r="Q293" s="103">
        <v>2.3369999999999998E-2</v>
      </c>
      <c r="R293" s="103">
        <f>Q293*H293</f>
        <v>3.1853309999999996E-2</v>
      </c>
      <c r="S293" s="103">
        <v>0</v>
      </c>
      <c r="T293" s="104">
        <f>S293*H293</f>
        <v>0</v>
      </c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R293" s="105" t="s">
        <v>223</v>
      </c>
      <c r="AT293" s="105" t="s">
        <v>142</v>
      </c>
      <c r="AU293" s="105" t="s">
        <v>85</v>
      </c>
      <c r="AY293" s="18" t="s">
        <v>140</v>
      </c>
      <c r="BE293" s="106">
        <f>IF(N293="základní",J293,0)</f>
        <v>0</v>
      </c>
      <c r="BF293" s="106">
        <f>IF(N293="snížená",J293,0)</f>
        <v>0</v>
      </c>
      <c r="BG293" s="106">
        <f>IF(N293="zákl. přenesená",J293,0)</f>
        <v>0</v>
      </c>
      <c r="BH293" s="106">
        <f>IF(N293="sníž. přenesená",J293,0)</f>
        <v>0</v>
      </c>
      <c r="BI293" s="106">
        <f>IF(N293="nulová",J293,0)</f>
        <v>0</v>
      </c>
      <c r="BJ293" s="18" t="s">
        <v>81</v>
      </c>
      <c r="BK293" s="106">
        <f>ROUND(I293*H293,2)</f>
        <v>0</v>
      </c>
      <c r="BL293" s="18" t="s">
        <v>223</v>
      </c>
      <c r="BM293" s="105" t="s">
        <v>477</v>
      </c>
    </row>
    <row r="294" spans="1:65" s="2" customFormat="1" ht="24.2" customHeight="1">
      <c r="A294" s="31"/>
      <c r="B294" s="98"/>
      <c r="C294" s="99" t="s">
        <v>478</v>
      </c>
      <c r="D294" s="181" t="s">
        <v>142</v>
      </c>
      <c r="E294" s="182" t="s">
        <v>479</v>
      </c>
      <c r="F294" s="183" t="s">
        <v>480</v>
      </c>
      <c r="G294" s="184" t="s">
        <v>419</v>
      </c>
      <c r="H294" s="242"/>
      <c r="I294" s="100"/>
      <c r="J294" s="224">
        <f>ROUND(I294*H294,2)</f>
        <v>0</v>
      </c>
      <c r="K294" s="183" t="s">
        <v>146</v>
      </c>
      <c r="L294" s="32"/>
      <c r="M294" s="101" t="s">
        <v>1</v>
      </c>
      <c r="N294" s="102" t="s">
        <v>41</v>
      </c>
      <c r="O294" s="45"/>
      <c r="P294" s="103">
        <f>O294*H294</f>
        <v>0</v>
      </c>
      <c r="Q294" s="103">
        <v>0</v>
      </c>
      <c r="R294" s="103">
        <f>Q294*H294</f>
        <v>0</v>
      </c>
      <c r="S294" s="103">
        <v>0</v>
      </c>
      <c r="T294" s="104">
        <f>S294*H294</f>
        <v>0</v>
      </c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R294" s="105" t="s">
        <v>223</v>
      </c>
      <c r="AT294" s="105" t="s">
        <v>142</v>
      </c>
      <c r="AU294" s="105" t="s">
        <v>85</v>
      </c>
      <c r="AY294" s="18" t="s">
        <v>140</v>
      </c>
      <c r="BE294" s="106">
        <f>IF(N294="základní",J294,0)</f>
        <v>0</v>
      </c>
      <c r="BF294" s="106">
        <f>IF(N294="snížená",J294,0)</f>
        <v>0</v>
      </c>
      <c r="BG294" s="106">
        <f>IF(N294="zákl. přenesená",J294,0)</f>
        <v>0</v>
      </c>
      <c r="BH294" s="106">
        <f>IF(N294="sníž. přenesená",J294,0)</f>
        <v>0</v>
      </c>
      <c r="BI294" s="106">
        <f>IF(N294="nulová",J294,0)</f>
        <v>0</v>
      </c>
      <c r="BJ294" s="18" t="s">
        <v>81</v>
      </c>
      <c r="BK294" s="106">
        <f>ROUND(I294*H294,2)</f>
        <v>0</v>
      </c>
      <c r="BL294" s="18" t="s">
        <v>223</v>
      </c>
      <c r="BM294" s="105" t="s">
        <v>481</v>
      </c>
    </row>
    <row r="295" spans="1:65" s="12" customFormat="1" ht="22.9" customHeight="1">
      <c r="B295" s="89"/>
      <c r="D295" s="177" t="s">
        <v>75</v>
      </c>
      <c r="E295" s="180" t="s">
        <v>482</v>
      </c>
      <c r="F295" s="180" t="s">
        <v>483</v>
      </c>
      <c r="G295" s="179"/>
      <c r="H295" s="179"/>
      <c r="I295" s="91"/>
      <c r="J295" s="223">
        <f>BK295</f>
        <v>0</v>
      </c>
      <c r="K295" s="179"/>
      <c r="L295" s="89"/>
      <c r="M295" s="92"/>
      <c r="N295" s="93"/>
      <c r="O295" s="93"/>
      <c r="P295" s="94">
        <f>SUM(P296:P297)</f>
        <v>0</v>
      </c>
      <c r="Q295" s="93"/>
      <c r="R295" s="94">
        <f>SUM(R296:R297)</f>
        <v>1.4571099999999999</v>
      </c>
      <c r="S295" s="93"/>
      <c r="T295" s="95">
        <f>SUM(T296:T297)</f>
        <v>0</v>
      </c>
      <c r="AR295" s="90" t="s">
        <v>85</v>
      </c>
      <c r="AT295" s="96" t="s">
        <v>75</v>
      </c>
      <c r="AU295" s="96" t="s">
        <v>81</v>
      </c>
      <c r="AY295" s="90" t="s">
        <v>140</v>
      </c>
      <c r="BK295" s="97">
        <f>SUM(BK296:BK297)</f>
        <v>0</v>
      </c>
    </row>
    <row r="296" spans="1:65" s="2" customFormat="1" ht="24.2" customHeight="1">
      <c r="A296" s="31"/>
      <c r="B296" s="98"/>
      <c r="C296" s="99" t="s">
        <v>484</v>
      </c>
      <c r="D296" s="181" t="s">
        <v>142</v>
      </c>
      <c r="E296" s="182" t="s">
        <v>485</v>
      </c>
      <c r="F296" s="183" t="s">
        <v>486</v>
      </c>
      <c r="G296" s="184" t="s">
        <v>206</v>
      </c>
      <c r="H296" s="185">
        <v>19</v>
      </c>
      <c r="I296" s="100"/>
      <c r="J296" s="224">
        <f>ROUND(I296*H296,2)</f>
        <v>0</v>
      </c>
      <c r="K296" s="183" t="s">
        <v>146</v>
      </c>
      <c r="L296" s="32"/>
      <c r="M296" s="101" t="s">
        <v>1</v>
      </c>
      <c r="N296" s="102" t="s">
        <v>41</v>
      </c>
      <c r="O296" s="45"/>
      <c r="P296" s="103">
        <f>O296*H296</f>
        <v>0</v>
      </c>
      <c r="Q296" s="103">
        <v>7.6689999999999994E-2</v>
      </c>
      <c r="R296" s="103">
        <f>Q296*H296</f>
        <v>1.4571099999999999</v>
      </c>
      <c r="S296" s="103">
        <v>0</v>
      </c>
      <c r="T296" s="104">
        <f>S296*H296</f>
        <v>0</v>
      </c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R296" s="105" t="s">
        <v>223</v>
      </c>
      <c r="AT296" s="105" t="s">
        <v>142</v>
      </c>
      <c r="AU296" s="105" t="s">
        <v>85</v>
      </c>
      <c r="AY296" s="18" t="s">
        <v>140</v>
      </c>
      <c r="BE296" s="106">
        <f>IF(N296="základní",J296,0)</f>
        <v>0</v>
      </c>
      <c r="BF296" s="106">
        <f>IF(N296="snížená",J296,0)</f>
        <v>0</v>
      </c>
      <c r="BG296" s="106">
        <f>IF(N296="zákl. přenesená",J296,0)</f>
        <v>0</v>
      </c>
      <c r="BH296" s="106">
        <f>IF(N296="sníž. přenesená",J296,0)</f>
        <v>0</v>
      </c>
      <c r="BI296" s="106">
        <f>IF(N296="nulová",J296,0)</f>
        <v>0</v>
      </c>
      <c r="BJ296" s="18" t="s">
        <v>81</v>
      </c>
      <c r="BK296" s="106">
        <f>ROUND(I296*H296,2)</f>
        <v>0</v>
      </c>
      <c r="BL296" s="18" t="s">
        <v>223</v>
      </c>
      <c r="BM296" s="105" t="s">
        <v>487</v>
      </c>
    </row>
    <row r="297" spans="1:65" s="2" customFormat="1" ht="24.2" customHeight="1">
      <c r="A297" s="31"/>
      <c r="B297" s="98"/>
      <c r="C297" s="99" t="s">
        <v>94</v>
      </c>
      <c r="D297" s="181" t="s">
        <v>142</v>
      </c>
      <c r="E297" s="182" t="s">
        <v>488</v>
      </c>
      <c r="F297" s="183" t="s">
        <v>489</v>
      </c>
      <c r="G297" s="184" t="s">
        <v>419</v>
      </c>
      <c r="H297" s="242"/>
      <c r="I297" s="100"/>
      <c r="J297" s="224">
        <f>ROUND(I297*H297,2)</f>
        <v>0</v>
      </c>
      <c r="K297" s="183" t="s">
        <v>146</v>
      </c>
      <c r="L297" s="32"/>
      <c r="M297" s="101" t="s">
        <v>1</v>
      </c>
      <c r="N297" s="102" t="s">
        <v>41</v>
      </c>
      <c r="O297" s="45"/>
      <c r="P297" s="103">
        <f>O297*H297</f>
        <v>0</v>
      </c>
      <c r="Q297" s="103">
        <v>0</v>
      </c>
      <c r="R297" s="103">
        <f>Q297*H297</f>
        <v>0</v>
      </c>
      <c r="S297" s="103">
        <v>0</v>
      </c>
      <c r="T297" s="104">
        <f>S297*H297</f>
        <v>0</v>
      </c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R297" s="105" t="s">
        <v>223</v>
      </c>
      <c r="AT297" s="105" t="s">
        <v>142</v>
      </c>
      <c r="AU297" s="105" t="s">
        <v>85</v>
      </c>
      <c r="AY297" s="18" t="s">
        <v>140</v>
      </c>
      <c r="BE297" s="106">
        <f>IF(N297="základní",J297,0)</f>
        <v>0</v>
      </c>
      <c r="BF297" s="106">
        <f>IF(N297="snížená",J297,0)</f>
        <v>0</v>
      </c>
      <c r="BG297" s="106">
        <f>IF(N297="zákl. přenesená",J297,0)</f>
        <v>0</v>
      </c>
      <c r="BH297" s="106">
        <f>IF(N297="sníž. přenesená",J297,0)</f>
        <v>0</v>
      </c>
      <c r="BI297" s="106">
        <f>IF(N297="nulová",J297,0)</f>
        <v>0</v>
      </c>
      <c r="BJ297" s="18" t="s">
        <v>81</v>
      </c>
      <c r="BK297" s="106">
        <f>ROUND(I297*H297,2)</f>
        <v>0</v>
      </c>
      <c r="BL297" s="18" t="s">
        <v>223</v>
      </c>
      <c r="BM297" s="105" t="s">
        <v>490</v>
      </c>
    </row>
    <row r="298" spans="1:65" s="12" customFormat="1" ht="22.9" customHeight="1">
      <c r="B298" s="89"/>
      <c r="D298" s="177" t="s">
        <v>75</v>
      </c>
      <c r="E298" s="180" t="s">
        <v>491</v>
      </c>
      <c r="F298" s="180" t="s">
        <v>492</v>
      </c>
      <c r="G298" s="179"/>
      <c r="H298" s="179"/>
      <c r="I298" s="91"/>
      <c r="J298" s="223">
        <f>BK298</f>
        <v>0</v>
      </c>
      <c r="K298" s="179"/>
      <c r="L298" s="89"/>
      <c r="M298" s="92"/>
      <c r="N298" s="93"/>
      <c r="O298" s="93"/>
      <c r="P298" s="94">
        <f>SUM(P299:P311)</f>
        <v>0</v>
      </c>
      <c r="Q298" s="93"/>
      <c r="R298" s="94">
        <f>SUM(R299:R311)</f>
        <v>1.45331E-2</v>
      </c>
      <c r="S298" s="93"/>
      <c r="T298" s="95">
        <f>SUM(T299:T311)</f>
        <v>0</v>
      </c>
      <c r="AR298" s="90" t="s">
        <v>85</v>
      </c>
      <c r="AT298" s="96" t="s">
        <v>75</v>
      </c>
      <c r="AU298" s="96" t="s">
        <v>81</v>
      </c>
      <c r="AY298" s="90" t="s">
        <v>140</v>
      </c>
      <c r="BK298" s="97">
        <f>SUM(BK299:BK311)</f>
        <v>0</v>
      </c>
    </row>
    <row r="299" spans="1:65" s="2" customFormat="1" ht="24.2" customHeight="1">
      <c r="A299" s="31"/>
      <c r="B299" s="98"/>
      <c r="C299" s="99" t="s">
        <v>493</v>
      </c>
      <c r="D299" s="181" t="s">
        <v>142</v>
      </c>
      <c r="E299" s="182" t="s">
        <v>494</v>
      </c>
      <c r="F299" s="183" t="s">
        <v>495</v>
      </c>
      <c r="G299" s="184" t="s">
        <v>206</v>
      </c>
      <c r="H299" s="185">
        <v>64.540999999999997</v>
      </c>
      <c r="I299" s="100"/>
      <c r="J299" s="224">
        <f>ROUND(I299*H299,2)</f>
        <v>0</v>
      </c>
      <c r="K299" s="183" t="s">
        <v>146</v>
      </c>
      <c r="L299" s="32"/>
      <c r="M299" s="101" t="s">
        <v>1</v>
      </c>
      <c r="N299" s="102" t="s">
        <v>41</v>
      </c>
      <c r="O299" s="45"/>
      <c r="P299" s="103">
        <f>O299*H299</f>
        <v>0</v>
      </c>
      <c r="Q299" s="103">
        <v>2.2000000000000001E-4</v>
      </c>
      <c r="R299" s="103">
        <f>Q299*H299</f>
        <v>1.419902E-2</v>
      </c>
      <c r="S299" s="103">
        <v>0</v>
      </c>
      <c r="T299" s="104">
        <f>S299*H299</f>
        <v>0</v>
      </c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R299" s="105" t="s">
        <v>223</v>
      </c>
      <c r="AT299" s="105" t="s">
        <v>142</v>
      </c>
      <c r="AU299" s="105" t="s">
        <v>85</v>
      </c>
      <c r="AY299" s="18" t="s">
        <v>140</v>
      </c>
      <c r="BE299" s="106">
        <f>IF(N299="základní",J299,0)</f>
        <v>0</v>
      </c>
      <c r="BF299" s="106">
        <f>IF(N299="snížená",J299,0)</f>
        <v>0</v>
      </c>
      <c r="BG299" s="106">
        <f>IF(N299="zákl. přenesená",J299,0)</f>
        <v>0</v>
      </c>
      <c r="BH299" s="106">
        <f>IF(N299="sníž. přenesená",J299,0)</f>
        <v>0</v>
      </c>
      <c r="BI299" s="106">
        <f>IF(N299="nulová",J299,0)</f>
        <v>0</v>
      </c>
      <c r="BJ299" s="18" t="s">
        <v>81</v>
      </c>
      <c r="BK299" s="106">
        <f>ROUND(I299*H299,2)</f>
        <v>0</v>
      </c>
      <c r="BL299" s="18" t="s">
        <v>223</v>
      </c>
      <c r="BM299" s="105" t="s">
        <v>496</v>
      </c>
    </row>
    <row r="300" spans="1:65" s="14" customFormat="1">
      <c r="B300" s="113"/>
      <c r="D300" s="186" t="s">
        <v>149</v>
      </c>
      <c r="E300" s="190" t="s">
        <v>1</v>
      </c>
      <c r="F300" s="191" t="s">
        <v>497</v>
      </c>
      <c r="G300" s="192"/>
      <c r="H300" s="193">
        <v>66.596000000000004</v>
      </c>
      <c r="I300" s="115"/>
      <c r="J300" s="192"/>
      <c r="K300" s="192"/>
      <c r="L300" s="113"/>
      <c r="M300" s="116"/>
      <c r="N300" s="117"/>
      <c r="O300" s="117"/>
      <c r="P300" s="117"/>
      <c r="Q300" s="117"/>
      <c r="R300" s="117"/>
      <c r="S300" s="117"/>
      <c r="T300" s="118"/>
      <c r="AT300" s="114" t="s">
        <v>149</v>
      </c>
      <c r="AU300" s="114" t="s">
        <v>85</v>
      </c>
      <c r="AV300" s="14" t="s">
        <v>85</v>
      </c>
      <c r="AW300" s="14" t="s">
        <v>32</v>
      </c>
      <c r="AX300" s="14" t="s">
        <v>76</v>
      </c>
      <c r="AY300" s="114" t="s">
        <v>140</v>
      </c>
    </row>
    <row r="301" spans="1:65" s="14" customFormat="1">
      <c r="B301" s="113"/>
      <c r="D301" s="186" t="s">
        <v>149</v>
      </c>
      <c r="E301" s="190" t="s">
        <v>1</v>
      </c>
      <c r="F301" s="191" t="s">
        <v>498</v>
      </c>
      <c r="G301" s="192"/>
      <c r="H301" s="193">
        <v>120</v>
      </c>
      <c r="I301" s="115"/>
      <c r="J301" s="192"/>
      <c r="K301" s="192"/>
      <c r="L301" s="113"/>
      <c r="M301" s="116"/>
      <c r="N301" s="117"/>
      <c r="O301" s="117"/>
      <c r="P301" s="117"/>
      <c r="Q301" s="117"/>
      <c r="R301" s="117"/>
      <c r="S301" s="117"/>
      <c r="T301" s="118"/>
      <c r="AT301" s="114" t="s">
        <v>149</v>
      </c>
      <c r="AU301" s="114" t="s">
        <v>85</v>
      </c>
      <c r="AV301" s="14" t="s">
        <v>85</v>
      </c>
      <c r="AW301" s="14" t="s">
        <v>32</v>
      </c>
      <c r="AX301" s="14" t="s">
        <v>76</v>
      </c>
      <c r="AY301" s="114" t="s">
        <v>140</v>
      </c>
    </row>
    <row r="302" spans="1:65" s="16" customFormat="1">
      <c r="B302" s="130"/>
      <c r="D302" s="186" t="s">
        <v>149</v>
      </c>
      <c r="E302" s="203" t="s">
        <v>1</v>
      </c>
      <c r="F302" s="204" t="s">
        <v>447</v>
      </c>
      <c r="G302" s="205"/>
      <c r="H302" s="206">
        <v>186.596</v>
      </c>
      <c r="I302" s="132"/>
      <c r="J302" s="205"/>
      <c r="K302" s="205"/>
      <c r="L302" s="130"/>
      <c r="M302" s="133"/>
      <c r="N302" s="134"/>
      <c r="O302" s="134"/>
      <c r="P302" s="134"/>
      <c r="Q302" s="134"/>
      <c r="R302" s="134"/>
      <c r="S302" s="134"/>
      <c r="T302" s="135"/>
      <c r="AT302" s="131" t="s">
        <v>149</v>
      </c>
      <c r="AU302" s="131" t="s">
        <v>85</v>
      </c>
      <c r="AV302" s="16" t="s">
        <v>158</v>
      </c>
      <c r="AW302" s="16" t="s">
        <v>32</v>
      </c>
      <c r="AX302" s="16" t="s">
        <v>76</v>
      </c>
      <c r="AY302" s="131" t="s">
        <v>140</v>
      </c>
    </row>
    <row r="303" spans="1:65" s="14" customFormat="1">
      <c r="B303" s="113"/>
      <c r="D303" s="186" t="s">
        <v>149</v>
      </c>
      <c r="E303" s="190" t="s">
        <v>1</v>
      </c>
      <c r="F303" s="191" t="s">
        <v>499</v>
      </c>
      <c r="G303" s="192"/>
      <c r="H303" s="193">
        <v>64.540999999999997</v>
      </c>
      <c r="I303" s="115"/>
      <c r="J303" s="192"/>
      <c r="K303" s="192"/>
      <c r="L303" s="113"/>
      <c r="M303" s="116"/>
      <c r="N303" s="117"/>
      <c r="O303" s="117"/>
      <c r="P303" s="117"/>
      <c r="Q303" s="117"/>
      <c r="R303" s="117"/>
      <c r="S303" s="117"/>
      <c r="T303" s="118"/>
      <c r="AT303" s="114" t="s">
        <v>149</v>
      </c>
      <c r="AU303" s="114" t="s">
        <v>85</v>
      </c>
      <c r="AV303" s="14" t="s">
        <v>85</v>
      </c>
      <c r="AW303" s="14" t="s">
        <v>32</v>
      </c>
      <c r="AX303" s="14" t="s">
        <v>81</v>
      </c>
      <c r="AY303" s="114" t="s">
        <v>140</v>
      </c>
    </row>
    <row r="304" spans="1:65" s="2" customFormat="1" ht="24.2" customHeight="1">
      <c r="A304" s="31"/>
      <c r="B304" s="98"/>
      <c r="C304" s="99" t="s">
        <v>500</v>
      </c>
      <c r="D304" s="181" t="s">
        <v>142</v>
      </c>
      <c r="E304" s="182" t="s">
        <v>501</v>
      </c>
      <c r="F304" s="183" t="s">
        <v>502</v>
      </c>
      <c r="G304" s="184" t="s">
        <v>206</v>
      </c>
      <c r="H304" s="185">
        <v>0.54</v>
      </c>
      <c r="I304" s="100"/>
      <c r="J304" s="224">
        <f>ROUND(I304*H304,2)</f>
        <v>0</v>
      </c>
      <c r="K304" s="183" t="s">
        <v>503</v>
      </c>
      <c r="L304" s="32"/>
      <c r="M304" s="101" t="s">
        <v>1</v>
      </c>
      <c r="N304" s="102" t="s">
        <v>41</v>
      </c>
      <c r="O304" s="45"/>
      <c r="P304" s="103">
        <f>O304*H304</f>
        <v>0</v>
      </c>
      <c r="Q304" s="103">
        <v>3.4000000000000002E-4</v>
      </c>
      <c r="R304" s="103">
        <f>Q304*H304</f>
        <v>1.8360000000000002E-4</v>
      </c>
      <c r="S304" s="103">
        <v>0</v>
      </c>
      <c r="T304" s="104">
        <f>S304*H304</f>
        <v>0</v>
      </c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R304" s="105" t="s">
        <v>223</v>
      </c>
      <c r="AT304" s="105" t="s">
        <v>142</v>
      </c>
      <c r="AU304" s="105" t="s">
        <v>85</v>
      </c>
      <c r="AY304" s="18" t="s">
        <v>140</v>
      </c>
      <c r="BE304" s="106">
        <f>IF(N304="základní",J304,0)</f>
        <v>0</v>
      </c>
      <c r="BF304" s="106">
        <f>IF(N304="snížená",J304,0)</f>
        <v>0</v>
      </c>
      <c r="BG304" s="106">
        <f>IF(N304="zákl. přenesená",J304,0)</f>
        <v>0</v>
      </c>
      <c r="BH304" s="106">
        <f>IF(N304="sníž. přenesená",J304,0)</f>
        <v>0</v>
      </c>
      <c r="BI304" s="106">
        <f>IF(N304="nulová",J304,0)</f>
        <v>0</v>
      </c>
      <c r="BJ304" s="18" t="s">
        <v>81</v>
      </c>
      <c r="BK304" s="106">
        <f>ROUND(I304*H304,2)</f>
        <v>0</v>
      </c>
      <c r="BL304" s="18" t="s">
        <v>223</v>
      </c>
      <c r="BM304" s="105" t="s">
        <v>504</v>
      </c>
    </row>
    <row r="305" spans="1:65" s="13" customFormat="1">
      <c r="B305" s="107"/>
      <c r="D305" s="186" t="s">
        <v>149</v>
      </c>
      <c r="E305" s="187" t="s">
        <v>1</v>
      </c>
      <c r="F305" s="188" t="s">
        <v>505</v>
      </c>
      <c r="G305" s="189"/>
      <c r="H305" s="187" t="s">
        <v>1</v>
      </c>
      <c r="I305" s="109"/>
      <c r="J305" s="189"/>
      <c r="K305" s="189"/>
      <c r="L305" s="107"/>
      <c r="M305" s="110"/>
      <c r="N305" s="111"/>
      <c r="O305" s="111"/>
      <c r="P305" s="111"/>
      <c r="Q305" s="111"/>
      <c r="R305" s="111"/>
      <c r="S305" s="111"/>
      <c r="T305" s="112"/>
      <c r="AT305" s="108" t="s">
        <v>149</v>
      </c>
      <c r="AU305" s="108" t="s">
        <v>85</v>
      </c>
      <c r="AV305" s="13" t="s">
        <v>81</v>
      </c>
      <c r="AW305" s="13" t="s">
        <v>32</v>
      </c>
      <c r="AX305" s="13" t="s">
        <v>76</v>
      </c>
      <c r="AY305" s="108" t="s">
        <v>140</v>
      </c>
    </row>
    <row r="306" spans="1:65" s="14" customFormat="1">
      <c r="B306" s="113"/>
      <c r="D306" s="186" t="s">
        <v>149</v>
      </c>
      <c r="E306" s="190" t="s">
        <v>1</v>
      </c>
      <c r="F306" s="191" t="s">
        <v>506</v>
      </c>
      <c r="G306" s="192"/>
      <c r="H306" s="193">
        <v>0.54</v>
      </c>
      <c r="I306" s="115"/>
      <c r="J306" s="192"/>
      <c r="K306" s="192"/>
      <c r="L306" s="113"/>
      <c r="M306" s="116"/>
      <c r="N306" s="117"/>
      <c r="O306" s="117"/>
      <c r="P306" s="117"/>
      <c r="Q306" s="117"/>
      <c r="R306" s="117"/>
      <c r="S306" s="117"/>
      <c r="T306" s="118"/>
      <c r="AT306" s="114" t="s">
        <v>149</v>
      </c>
      <c r="AU306" s="114" t="s">
        <v>85</v>
      </c>
      <c r="AV306" s="14" t="s">
        <v>85</v>
      </c>
      <c r="AW306" s="14" t="s">
        <v>32</v>
      </c>
      <c r="AX306" s="14" t="s">
        <v>81</v>
      </c>
      <c r="AY306" s="114" t="s">
        <v>140</v>
      </c>
    </row>
    <row r="307" spans="1:65" s="2" customFormat="1" ht="24.2" customHeight="1">
      <c r="A307" s="31"/>
      <c r="B307" s="98"/>
      <c r="C307" s="99" t="s">
        <v>507</v>
      </c>
      <c r="D307" s="181" t="s">
        <v>142</v>
      </c>
      <c r="E307" s="182" t="s">
        <v>508</v>
      </c>
      <c r="F307" s="183" t="s">
        <v>509</v>
      </c>
      <c r="G307" s="184" t="s">
        <v>206</v>
      </c>
      <c r="H307" s="185">
        <v>0.39600000000000002</v>
      </c>
      <c r="I307" s="100"/>
      <c r="J307" s="224">
        <f>ROUND(I307*H307,2)</f>
        <v>0</v>
      </c>
      <c r="K307" s="183" t="s">
        <v>146</v>
      </c>
      <c r="L307" s="32"/>
      <c r="M307" s="101" t="s">
        <v>1</v>
      </c>
      <c r="N307" s="102" t="s">
        <v>41</v>
      </c>
      <c r="O307" s="45"/>
      <c r="P307" s="103">
        <f>O307*H307</f>
        <v>0</v>
      </c>
      <c r="Q307" s="103">
        <v>1.3999999999999999E-4</v>
      </c>
      <c r="R307" s="103">
        <f>Q307*H307</f>
        <v>5.5439999999999998E-5</v>
      </c>
      <c r="S307" s="103">
        <v>0</v>
      </c>
      <c r="T307" s="104">
        <f>S307*H307</f>
        <v>0</v>
      </c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R307" s="105" t="s">
        <v>223</v>
      </c>
      <c r="AT307" s="105" t="s">
        <v>142</v>
      </c>
      <c r="AU307" s="105" t="s">
        <v>85</v>
      </c>
      <c r="AY307" s="18" t="s">
        <v>140</v>
      </c>
      <c r="BE307" s="106">
        <f>IF(N307="základní",J307,0)</f>
        <v>0</v>
      </c>
      <c r="BF307" s="106">
        <f>IF(N307="snížená",J307,0)</f>
        <v>0</v>
      </c>
      <c r="BG307" s="106">
        <f>IF(N307="zákl. přenesená",J307,0)</f>
        <v>0</v>
      </c>
      <c r="BH307" s="106">
        <f>IF(N307="sníž. přenesená",J307,0)</f>
        <v>0</v>
      </c>
      <c r="BI307" s="106">
        <f>IF(N307="nulová",J307,0)</f>
        <v>0</v>
      </c>
      <c r="BJ307" s="18" t="s">
        <v>81</v>
      </c>
      <c r="BK307" s="106">
        <f>ROUND(I307*H307,2)</f>
        <v>0</v>
      </c>
      <c r="BL307" s="18" t="s">
        <v>223</v>
      </c>
      <c r="BM307" s="105" t="s">
        <v>510</v>
      </c>
    </row>
    <row r="308" spans="1:65" s="13" customFormat="1">
      <c r="B308" s="107"/>
      <c r="D308" s="186" t="s">
        <v>149</v>
      </c>
      <c r="E308" s="187" t="s">
        <v>1</v>
      </c>
      <c r="F308" s="188" t="s">
        <v>511</v>
      </c>
      <c r="G308" s="189"/>
      <c r="H308" s="187" t="s">
        <v>1</v>
      </c>
      <c r="I308" s="109"/>
      <c r="J308" s="189"/>
      <c r="K308" s="189"/>
      <c r="L308" s="107"/>
      <c r="M308" s="110"/>
      <c r="N308" s="111"/>
      <c r="O308" s="111"/>
      <c r="P308" s="111"/>
      <c r="Q308" s="111"/>
      <c r="R308" s="111"/>
      <c r="S308" s="111"/>
      <c r="T308" s="112"/>
      <c r="AT308" s="108" t="s">
        <v>149</v>
      </c>
      <c r="AU308" s="108" t="s">
        <v>85</v>
      </c>
      <c r="AV308" s="13" t="s">
        <v>81</v>
      </c>
      <c r="AW308" s="13" t="s">
        <v>32</v>
      </c>
      <c r="AX308" s="13" t="s">
        <v>76</v>
      </c>
      <c r="AY308" s="108" t="s">
        <v>140</v>
      </c>
    </row>
    <row r="309" spans="1:65" s="14" customFormat="1">
      <c r="B309" s="113"/>
      <c r="D309" s="186" t="s">
        <v>149</v>
      </c>
      <c r="E309" s="190" t="s">
        <v>1</v>
      </c>
      <c r="F309" s="191" t="s">
        <v>512</v>
      </c>
      <c r="G309" s="192"/>
      <c r="H309" s="193">
        <v>0.39600000000000002</v>
      </c>
      <c r="I309" s="115"/>
      <c r="J309" s="192"/>
      <c r="K309" s="192"/>
      <c r="L309" s="113"/>
      <c r="M309" s="116"/>
      <c r="N309" s="117"/>
      <c r="O309" s="117"/>
      <c r="P309" s="117"/>
      <c r="Q309" s="117"/>
      <c r="R309" s="117"/>
      <c r="S309" s="117"/>
      <c r="T309" s="118"/>
      <c r="AT309" s="114" t="s">
        <v>149</v>
      </c>
      <c r="AU309" s="114" t="s">
        <v>85</v>
      </c>
      <c r="AV309" s="14" t="s">
        <v>85</v>
      </c>
      <c r="AW309" s="14" t="s">
        <v>32</v>
      </c>
      <c r="AX309" s="14" t="s">
        <v>81</v>
      </c>
      <c r="AY309" s="114" t="s">
        <v>140</v>
      </c>
    </row>
    <row r="310" spans="1:65" s="2" customFormat="1" ht="24.2" customHeight="1">
      <c r="A310" s="31"/>
      <c r="B310" s="98"/>
      <c r="C310" s="99" t="s">
        <v>513</v>
      </c>
      <c r="D310" s="181" t="s">
        <v>142</v>
      </c>
      <c r="E310" s="182" t="s">
        <v>514</v>
      </c>
      <c r="F310" s="183" t="s">
        <v>515</v>
      </c>
      <c r="G310" s="184" t="s">
        <v>206</v>
      </c>
      <c r="H310" s="185">
        <v>0.79200000000000004</v>
      </c>
      <c r="I310" s="100"/>
      <c r="J310" s="224">
        <f>ROUND(I310*H310,2)</f>
        <v>0</v>
      </c>
      <c r="K310" s="183" t="s">
        <v>146</v>
      </c>
      <c r="L310" s="32"/>
      <c r="M310" s="101" t="s">
        <v>1</v>
      </c>
      <c r="N310" s="102" t="s">
        <v>41</v>
      </c>
      <c r="O310" s="45"/>
      <c r="P310" s="103">
        <f>O310*H310</f>
        <v>0</v>
      </c>
      <c r="Q310" s="103">
        <v>1.2E-4</v>
      </c>
      <c r="R310" s="103">
        <f>Q310*H310</f>
        <v>9.5040000000000012E-5</v>
      </c>
      <c r="S310" s="103">
        <v>0</v>
      </c>
      <c r="T310" s="104">
        <f>S310*H310</f>
        <v>0</v>
      </c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R310" s="105" t="s">
        <v>223</v>
      </c>
      <c r="AT310" s="105" t="s">
        <v>142</v>
      </c>
      <c r="AU310" s="105" t="s">
        <v>85</v>
      </c>
      <c r="AY310" s="18" t="s">
        <v>140</v>
      </c>
      <c r="BE310" s="106">
        <f>IF(N310="základní",J310,0)</f>
        <v>0</v>
      </c>
      <c r="BF310" s="106">
        <f>IF(N310="snížená",J310,0)</f>
        <v>0</v>
      </c>
      <c r="BG310" s="106">
        <f>IF(N310="zákl. přenesená",J310,0)</f>
        <v>0</v>
      </c>
      <c r="BH310" s="106">
        <f>IF(N310="sníž. přenesená",J310,0)</f>
        <v>0</v>
      </c>
      <c r="BI310" s="106">
        <f>IF(N310="nulová",J310,0)</f>
        <v>0</v>
      </c>
      <c r="BJ310" s="18" t="s">
        <v>81</v>
      </c>
      <c r="BK310" s="106">
        <f>ROUND(I310*H310,2)</f>
        <v>0</v>
      </c>
      <c r="BL310" s="18" t="s">
        <v>223</v>
      </c>
      <c r="BM310" s="105" t="s">
        <v>516</v>
      </c>
    </row>
    <row r="311" spans="1:65" s="14" customFormat="1">
      <c r="B311" s="113"/>
      <c r="D311" s="186" t="s">
        <v>149</v>
      </c>
      <c r="E311" s="190" t="s">
        <v>1</v>
      </c>
      <c r="F311" s="191" t="s">
        <v>517</v>
      </c>
      <c r="G311" s="192"/>
      <c r="H311" s="193">
        <v>0.79200000000000004</v>
      </c>
      <c r="I311" s="115"/>
      <c r="J311" s="192"/>
      <c r="K311" s="192"/>
      <c r="L311" s="113"/>
      <c r="M311" s="116"/>
      <c r="N311" s="117"/>
      <c r="O311" s="117"/>
      <c r="P311" s="117"/>
      <c r="Q311" s="117"/>
      <c r="R311" s="117"/>
      <c r="S311" s="117"/>
      <c r="T311" s="118"/>
      <c r="AT311" s="114" t="s">
        <v>149</v>
      </c>
      <c r="AU311" s="114" t="s">
        <v>85</v>
      </c>
      <c r="AV311" s="14" t="s">
        <v>85</v>
      </c>
      <c r="AW311" s="14" t="s">
        <v>32</v>
      </c>
      <c r="AX311" s="14" t="s">
        <v>81</v>
      </c>
      <c r="AY311" s="114" t="s">
        <v>140</v>
      </c>
    </row>
    <row r="312" spans="1:65" s="12" customFormat="1" ht="25.9" customHeight="1">
      <c r="B312" s="89"/>
      <c r="D312" s="177" t="s">
        <v>75</v>
      </c>
      <c r="E312" s="178" t="s">
        <v>518</v>
      </c>
      <c r="F312" s="178" t="s">
        <v>519</v>
      </c>
      <c r="G312" s="179"/>
      <c r="H312" s="179"/>
      <c r="I312" s="91"/>
      <c r="J312" s="222">
        <f>BK312</f>
        <v>0</v>
      </c>
      <c r="K312" s="179"/>
      <c r="L312" s="89"/>
      <c r="M312" s="92"/>
      <c r="N312" s="93"/>
      <c r="O312" s="93"/>
      <c r="P312" s="94">
        <f>P313+P318+P320+P323+P327+P329</f>
        <v>0</v>
      </c>
      <c r="Q312" s="93"/>
      <c r="R312" s="94">
        <f>R313+R318+R320+R323+R327+R329</f>
        <v>0</v>
      </c>
      <c r="S312" s="93"/>
      <c r="T312" s="95">
        <f>T313+T318+T320+T323+T327+T329</f>
        <v>0</v>
      </c>
      <c r="AR312" s="90" t="s">
        <v>167</v>
      </c>
      <c r="AT312" s="96" t="s">
        <v>75</v>
      </c>
      <c r="AU312" s="96" t="s">
        <v>76</v>
      </c>
      <c r="AY312" s="90" t="s">
        <v>140</v>
      </c>
      <c r="BK312" s="97">
        <f>BK313+BK318+BK320+BK323+BK327+BK329</f>
        <v>0</v>
      </c>
    </row>
    <row r="313" spans="1:65" s="12" customFormat="1" ht="22.9" customHeight="1">
      <c r="B313" s="89"/>
      <c r="D313" s="177" t="s">
        <v>75</v>
      </c>
      <c r="E313" s="180" t="s">
        <v>520</v>
      </c>
      <c r="F313" s="180" t="s">
        <v>521</v>
      </c>
      <c r="G313" s="179"/>
      <c r="H313" s="179"/>
      <c r="I313" s="91"/>
      <c r="J313" s="223">
        <f>BK313</f>
        <v>0</v>
      </c>
      <c r="K313" s="179"/>
      <c r="L313" s="89"/>
      <c r="M313" s="92"/>
      <c r="N313" s="93"/>
      <c r="O313" s="93"/>
      <c r="P313" s="94">
        <f>SUM(P314:P317)</f>
        <v>0</v>
      </c>
      <c r="Q313" s="93"/>
      <c r="R313" s="94">
        <f>SUM(R314:R317)</f>
        <v>0</v>
      </c>
      <c r="S313" s="93"/>
      <c r="T313" s="95">
        <f>SUM(T314:T317)</f>
        <v>0</v>
      </c>
      <c r="AR313" s="90" t="s">
        <v>167</v>
      </c>
      <c r="AT313" s="96" t="s">
        <v>75</v>
      </c>
      <c r="AU313" s="96" t="s">
        <v>81</v>
      </c>
      <c r="AY313" s="90" t="s">
        <v>140</v>
      </c>
      <c r="BK313" s="97">
        <f>SUM(BK314:BK317)</f>
        <v>0</v>
      </c>
    </row>
    <row r="314" spans="1:65" s="2" customFormat="1" ht="16.5" customHeight="1">
      <c r="A314" s="31"/>
      <c r="B314" s="98"/>
      <c r="C314" s="99" t="s">
        <v>522</v>
      </c>
      <c r="D314" s="181" t="s">
        <v>142</v>
      </c>
      <c r="E314" s="182" t="s">
        <v>523</v>
      </c>
      <c r="F314" s="183" t="s">
        <v>524</v>
      </c>
      <c r="G314" s="184" t="s">
        <v>525</v>
      </c>
      <c r="H314" s="185">
        <v>1</v>
      </c>
      <c r="I314" s="100"/>
      <c r="J314" s="224">
        <f>ROUND(I314*H314,2)</f>
        <v>0</v>
      </c>
      <c r="K314" s="183" t="s">
        <v>146</v>
      </c>
      <c r="L314" s="32"/>
      <c r="M314" s="101" t="s">
        <v>1</v>
      </c>
      <c r="N314" s="102" t="s">
        <v>41</v>
      </c>
      <c r="O314" s="45"/>
      <c r="P314" s="103">
        <f>O314*H314</f>
        <v>0</v>
      </c>
      <c r="Q314" s="103">
        <v>0</v>
      </c>
      <c r="R314" s="103">
        <f>Q314*H314</f>
        <v>0</v>
      </c>
      <c r="S314" s="103">
        <v>0</v>
      </c>
      <c r="T314" s="104">
        <f>S314*H314</f>
        <v>0</v>
      </c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R314" s="105" t="s">
        <v>526</v>
      </c>
      <c r="AT314" s="105" t="s">
        <v>142</v>
      </c>
      <c r="AU314" s="105" t="s">
        <v>85</v>
      </c>
      <c r="AY314" s="18" t="s">
        <v>140</v>
      </c>
      <c r="BE314" s="106">
        <f>IF(N314="základní",J314,0)</f>
        <v>0</v>
      </c>
      <c r="BF314" s="106">
        <f>IF(N314="snížená",J314,0)</f>
        <v>0</v>
      </c>
      <c r="BG314" s="106">
        <f>IF(N314="zákl. přenesená",J314,0)</f>
        <v>0</v>
      </c>
      <c r="BH314" s="106">
        <f>IF(N314="sníž. přenesená",J314,0)</f>
        <v>0</v>
      </c>
      <c r="BI314" s="106">
        <f>IF(N314="nulová",J314,0)</f>
        <v>0</v>
      </c>
      <c r="BJ314" s="18" t="s">
        <v>81</v>
      </c>
      <c r="BK314" s="106">
        <f>ROUND(I314*H314,2)</f>
        <v>0</v>
      </c>
      <c r="BL314" s="18" t="s">
        <v>526</v>
      </c>
      <c r="BM314" s="105" t="s">
        <v>527</v>
      </c>
    </row>
    <row r="315" spans="1:65" s="2" customFormat="1" ht="16.5" customHeight="1">
      <c r="A315" s="31"/>
      <c r="B315" s="98"/>
      <c r="C315" s="99" t="s">
        <v>528</v>
      </c>
      <c r="D315" s="181" t="s">
        <v>142</v>
      </c>
      <c r="E315" s="182" t="s">
        <v>529</v>
      </c>
      <c r="F315" s="183" t="s">
        <v>530</v>
      </c>
      <c r="G315" s="184" t="s">
        <v>525</v>
      </c>
      <c r="H315" s="185">
        <v>1</v>
      </c>
      <c r="I315" s="100"/>
      <c r="J315" s="224">
        <f>ROUND(I315*H315,2)</f>
        <v>0</v>
      </c>
      <c r="K315" s="183" t="s">
        <v>146</v>
      </c>
      <c r="L315" s="32"/>
      <c r="M315" s="101" t="s">
        <v>1</v>
      </c>
      <c r="N315" s="102" t="s">
        <v>41</v>
      </c>
      <c r="O315" s="45"/>
      <c r="P315" s="103">
        <f>O315*H315</f>
        <v>0</v>
      </c>
      <c r="Q315" s="103">
        <v>0</v>
      </c>
      <c r="R315" s="103">
        <f>Q315*H315</f>
        <v>0</v>
      </c>
      <c r="S315" s="103">
        <v>0</v>
      </c>
      <c r="T315" s="104">
        <f>S315*H315</f>
        <v>0</v>
      </c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R315" s="105" t="s">
        <v>526</v>
      </c>
      <c r="AT315" s="105" t="s">
        <v>142</v>
      </c>
      <c r="AU315" s="105" t="s">
        <v>85</v>
      </c>
      <c r="AY315" s="18" t="s">
        <v>140</v>
      </c>
      <c r="BE315" s="106">
        <f>IF(N315="základní",J315,0)</f>
        <v>0</v>
      </c>
      <c r="BF315" s="106">
        <f>IF(N315="snížená",J315,0)</f>
        <v>0</v>
      </c>
      <c r="BG315" s="106">
        <f>IF(N315="zákl. přenesená",J315,0)</f>
        <v>0</v>
      </c>
      <c r="BH315" s="106">
        <f>IF(N315="sníž. přenesená",J315,0)</f>
        <v>0</v>
      </c>
      <c r="BI315" s="106">
        <f>IF(N315="nulová",J315,0)</f>
        <v>0</v>
      </c>
      <c r="BJ315" s="18" t="s">
        <v>81</v>
      </c>
      <c r="BK315" s="106">
        <f>ROUND(I315*H315,2)</f>
        <v>0</v>
      </c>
      <c r="BL315" s="18" t="s">
        <v>526</v>
      </c>
      <c r="BM315" s="105" t="s">
        <v>531</v>
      </c>
    </row>
    <row r="316" spans="1:65" s="2" customFormat="1" ht="24.2" customHeight="1">
      <c r="A316" s="31"/>
      <c r="B316" s="98"/>
      <c r="C316" s="99" t="s">
        <v>532</v>
      </c>
      <c r="D316" s="181" t="s">
        <v>142</v>
      </c>
      <c r="E316" s="182" t="s">
        <v>533</v>
      </c>
      <c r="F316" s="183" t="s">
        <v>534</v>
      </c>
      <c r="G316" s="184" t="s">
        <v>525</v>
      </c>
      <c r="H316" s="185">
        <v>1</v>
      </c>
      <c r="I316" s="100"/>
      <c r="J316" s="224">
        <f>ROUND(I316*H316,2)</f>
        <v>0</v>
      </c>
      <c r="K316" s="183" t="s">
        <v>146</v>
      </c>
      <c r="L316" s="32"/>
      <c r="M316" s="101" t="s">
        <v>1</v>
      </c>
      <c r="N316" s="102" t="s">
        <v>41</v>
      </c>
      <c r="O316" s="45"/>
      <c r="P316" s="103">
        <f>O316*H316</f>
        <v>0</v>
      </c>
      <c r="Q316" s="103">
        <v>0</v>
      </c>
      <c r="R316" s="103">
        <f>Q316*H316</f>
        <v>0</v>
      </c>
      <c r="S316" s="103">
        <v>0</v>
      </c>
      <c r="T316" s="104">
        <f>S316*H316</f>
        <v>0</v>
      </c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R316" s="105" t="s">
        <v>526</v>
      </c>
      <c r="AT316" s="105" t="s">
        <v>142</v>
      </c>
      <c r="AU316" s="105" t="s">
        <v>85</v>
      </c>
      <c r="AY316" s="18" t="s">
        <v>140</v>
      </c>
      <c r="BE316" s="106">
        <f>IF(N316="základní",J316,0)</f>
        <v>0</v>
      </c>
      <c r="BF316" s="106">
        <f>IF(N316="snížená",J316,0)</f>
        <v>0</v>
      </c>
      <c r="BG316" s="106">
        <f>IF(N316="zákl. přenesená",J316,0)</f>
        <v>0</v>
      </c>
      <c r="BH316" s="106">
        <f>IF(N316="sníž. přenesená",J316,0)</f>
        <v>0</v>
      </c>
      <c r="BI316" s="106">
        <f>IF(N316="nulová",J316,0)</f>
        <v>0</v>
      </c>
      <c r="BJ316" s="18" t="s">
        <v>81</v>
      </c>
      <c r="BK316" s="106">
        <f>ROUND(I316*H316,2)</f>
        <v>0</v>
      </c>
      <c r="BL316" s="18" t="s">
        <v>526</v>
      </c>
      <c r="BM316" s="105" t="s">
        <v>535</v>
      </c>
    </row>
    <row r="317" spans="1:65" s="2" customFormat="1" ht="16.5" customHeight="1">
      <c r="A317" s="31"/>
      <c r="B317" s="98"/>
      <c r="C317" s="99" t="s">
        <v>536</v>
      </c>
      <c r="D317" s="181" t="s">
        <v>142</v>
      </c>
      <c r="E317" s="182" t="s">
        <v>537</v>
      </c>
      <c r="F317" s="183" t="s">
        <v>538</v>
      </c>
      <c r="G317" s="184" t="s">
        <v>525</v>
      </c>
      <c r="H317" s="185">
        <v>1</v>
      </c>
      <c r="I317" s="100"/>
      <c r="J317" s="224">
        <f>ROUND(I317*H317,2)</f>
        <v>0</v>
      </c>
      <c r="K317" s="183" t="s">
        <v>146</v>
      </c>
      <c r="L317" s="32"/>
      <c r="M317" s="101" t="s">
        <v>1</v>
      </c>
      <c r="N317" s="102" t="s">
        <v>41</v>
      </c>
      <c r="O317" s="45"/>
      <c r="P317" s="103">
        <f>O317*H317</f>
        <v>0</v>
      </c>
      <c r="Q317" s="103">
        <v>0</v>
      </c>
      <c r="R317" s="103">
        <f>Q317*H317</f>
        <v>0</v>
      </c>
      <c r="S317" s="103">
        <v>0</v>
      </c>
      <c r="T317" s="104">
        <f>S317*H317</f>
        <v>0</v>
      </c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R317" s="105" t="s">
        <v>526</v>
      </c>
      <c r="AT317" s="105" t="s">
        <v>142</v>
      </c>
      <c r="AU317" s="105" t="s">
        <v>85</v>
      </c>
      <c r="AY317" s="18" t="s">
        <v>140</v>
      </c>
      <c r="BE317" s="106">
        <f>IF(N317="základní",J317,0)</f>
        <v>0</v>
      </c>
      <c r="BF317" s="106">
        <f>IF(N317="snížená",J317,0)</f>
        <v>0</v>
      </c>
      <c r="BG317" s="106">
        <f>IF(N317="zákl. přenesená",J317,0)</f>
        <v>0</v>
      </c>
      <c r="BH317" s="106">
        <f>IF(N317="sníž. přenesená",J317,0)</f>
        <v>0</v>
      </c>
      <c r="BI317" s="106">
        <f>IF(N317="nulová",J317,0)</f>
        <v>0</v>
      </c>
      <c r="BJ317" s="18" t="s">
        <v>81</v>
      </c>
      <c r="BK317" s="106">
        <f>ROUND(I317*H317,2)</f>
        <v>0</v>
      </c>
      <c r="BL317" s="18" t="s">
        <v>526</v>
      </c>
      <c r="BM317" s="105" t="s">
        <v>539</v>
      </c>
    </row>
    <row r="318" spans="1:65" s="12" customFormat="1" ht="22.9" customHeight="1">
      <c r="B318" s="89"/>
      <c r="D318" s="177" t="s">
        <v>75</v>
      </c>
      <c r="E318" s="180" t="s">
        <v>540</v>
      </c>
      <c r="F318" s="180" t="s">
        <v>541</v>
      </c>
      <c r="G318" s="179"/>
      <c r="H318" s="179"/>
      <c r="I318" s="91"/>
      <c r="J318" s="223">
        <f>BK318</f>
        <v>0</v>
      </c>
      <c r="K318" s="179"/>
      <c r="L318" s="89"/>
      <c r="M318" s="92"/>
      <c r="N318" s="93"/>
      <c r="O318" s="93"/>
      <c r="P318" s="94">
        <f>P319</f>
        <v>0</v>
      </c>
      <c r="Q318" s="93"/>
      <c r="R318" s="94">
        <f>R319</f>
        <v>0</v>
      </c>
      <c r="S318" s="93"/>
      <c r="T318" s="95">
        <f>T319</f>
        <v>0</v>
      </c>
      <c r="AR318" s="90" t="s">
        <v>167</v>
      </c>
      <c r="AT318" s="96" t="s">
        <v>75</v>
      </c>
      <c r="AU318" s="96" t="s">
        <v>81</v>
      </c>
      <c r="AY318" s="90" t="s">
        <v>140</v>
      </c>
      <c r="BK318" s="97">
        <f>BK319</f>
        <v>0</v>
      </c>
    </row>
    <row r="319" spans="1:65" s="2" customFormat="1" ht="16.5" customHeight="1">
      <c r="A319" s="31"/>
      <c r="B319" s="98"/>
      <c r="C319" s="99" t="s">
        <v>542</v>
      </c>
      <c r="D319" s="181" t="s">
        <v>142</v>
      </c>
      <c r="E319" s="182" t="s">
        <v>543</v>
      </c>
      <c r="F319" s="183" t="s">
        <v>544</v>
      </c>
      <c r="G319" s="184" t="s">
        <v>525</v>
      </c>
      <c r="H319" s="185">
        <v>1</v>
      </c>
      <c r="I319" s="100"/>
      <c r="J319" s="224">
        <f>ROUND(I319*H319,2)</f>
        <v>0</v>
      </c>
      <c r="K319" s="183" t="s">
        <v>146</v>
      </c>
      <c r="L319" s="32"/>
      <c r="M319" s="101" t="s">
        <v>1</v>
      </c>
      <c r="N319" s="102" t="s">
        <v>41</v>
      </c>
      <c r="O319" s="45"/>
      <c r="P319" s="103">
        <f>O319*H319</f>
        <v>0</v>
      </c>
      <c r="Q319" s="103">
        <v>0</v>
      </c>
      <c r="R319" s="103">
        <f>Q319*H319</f>
        <v>0</v>
      </c>
      <c r="S319" s="103">
        <v>0</v>
      </c>
      <c r="T319" s="104">
        <f>S319*H319</f>
        <v>0</v>
      </c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R319" s="105" t="s">
        <v>526</v>
      </c>
      <c r="AT319" s="105" t="s">
        <v>142</v>
      </c>
      <c r="AU319" s="105" t="s">
        <v>85</v>
      </c>
      <c r="AY319" s="18" t="s">
        <v>140</v>
      </c>
      <c r="BE319" s="106">
        <f>IF(N319="základní",J319,0)</f>
        <v>0</v>
      </c>
      <c r="BF319" s="106">
        <f>IF(N319="snížená",J319,0)</f>
        <v>0</v>
      </c>
      <c r="BG319" s="106">
        <f>IF(N319="zákl. přenesená",J319,0)</f>
        <v>0</v>
      </c>
      <c r="BH319" s="106">
        <f>IF(N319="sníž. přenesená",J319,0)</f>
        <v>0</v>
      </c>
      <c r="BI319" s="106">
        <f>IF(N319="nulová",J319,0)</f>
        <v>0</v>
      </c>
      <c r="BJ319" s="18" t="s">
        <v>81</v>
      </c>
      <c r="BK319" s="106">
        <f>ROUND(I319*H319,2)</f>
        <v>0</v>
      </c>
      <c r="BL319" s="18" t="s">
        <v>526</v>
      </c>
      <c r="BM319" s="105" t="s">
        <v>545</v>
      </c>
    </row>
    <row r="320" spans="1:65" s="12" customFormat="1" ht="22.9" customHeight="1">
      <c r="B320" s="89"/>
      <c r="D320" s="177" t="s">
        <v>75</v>
      </c>
      <c r="E320" s="180" t="s">
        <v>546</v>
      </c>
      <c r="F320" s="180" t="s">
        <v>547</v>
      </c>
      <c r="G320" s="179"/>
      <c r="H320" s="179"/>
      <c r="I320" s="91"/>
      <c r="J320" s="223">
        <f>BK320</f>
        <v>0</v>
      </c>
      <c r="K320" s="179"/>
      <c r="L320" s="89"/>
      <c r="M320" s="92"/>
      <c r="N320" s="93"/>
      <c r="O320" s="93"/>
      <c r="P320" s="94">
        <f>SUM(P321:P322)</f>
        <v>0</v>
      </c>
      <c r="Q320" s="93"/>
      <c r="R320" s="94">
        <f>SUM(R321:R322)</f>
        <v>0</v>
      </c>
      <c r="S320" s="93"/>
      <c r="T320" s="95">
        <f>SUM(T321:T322)</f>
        <v>0</v>
      </c>
      <c r="AR320" s="90" t="s">
        <v>167</v>
      </c>
      <c r="AT320" s="96" t="s">
        <v>75</v>
      </c>
      <c r="AU320" s="96" t="s">
        <v>81</v>
      </c>
      <c r="AY320" s="90" t="s">
        <v>140</v>
      </c>
      <c r="BK320" s="97">
        <f>SUM(BK321:BK322)</f>
        <v>0</v>
      </c>
    </row>
    <row r="321" spans="1:65" s="2" customFormat="1" ht="16.5" customHeight="1">
      <c r="A321" s="31"/>
      <c r="B321" s="98"/>
      <c r="C321" s="99" t="s">
        <v>548</v>
      </c>
      <c r="D321" s="181" t="s">
        <v>142</v>
      </c>
      <c r="E321" s="182" t="s">
        <v>549</v>
      </c>
      <c r="F321" s="183" t="s">
        <v>547</v>
      </c>
      <c r="G321" s="184" t="s">
        <v>525</v>
      </c>
      <c r="H321" s="185">
        <v>1</v>
      </c>
      <c r="I321" s="100"/>
      <c r="J321" s="224">
        <f>ROUND(I321*H321,2)</f>
        <v>0</v>
      </c>
      <c r="K321" s="183" t="s">
        <v>146</v>
      </c>
      <c r="L321" s="32"/>
      <c r="M321" s="101" t="s">
        <v>1</v>
      </c>
      <c r="N321" s="102" t="s">
        <v>41</v>
      </c>
      <c r="O321" s="45"/>
      <c r="P321" s="103">
        <f>O321*H321</f>
        <v>0</v>
      </c>
      <c r="Q321" s="103">
        <v>0</v>
      </c>
      <c r="R321" s="103">
        <f>Q321*H321</f>
        <v>0</v>
      </c>
      <c r="S321" s="103">
        <v>0</v>
      </c>
      <c r="T321" s="104">
        <f>S321*H321</f>
        <v>0</v>
      </c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R321" s="105" t="s">
        <v>526</v>
      </c>
      <c r="AT321" s="105" t="s">
        <v>142</v>
      </c>
      <c r="AU321" s="105" t="s">
        <v>85</v>
      </c>
      <c r="AY321" s="18" t="s">
        <v>140</v>
      </c>
      <c r="BE321" s="106">
        <f>IF(N321="základní",J321,0)</f>
        <v>0</v>
      </c>
      <c r="BF321" s="106">
        <f>IF(N321="snížená",J321,0)</f>
        <v>0</v>
      </c>
      <c r="BG321" s="106">
        <f>IF(N321="zákl. přenesená",J321,0)</f>
        <v>0</v>
      </c>
      <c r="BH321" s="106">
        <f>IF(N321="sníž. přenesená",J321,0)</f>
        <v>0</v>
      </c>
      <c r="BI321" s="106">
        <f>IF(N321="nulová",J321,0)</f>
        <v>0</v>
      </c>
      <c r="BJ321" s="18" t="s">
        <v>81</v>
      </c>
      <c r="BK321" s="106">
        <f>ROUND(I321*H321,2)</f>
        <v>0</v>
      </c>
      <c r="BL321" s="18" t="s">
        <v>526</v>
      </c>
      <c r="BM321" s="105" t="s">
        <v>550</v>
      </c>
    </row>
    <row r="322" spans="1:65" s="2" customFormat="1" ht="21.75" customHeight="1">
      <c r="A322" s="31"/>
      <c r="B322" s="98"/>
      <c r="C322" s="99" t="s">
        <v>551</v>
      </c>
      <c r="D322" s="181" t="s">
        <v>142</v>
      </c>
      <c r="E322" s="182" t="s">
        <v>552</v>
      </c>
      <c r="F322" s="183" t="s">
        <v>553</v>
      </c>
      <c r="G322" s="184" t="s">
        <v>525</v>
      </c>
      <c r="H322" s="185">
        <v>1</v>
      </c>
      <c r="I322" s="100"/>
      <c r="J322" s="224">
        <f>ROUND(I322*H322,2)</f>
        <v>0</v>
      </c>
      <c r="K322" s="183" t="s">
        <v>146</v>
      </c>
      <c r="L322" s="32"/>
      <c r="M322" s="101" t="s">
        <v>1</v>
      </c>
      <c r="N322" s="102" t="s">
        <v>41</v>
      </c>
      <c r="O322" s="45"/>
      <c r="P322" s="103">
        <f>O322*H322</f>
        <v>0</v>
      </c>
      <c r="Q322" s="103">
        <v>0</v>
      </c>
      <c r="R322" s="103">
        <f>Q322*H322</f>
        <v>0</v>
      </c>
      <c r="S322" s="103">
        <v>0</v>
      </c>
      <c r="T322" s="104">
        <f>S322*H322</f>
        <v>0</v>
      </c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R322" s="105" t="s">
        <v>526</v>
      </c>
      <c r="AT322" s="105" t="s">
        <v>142</v>
      </c>
      <c r="AU322" s="105" t="s">
        <v>85</v>
      </c>
      <c r="AY322" s="18" t="s">
        <v>140</v>
      </c>
      <c r="BE322" s="106">
        <f>IF(N322="základní",J322,0)</f>
        <v>0</v>
      </c>
      <c r="BF322" s="106">
        <f>IF(N322="snížená",J322,0)</f>
        <v>0</v>
      </c>
      <c r="BG322" s="106">
        <f>IF(N322="zákl. přenesená",J322,0)</f>
        <v>0</v>
      </c>
      <c r="BH322" s="106">
        <f>IF(N322="sníž. přenesená",J322,0)</f>
        <v>0</v>
      </c>
      <c r="BI322" s="106">
        <f>IF(N322="nulová",J322,0)</f>
        <v>0</v>
      </c>
      <c r="BJ322" s="18" t="s">
        <v>81</v>
      </c>
      <c r="BK322" s="106">
        <f>ROUND(I322*H322,2)</f>
        <v>0</v>
      </c>
      <c r="BL322" s="18" t="s">
        <v>526</v>
      </c>
      <c r="BM322" s="105" t="s">
        <v>554</v>
      </c>
    </row>
    <row r="323" spans="1:65" s="12" customFormat="1" ht="22.9" customHeight="1">
      <c r="B323" s="89"/>
      <c r="D323" s="177" t="s">
        <v>75</v>
      </c>
      <c r="E323" s="180" t="s">
        <v>555</v>
      </c>
      <c r="F323" s="180" t="s">
        <v>556</v>
      </c>
      <c r="G323" s="179"/>
      <c r="H323" s="179"/>
      <c r="I323" s="91"/>
      <c r="J323" s="223">
        <f>BK323</f>
        <v>0</v>
      </c>
      <c r="K323" s="179"/>
      <c r="L323" s="89"/>
      <c r="M323" s="92"/>
      <c r="N323" s="93"/>
      <c r="O323" s="93"/>
      <c r="P323" s="94">
        <f>SUM(P324:P326)</f>
        <v>0</v>
      </c>
      <c r="Q323" s="93"/>
      <c r="R323" s="94">
        <f>SUM(R324:R326)</f>
        <v>0</v>
      </c>
      <c r="S323" s="93"/>
      <c r="T323" s="95">
        <f>SUM(T324:T326)</f>
        <v>0</v>
      </c>
      <c r="AR323" s="90" t="s">
        <v>167</v>
      </c>
      <c r="AT323" s="96" t="s">
        <v>75</v>
      </c>
      <c r="AU323" s="96" t="s">
        <v>81</v>
      </c>
      <c r="AY323" s="90" t="s">
        <v>140</v>
      </c>
      <c r="BK323" s="97">
        <f>SUM(BK324:BK326)</f>
        <v>0</v>
      </c>
    </row>
    <row r="324" spans="1:65" s="2" customFormat="1" ht="16.5" customHeight="1">
      <c r="A324" s="31"/>
      <c r="B324" s="98"/>
      <c r="C324" s="99" t="s">
        <v>557</v>
      </c>
      <c r="D324" s="181" t="s">
        <v>142</v>
      </c>
      <c r="E324" s="182" t="s">
        <v>558</v>
      </c>
      <c r="F324" s="183" t="s">
        <v>559</v>
      </c>
      <c r="G324" s="184" t="s">
        <v>525</v>
      </c>
      <c r="H324" s="185">
        <v>1</v>
      </c>
      <c r="I324" s="100"/>
      <c r="J324" s="224">
        <f>ROUND(I324*H324,2)</f>
        <v>0</v>
      </c>
      <c r="K324" s="183" t="s">
        <v>146</v>
      </c>
      <c r="L324" s="32"/>
      <c r="M324" s="101" t="s">
        <v>1</v>
      </c>
      <c r="N324" s="102" t="s">
        <v>41</v>
      </c>
      <c r="O324" s="45"/>
      <c r="P324" s="103">
        <f>O324*H324</f>
        <v>0</v>
      </c>
      <c r="Q324" s="103">
        <v>0</v>
      </c>
      <c r="R324" s="103">
        <f>Q324*H324</f>
        <v>0</v>
      </c>
      <c r="S324" s="103">
        <v>0</v>
      </c>
      <c r="T324" s="104">
        <f>S324*H324</f>
        <v>0</v>
      </c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R324" s="105" t="s">
        <v>526</v>
      </c>
      <c r="AT324" s="105" t="s">
        <v>142</v>
      </c>
      <c r="AU324" s="105" t="s">
        <v>85</v>
      </c>
      <c r="AY324" s="18" t="s">
        <v>140</v>
      </c>
      <c r="BE324" s="106">
        <f>IF(N324="základní",J324,0)</f>
        <v>0</v>
      </c>
      <c r="BF324" s="106">
        <f>IF(N324="snížená",J324,0)</f>
        <v>0</v>
      </c>
      <c r="BG324" s="106">
        <f>IF(N324="zákl. přenesená",J324,0)</f>
        <v>0</v>
      </c>
      <c r="BH324" s="106">
        <f>IF(N324="sníž. přenesená",J324,0)</f>
        <v>0</v>
      </c>
      <c r="BI324" s="106">
        <f>IF(N324="nulová",J324,0)</f>
        <v>0</v>
      </c>
      <c r="BJ324" s="18" t="s">
        <v>81</v>
      </c>
      <c r="BK324" s="106">
        <f>ROUND(I324*H324,2)</f>
        <v>0</v>
      </c>
      <c r="BL324" s="18" t="s">
        <v>526</v>
      </c>
      <c r="BM324" s="105" t="s">
        <v>560</v>
      </c>
    </row>
    <row r="325" spans="1:65" s="2" customFormat="1" ht="16.5" customHeight="1">
      <c r="A325" s="31"/>
      <c r="B325" s="98"/>
      <c r="C325" s="99" t="s">
        <v>561</v>
      </c>
      <c r="D325" s="181" t="s">
        <v>142</v>
      </c>
      <c r="E325" s="182" t="s">
        <v>562</v>
      </c>
      <c r="F325" s="183" t="s">
        <v>563</v>
      </c>
      <c r="G325" s="184" t="s">
        <v>525</v>
      </c>
      <c r="H325" s="185">
        <v>1</v>
      </c>
      <c r="I325" s="100"/>
      <c r="J325" s="224">
        <f>ROUND(I325*H325,2)</f>
        <v>0</v>
      </c>
      <c r="K325" s="183" t="s">
        <v>146</v>
      </c>
      <c r="L325" s="32"/>
      <c r="M325" s="101" t="s">
        <v>1</v>
      </c>
      <c r="N325" s="102" t="s">
        <v>41</v>
      </c>
      <c r="O325" s="45"/>
      <c r="P325" s="103">
        <f>O325*H325</f>
        <v>0</v>
      </c>
      <c r="Q325" s="103">
        <v>0</v>
      </c>
      <c r="R325" s="103">
        <f>Q325*H325</f>
        <v>0</v>
      </c>
      <c r="S325" s="103">
        <v>0</v>
      </c>
      <c r="T325" s="104">
        <f>S325*H325</f>
        <v>0</v>
      </c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R325" s="105" t="s">
        <v>526</v>
      </c>
      <c r="AT325" s="105" t="s">
        <v>142</v>
      </c>
      <c r="AU325" s="105" t="s">
        <v>85</v>
      </c>
      <c r="AY325" s="18" t="s">
        <v>140</v>
      </c>
      <c r="BE325" s="106">
        <f>IF(N325="základní",J325,0)</f>
        <v>0</v>
      </c>
      <c r="BF325" s="106">
        <f>IF(N325="snížená",J325,0)</f>
        <v>0</v>
      </c>
      <c r="BG325" s="106">
        <f>IF(N325="zákl. přenesená",J325,0)</f>
        <v>0</v>
      </c>
      <c r="BH325" s="106">
        <f>IF(N325="sníž. přenesená",J325,0)</f>
        <v>0</v>
      </c>
      <c r="BI325" s="106">
        <f>IF(N325="nulová",J325,0)</f>
        <v>0</v>
      </c>
      <c r="BJ325" s="18" t="s">
        <v>81</v>
      </c>
      <c r="BK325" s="106">
        <f>ROUND(I325*H325,2)</f>
        <v>0</v>
      </c>
      <c r="BL325" s="18" t="s">
        <v>526</v>
      </c>
      <c r="BM325" s="105" t="s">
        <v>564</v>
      </c>
    </row>
    <row r="326" spans="1:65" s="2" customFormat="1" ht="16.5" customHeight="1">
      <c r="A326" s="31"/>
      <c r="B326" s="98"/>
      <c r="C326" s="99" t="s">
        <v>565</v>
      </c>
      <c r="D326" s="181" t="s">
        <v>142</v>
      </c>
      <c r="E326" s="182" t="s">
        <v>566</v>
      </c>
      <c r="F326" s="183" t="s">
        <v>567</v>
      </c>
      <c r="G326" s="184" t="s">
        <v>525</v>
      </c>
      <c r="H326" s="185">
        <v>1</v>
      </c>
      <c r="I326" s="100"/>
      <c r="J326" s="224">
        <f>ROUND(I326*H326,2)</f>
        <v>0</v>
      </c>
      <c r="K326" s="183" t="s">
        <v>146</v>
      </c>
      <c r="L326" s="32"/>
      <c r="M326" s="101" t="s">
        <v>1</v>
      </c>
      <c r="N326" s="102" t="s">
        <v>41</v>
      </c>
      <c r="O326" s="45"/>
      <c r="P326" s="103">
        <f>O326*H326</f>
        <v>0</v>
      </c>
      <c r="Q326" s="103">
        <v>0</v>
      </c>
      <c r="R326" s="103">
        <f>Q326*H326</f>
        <v>0</v>
      </c>
      <c r="S326" s="103">
        <v>0</v>
      </c>
      <c r="T326" s="104">
        <f>S326*H326</f>
        <v>0</v>
      </c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R326" s="105" t="s">
        <v>526</v>
      </c>
      <c r="AT326" s="105" t="s">
        <v>142</v>
      </c>
      <c r="AU326" s="105" t="s">
        <v>85</v>
      </c>
      <c r="AY326" s="18" t="s">
        <v>140</v>
      </c>
      <c r="BE326" s="106">
        <f>IF(N326="základní",J326,0)</f>
        <v>0</v>
      </c>
      <c r="BF326" s="106">
        <f>IF(N326="snížená",J326,0)</f>
        <v>0</v>
      </c>
      <c r="BG326" s="106">
        <f>IF(N326="zákl. přenesená",J326,0)</f>
        <v>0</v>
      </c>
      <c r="BH326" s="106">
        <f>IF(N326="sníž. přenesená",J326,0)</f>
        <v>0</v>
      </c>
      <c r="BI326" s="106">
        <f>IF(N326="nulová",J326,0)</f>
        <v>0</v>
      </c>
      <c r="BJ326" s="18" t="s">
        <v>81</v>
      </c>
      <c r="BK326" s="106">
        <f>ROUND(I326*H326,2)</f>
        <v>0</v>
      </c>
      <c r="BL326" s="18" t="s">
        <v>526</v>
      </c>
      <c r="BM326" s="105" t="s">
        <v>568</v>
      </c>
    </row>
    <row r="327" spans="1:65" s="12" customFormat="1" ht="22.9" customHeight="1">
      <c r="B327" s="89"/>
      <c r="D327" s="177" t="s">
        <v>75</v>
      </c>
      <c r="E327" s="180" t="s">
        <v>569</v>
      </c>
      <c r="F327" s="180" t="s">
        <v>570</v>
      </c>
      <c r="G327" s="179"/>
      <c r="H327" s="179"/>
      <c r="I327" s="91"/>
      <c r="J327" s="223">
        <f>BK327</f>
        <v>0</v>
      </c>
      <c r="K327" s="179"/>
      <c r="L327" s="89"/>
      <c r="M327" s="92"/>
      <c r="N327" s="93"/>
      <c r="O327" s="93"/>
      <c r="P327" s="94">
        <f>P328</f>
        <v>0</v>
      </c>
      <c r="Q327" s="93"/>
      <c r="R327" s="94">
        <f>R328</f>
        <v>0</v>
      </c>
      <c r="S327" s="93"/>
      <c r="T327" s="95">
        <f>T328</f>
        <v>0</v>
      </c>
      <c r="AR327" s="90" t="s">
        <v>167</v>
      </c>
      <c r="AT327" s="96" t="s">
        <v>75</v>
      </c>
      <c r="AU327" s="96" t="s">
        <v>81</v>
      </c>
      <c r="AY327" s="90" t="s">
        <v>140</v>
      </c>
      <c r="BK327" s="97">
        <f>BK328</f>
        <v>0</v>
      </c>
    </row>
    <row r="328" spans="1:65" s="2" customFormat="1" ht="16.5" customHeight="1">
      <c r="A328" s="31"/>
      <c r="B328" s="98"/>
      <c r="C328" s="99" t="s">
        <v>571</v>
      </c>
      <c r="D328" s="181" t="s">
        <v>142</v>
      </c>
      <c r="E328" s="182" t="s">
        <v>572</v>
      </c>
      <c r="F328" s="183" t="s">
        <v>573</v>
      </c>
      <c r="G328" s="184" t="s">
        <v>525</v>
      </c>
      <c r="H328" s="185">
        <v>1</v>
      </c>
      <c r="I328" s="100"/>
      <c r="J328" s="224">
        <f>ROUND(I328*H328,2)</f>
        <v>0</v>
      </c>
      <c r="K328" s="183" t="s">
        <v>146</v>
      </c>
      <c r="L328" s="32"/>
      <c r="M328" s="101" t="s">
        <v>1</v>
      </c>
      <c r="N328" s="102" t="s">
        <v>41</v>
      </c>
      <c r="O328" s="45"/>
      <c r="P328" s="103">
        <f>O328*H328</f>
        <v>0</v>
      </c>
      <c r="Q328" s="103">
        <v>0</v>
      </c>
      <c r="R328" s="103">
        <f>Q328*H328</f>
        <v>0</v>
      </c>
      <c r="S328" s="103">
        <v>0</v>
      </c>
      <c r="T328" s="104">
        <f>S328*H328</f>
        <v>0</v>
      </c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R328" s="105" t="s">
        <v>526</v>
      </c>
      <c r="AT328" s="105" t="s">
        <v>142</v>
      </c>
      <c r="AU328" s="105" t="s">
        <v>85</v>
      </c>
      <c r="AY328" s="18" t="s">
        <v>140</v>
      </c>
      <c r="BE328" s="106">
        <f>IF(N328="základní",J328,0)</f>
        <v>0</v>
      </c>
      <c r="BF328" s="106">
        <f>IF(N328="snížená",J328,0)</f>
        <v>0</v>
      </c>
      <c r="BG328" s="106">
        <f>IF(N328="zákl. přenesená",J328,0)</f>
        <v>0</v>
      </c>
      <c r="BH328" s="106">
        <f>IF(N328="sníž. přenesená",J328,0)</f>
        <v>0</v>
      </c>
      <c r="BI328" s="106">
        <f>IF(N328="nulová",J328,0)</f>
        <v>0</v>
      </c>
      <c r="BJ328" s="18" t="s">
        <v>81</v>
      </c>
      <c r="BK328" s="106">
        <f>ROUND(I328*H328,2)</f>
        <v>0</v>
      </c>
      <c r="BL328" s="18" t="s">
        <v>526</v>
      </c>
      <c r="BM328" s="105" t="s">
        <v>574</v>
      </c>
    </row>
    <row r="329" spans="1:65" s="12" customFormat="1" ht="22.9" customHeight="1">
      <c r="B329" s="89"/>
      <c r="D329" s="177" t="s">
        <v>75</v>
      </c>
      <c r="E329" s="180" t="s">
        <v>575</v>
      </c>
      <c r="F329" s="180" t="s">
        <v>576</v>
      </c>
      <c r="G329" s="179"/>
      <c r="H329" s="179"/>
      <c r="I329" s="91"/>
      <c r="J329" s="223">
        <f>BK329</f>
        <v>0</v>
      </c>
      <c r="K329" s="179"/>
      <c r="L329" s="89"/>
      <c r="M329" s="92"/>
      <c r="N329" s="93"/>
      <c r="O329" s="93"/>
      <c r="P329" s="94">
        <f>P330</f>
        <v>0</v>
      </c>
      <c r="Q329" s="93"/>
      <c r="R329" s="94">
        <f>R330</f>
        <v>0</v>
      </c>
      <c r="S329" s="93"/>
      <c r="T329" s="95">
        <f>T330</f>
        <v>0</v>
      </c>
      <c r="AR329" s="90" t="s">
        <v>167</v>
      </c>
      <c r="AT329" s="96" t="s">
        <v>75</v>
      </c>
      <c r="AU329" s="96" t="s">
        <v>81</v>
      </c>
      <c r="AY329" s="90" t="s">
        <v>140</v>
      </c>
      <c r="BK329" s="97">
        <f>BK330</f>
        <v>0</v>
      </c>
    </row>
    <row r="330" spans="1:65" s="2" customFormat="1" ht="16.5" customHeight="1">
      <c r="A330" s="31"/>
      <c r="B330" s="98"/>
      <c r="C330" s="99" t="s">
        <v>577</v>
      </c>
      <c r="D330" s="181" t="s">
        <v>142</v>
      </c>
      <c r="E330" s="182" t="s">
        <v>578</v>
      </c>
      <c r="F330" s="183" t="s">
        <v>579</v>
      </c>
      <c r="G330" s="184" t="s">
        <v>525</v>
      </c>
      <c r="H330" s="185">
        <v>1</v>
      </c>
      <c r="I330" s="100"/>
      <c r="J330" s="224">
        <f>ROUND(I330*H330,2)</f>
        <v>0</v>
      </c>
      <c r="K330" s="183" t="s">
        <v>146</v>
      </c>
      <c r="L330" s="32"/>
      <c r="M330" s="136" t="s">
        <v>1</v>
      </c>
      <c r="N330" s="137" t="s">
        <v>41</v>
      </c>
      <c r="O330" s="138"/>
      <c r="P330" s="139">
        <f>O330*H330</f>
        <v>0</v>
      </c>
      <c r="Q330" s="139">
        <v>0</v>
      </c>
      <c r="R330" s="139">
        <f>Q330*H330</f>
        <v>0</v>
      </c>
      <c r="S330" s="139">
        <v>0</v>
      </c>
      <c r="T330" s="140">
        <f>S330*H330</f>
        <v>0</v>
      </c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R330" s="105" t="s">
        <v>526</v>
      </c>
      <c r="AT330" s="105" t="s">
        <v>142</v>
      </c>
      <c r="AU330" s="105" t="s">
        <v>85</v>
      </c>
      <c r="AY330" s="18" t="s">
        <v>140</v>
      </c>
      <c r="BE330" s="106">
        <f>IF(N330="základní",J330,0)</f>
        <v>0</v>
      </c>
      <c r="BF330" s="106">
        <f>IF(N330="snížená",J330,0)</f>
        <v>0</v>
      </c>
      <c r="BG330" s="106">
        <f>IF(N330="zákl. přenesená",J330,0)</f>
        <v>0</v>
      </c>
      <c r="BH330" s="106">
        <f>IF(N330="sníž. přenesená",J330,0)</f>
        <v>0</v>
      </c>
      <c r="BI330" s="106">
        <f>IF(N330="nulová",J330,0)</f>
        <v>0</v>
      </c>
      <c r="BJ330" s="18" t="s">
        <v>81</v>
      </c>
      <c r="BK330" s="106">
        <f>ROUND(I330*H330,2)</f>
        <v>0</v>
      </c>
      <c r="BL330" s="18" t="s">
        <v>526</v>
      </c>
      <c r="BM330" s="105" t="s">
        <v>580</v>
      </c>
    </row>
    <row r="331" spans="1:65" s="2" customFormat="1" ht="6.95" customHeight="1">
      <c r="A331" s="31"/>
      <c r="B331" s="36"/>
      <c r="C331" s="37"/>
      <c r="D331" s="37"/>
      <c r="E331" s="37"/>
      <c r="F331" s="37"/>
      <c r="G331" s="37"/>
      <c r="H331" s="37"/>
      <c r="I331" s="37"/>
      <c r="J331" s="37"/>
      <c r="K331" s="37"/>
      <c r="L331" s="32"/>
      <c r="M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</row>
  </sheetData>
  <sheetProtection algorithmName="SHA-512" hashValue="LY3mDjW2Svzkha1e7pRJmcvAaPgCzK7aFFamWSpcZF5O4RRUIOyyniJ4a4bqIWsjbgMGzcqOoOFeAIynqChqZA==" saltValue="NqCjj81qIxOgzmxcibVhfQ==" spinCount="100000" sheet="1" objects="1" scenarios="1"/>
  <autoFilter ref="C132:K330"/>
  <mergeCells count="6">
    <mergeCell ref="E125:H125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25" style="1" customWidth="1"/>
    <col min="4" max="4" width="75.83203125" style="1" customWidth="1"/>
    <col min="5" max="5" width="13.33203125" style="1" customWidth="1"/>
    <col min="6" max="6" width="20" style="1" customWidth="1"/>
    <col min="7" max="7" width="1.6640625" style="1" customWidth="1"/>
    <col min="8" max="8" width="8.33203125" style="1" customWidth="1"/>
  </cols>
  <sheetData>
    <row r="1" spans="1:8" s="1" customFormat="1" ht="11.25" customHeight="1"/>
    <row r="2" spans="1:8" s="1" customFormat="1" ht="36.950000000000003" customHeight="1"/>
    <row r="3" spans="1:8" s="1" customFormat="1" ht="6.95" customHeight="1">
      <c r="B3" s="19"/>
      <c r="C3" s="20"/>
      <c r="D3" s="20"/>
      <c r="E3" s="20"/>
      <c r="F3" s="20"/>
      <c r="G3" s="20"/>
      <c r="H3" s="21"/>
    </row>
    <row r="4" spans="1:8" s="1" customFormat="1" ht="24.95" customHeight="1">
      <c r="B4" s="21"/>
      <c r="C4" s="22" t="s">
        <v>581</v>
      </c>
      <c r="H4" s="21"/>
    </row>
    <row r="5" spans="1:8" s="1" customFormat="1" ht="12" customHeight="1">
      <c r="B5" s="21"/>
      <c r="C5" s="25" t="s">
        <v>13</v>
      </c>
      <c r="D5" s="286" t="s">
        <v>14</v>
      </c>
      <c r="E5" s="244"/>
      <c r="F5" s="244"/>
      <c r="H5" s="21"/>
    </row>
    <row r="6" spans="1:8" s="1" customFormat="1" ht="36.950000000000003" customHeight="1">
      <c r="B6" s="21"/>
      <c r="C6" s="27" t="s">
        <v>16</v>
      </c>
      <c r="D6" s="287" t="s">
        <v>17</v>
      </c>
      <c r="E6" s="244"/>
      <c r="F6" s="244"/>
      <c r="H6" s="21"/>
    </row>
    <row r="7" spans="1:8" s="1" customFormat="1" ht="24.75" customHeight="1">
      <c r="B7" s="21"/>
      <c r="C7" s="28" t="s">
        <v>22</v>
      </c>
      <c r="D7" s="42" t="str">
        <f>'Rekapitulace stavby'!AN8</f>
        <v>27. 11. 2021</v>
      </c>
      <c r="H7" s="21"/>
    </row>
    <row r="8" spans="1:8" s="2" customFormat="1" ht="10.9" customHeight="1">
      <c r="A8" s="31"/>
      <c r="B8" s="32"/>
      <c r="C8" s="31"/>
      <c r="D8" s="31"/>
      <c r="E8" s="31"/>
      <c r="F8" s="31"/>
      <c r="G8" s="31"/>
      <c r="H8" s="32"/>
    </row>
    <row r="9" spans="1:8" s="11" customFormat="1" ht="29.25" customHeight="1">
      <c r="A9" s="80"/>
      <c r="B9" s="81"/>
      <c r="C9" s="82" t="s">
        <v>57</v>
      </c>
      <c r="D9" s="83" t="s">
        <v>58</v>
      </c>
      <c r="E9" s="83" t="s">
        <v>127</v>
      </c>
      <c r="F9" s="84" t="s">
        <v>582</v>
      </c>
      <c r="G9" s="80"/>
      <c r="H9" s="81"/>
    </row>
    <row r="10" spans="1:8" s="2" customFormat="1" ht="47.25">
      <c r="A10" s="31"/>
      <c r="B10" s="32"/>
      <c r="C10" s="141" t="s">
        <v>14</v>
      </c>
      <c r="D10" s="141" t="s">
        <v>17</v>
      </c>
      <c r="E10" s="31"/>
      <c r="F10" s="31"/>
      <c r="G10" s="31"/>
      <c r="H10" s="32"/>
    </row>
    <row r="11" spans="1:8" s="2" customFormat="1" ht="16.899999999999999" customHeight="1">
      <c r="A11" s="31"/>
      <c r="B11" s="32"/>
      <c r="C11" s="142" t="s">
        <v>583</v>
      </c>
      <c r="D11" s="143" t="s">
        <v>1</v>
      </c>
      <c r="E11" s="144" t="s">
        <v>1</v>
      </c>
      <c r="F11" s="145">
        <v>6</v>
      </c>
      <c r="G11" s="31"/>
      <c r="H11" s="32"/>
    </row>
    <row r="12" spans="1:8" s="2" customFormat="1" ht="16.899999999999999" customHeight="1">
      <c r="A12" s="31"/>
      <c r="B12" s="32"/>
      <c r="C12" s="142" t="s">
        <v>584</v>
      </c>
      <c r="D12" s="143" t="s">
        <v>1</v>
      </c>
      <c r="E12" s="144" t="s">
        <v>1</v>
      </c>
      <c r="F12" s="145">
        <v>13</v>
      </c>
      <c r="G12" s="31"/>
      <c r="H12" s="32"/>
    </row>
    <row r="13" spans="1:8" s="2" customFormat="1" ht="16.899999999999999" customHeight="1">
      <c r="A13" s="31"/>
      <c r="B13" s="32"/>
      <c r="C13" s="142" t="s">
        <v>83</v>
      </c>
      <c r="D13" s="143" t="s">
        <v>1</v>
      </c>
      <c r="E13" s="144" t="s">
        <v>1</v>
      </c>
      <c r="F13" s="145">
        <v>5.415</v>
      </c>
      <c r="G13" s="31"/>
      <c r="H13" s="32"/>
    </row>
    <row r="14" spans="1:8" s="2" customFormat="1" ht="16.899999999999999" customHeight="1">
      <c r="A14" s="31"/>
      <c r="B14" s="32"/>
      <c r="C14" s="146" t="s">
        <v>1</v>
      </c>
      <c r="D14" s="146" t="s">
        <v>150</v>
      </c>
      <c r="E14" s="18" t="s">
        <v>1</v>
      </c>
      <c r="F14" s="147">
        <v>0</v>
      </c>
      <c r="G14" s="31"/>
      <c r="H14" s="32"/>
    </row>
    <row r="15" spans="1:8" s="2" customFormat="1" ht="16.899999999999999" customHeight="1">
      <c r="A15" s="31"/>
      <c r="B15" s="32"/>
      <c r="C15" s="146" t="s">
        <v>1</v>
      </c>
      <c r="D15" s="146" t="s">
        <v>151</v>
      </c>
      <c r="E15" s="18" t="s">
        <v>1</v>
      </c>
      <c r="F15" s="147">
        <v>5.415</v>
      </c>
      <c r="G15" s="31"/>
      <c r="H15" s="32"/>
    </row>
    <row r="16" spans="1:8" s="2" customFormat="1" ht="16.899999999999999" customHeight="1">
      <c r="A16" s="31"/>
      <c r="B16" s="32"/>
      <c r="C16" s="146" t="s">
        <v>83</v>
      </c>
      <c r="D16" s="146" t="s">
        <v>152</v>
      </c>
      <c r="E16" s="18" t="s">
        <v>1</v>
      </c>
      <c r="F16" s="147">
        <v>5.415</v>
      </c>
      <c r="G16" s="31"/>
      <c r="H16" s="32"/>
    </row>
    <row r="17" spans="1:8" s="2" customFormat="1" ht="16.899999999999999" customHeight="1">
      <c r="A17" s="31"/>
      <c r="B17" s="32"/>
      <c r="C17" s="148" t="s">
        <v>585</v>
      </c>
      <c r="D17" s="31"/>
      <c r="E17" s="31"/>
      <c r="F17" s="31"/>
      <c r="G17" s="31"/>
      <c r="H17" s="32"/>
    </row>
    <row r="18" spans="1:8" s="2" customFormat="1" ht="16.899999999999999" customHeight="1">
      <c r="A18" s="31"/>
      <c r="B18" s="32"/>
      <c r="C18" s="146" t="s">
        <v>143</v>
      </c>
      <c r="D18" s="146" t="s">
        <v>144</v>
      </c>
      <c r="E18" s="18" t="s">
        <v>145</v>
      </c>
      <c r="F18" s="147">
        <v>5.415</v>
      </c>
      <c r="G18" s="31"/>
      <c r="H18" s="32"/>
    </row>
    <row r="19" spans="1:8" s="2" customFormat="1" ht="22.5">
      <c r="A19" s="31"/>
      <c r="B19" s="32"/>
      <c r="C19" s="146" t="s">
        <v>168</v>
      </c>
      <c r="D19" s="146" t="s">
        <v>169</v>
      </c>
      <c r="E19" s="18" t="s">
        <v>145</v>
      </c>
      <c r="F19" s="147">
        <v>8.8279999999999994</v>
      </c>
      <c r="G19" s="31"/>
      <c r="H19" s="32"/>
    </row>
    <row r="20" spans="1:8" s="2" customFormat="1" ht="16.899999999999999" customHeight="1">
      <c r="A20" s="31"/>
      <c r="B20" s="32"/>
      <c r="C20" s="142" t="s">
        <v>586</v>
      </c>
      <c r="D20" s="143" t="s">
        <v>1</v>
      </c>
      <c r="E20" s="144" t="s">
        <v>1</v>
      </c>
      <c r="F20" s="145">
        <v>83.968000000000004</v>
      </c>
      <c r="G20" s="31"/>
      <c r="H20" s="32"/>
    </row>
    <row r="21" spans="1:8" s="2" customFormat="1" ht="16.899999999999999" customHeight="1">
      <c r="A21" s="31"/>
      <c r="B21" s="32"/>
      <c r="C21" s="142" t="s">
        <v>587</v>
      </c>
      <c r="D21" s="143" t="s">
        <v>1</v>
      </c>
      <c r="E21" s="144" t="s">
        <v>1</v>
      </c>
      <c r="F21" s="145">
        <v>27.664000000000001</v>
      </c>
      <c r="G21" s="31"/>
      <c r="H21" s="32"/>
    </row>
    <row r="22" spans="1:8" s="2" customFormat="1" ht="16.899999999999999" customHeight="1">
      <c r="A22" s="31"/>
      <c r="B22" s="32"/>
      <c r="C22" s="142" t="s">
        <v>89</v>
      </c>
      <c r="D22" s="143" t="s">
        <v>1</v>
      </c>
      <c r="E22" s="144" t="s">
        <v>1</v>
      </c>
      <c r="F22" s="145">
        <v>8.8279999999999994</v>
      </c>
      <c r="G22" s="31"/>
      <c r="H22" s="32"/>
    </row>
    <row r="23" spans="1:8" s="2" customFormat="1" ht="16.899999999999999" customHeight="1">
      <c r="A23" s="31"/>
      <c r="B23" s="32"/>
      <c r="C23" s="146" t="s">
        <v>1</v>
      </c>
      <c r="D23" s="146" t="s">
        <v>171</v>
      </c>
      <c r="E23" s="18" t="s">
        <v>1</v>
      </c>
      <c r="F23" s="147">
        <v>13.215</v>
      </c>
      <c r="G23" s="31"/>
      <c r="H23" s="32"/>
    </row>
    <row r="24" spans="1:8" s="2" customFormat="1" ht="16.899999999999999" customHeight="1">
      <c r="A24" s="31"/>
      <c r="B24" s="32"/>
      <c r="C24" s="146" t="s">
        <v>1</v>
      </c>
      <c r="D24" s="146" t="s">
        <v>172</v>
      </c>
      <c r="E24" s="18" t="s">
        <v>1</v>
      </c>
      <c r="F24" s="147">
        <v>-4.3869999999999996</v>
      </c>
      <c r="G24" s="31"/>
      <c r="H24" s="32"/>
    </row>
    <row r="25" spans="1:8" s="2" customFormat="1" ht="16.899999999999999" customHeight="1">
      <c r="A25" s="31"/>
      <c r="B25" s="32"/>
      <c r="C25" s="146" t="s">
        <v>89</v>
      </c>
      <c r="D25" s="146" t="s">
        <v>152</v>
      </c>
      <c r="E25" s="18" t="s">
        <v>1</v>
      </c>
      <c r="F25" s="147">
        <v>8.8279999999999994</v>
      </c>
      <c r="G25" s="31"/>
      <c r="H25" s="32"/>
    </row>
    <row r="26" spans="1:8" s="2" customFormat="1" ht="16.899999999999999" customHeight="1">
      <c r="A26" s="31"/>
      <c r="B26" s="32"/>
      <c r="C26" s="148" t="s">
        <v>585</v>
      </c>
      <c r="D26" s="31"/>
      <c r="E26" s="31"/>
      <c r="F26" s="31"/>
      <c r="G26" s="31"/>
      <c r="H26" s="32"/>
    </row>
    <row r="27" spans="1:8" s="2" customFormat="1" ht="22.5">
      <c r="A27" s="31"/>
      <c r="B27" s="32"/>
      <c r="C27" s="146" t="s">
        <v>168</v>
      </c>
      <c r="D27" s="146" t="s">
        <v>169</v>
      </c>
      <c r="E27" s="18" t="s">
        <v>145</v>
      </c>
      <c r="F27" s="147">
        <v>8.8279999999999994</v>
      </c>
      <c r="G27" s="31"/>
      <c r="H27" s="32"/>
    </row>
    <row r="28" spans="1:8" s="2" customFormat="1" ht="22.5">
      <c r="A28" s="31"/>
      <c r="B28" s="32"/>
      <c r="C28" s="146" t="s">
        <v>177</v>
      </c>
      <c r="D28" s="146" t="s">
        <v>178</v>
      </c>
      <c r="E28" s="18" t="s">
        <v>145</v>
      </c>
      <c r="F28" s="147">
        <v>88.28</v>
      </c>
      <c r="G28" s="31"/>
      <c r="H28" s="32"/>
    </row>
    <row r="29" spans="1:8" s="2" customFormat="1" ht="16.899999999999999" customHeight="1">
      <c r="A29" s="31"/>
      <c r="B29" s="32"/>
      <c r="C29" s="146" t="s">
        <v>188</v>
      </c>
      <c r="D29" s="146" t="s">
        <v>189</v>
      </c>
      <c r="E29" s="18" t="s">
        <v>145</v>
      </c>
      <c r="F29" s="147">
        <v>8.8279999999999994</v>
      </c>
      <c r="G29" s="31"/>
      <c r="H29" s="32"/>
    </row>
    <row r="30" spans="1:8" s="2" customFormat="1" ht="22.5">
      <c r="A30" s="31"/>
      <c r="B30" s="32"/>
      <c r="C30" s="146" t="s">
        <v>192</v>
      </c>
      <c r="D30" s="146" t="s">
        <v>193</v>
      </c>
      <c r="E30" s="18" t="s">
        <v>194</v>
      </c>
      <c r="F30" s="147">
        <v>14.743</v>
      </c>
      <c r="G30" s="31"/>
      <c r="H30" s="32"/>
    </row>
    <row r="31" spans="1:8" s="2" customFormat="1" ht="16.899999999999999" customHeight="1">
      <c r="A31" s="31"/>
      <c r="B31" s="32"/>
      <c r="C31" s="142" t="s">
        <v>93</v>
      </c>
      <c r="D31" s="143" t="s">
        <v>1</v>
      </c>
      <c r="E31" s="144" t="s">
        <v>1</v>
      </c>
      <c r="F31" s="145">
        <v>68</v>
      </c>
      <c r="G31" s="31"/>
      <c r="H31" s="32"/>
    </row>
    <row r="32" spans="1:8" s="2" customFormat="1" ht="16.899999999999999" customHeight="1">
      <c r="A32" s="31"/>
      <c r="B32" s="32"/>
      <c r="C32" s="146" t="s">
        <v>1</v>
      </c>
      <c r="D32" s="146" t="s">
        <v>208</v>
      </c>
      <c r="E32" s="18" t="s">
        <v>1</v>
      </c>
      <c r="F32" s="147">
        <v>34</v>
      </c>
      <c r="G32" s="31"/>
      <c r="H32" s="32"/>
    </row>
    <row r="33" spans="1:8" s="2" customFormat="1" ht="16.899999999999999" customHeight="1">
      <c r="A33" s="31"/>
      <c r="B33" s="32"/>
      <c r="C33" s="146" t="s">
        <v>1</v>
      </c>
      <c r="D33" s="146" t="s">
        <v>209</v>
      </c>
      <c r="E33" s="18" t="s">
        <v>1</v>
      </c>
      <c r="F33" s="147">
        <v>34</v>
      </c>
      <c r="G33" s="31"/>
      <c r="H33" s="32"/>
    </row>
    <row r="34" spans="1:8" s="2" customFormat="1" ht="16.899999999999999" customHeight="1">
      <c r="A34" s="31"/>
      <c r="B34" s="32"/>
      <c r="C34" s="146" t="s">
        <v>93</v>
      </c>
      <c r="D34" s="146" t="s">
        <v>152</v>
      </c>
      <c r="E34" s="18" t="s">
        <v>1</v>
      </c>
      <c r="F34" s="147">
        <v>68</v>
      </c>
      <c r="G34" s="31"/>
      <c r="H34" s="32"/>
    </row>
    <row r="35" spans="1:8" s="2" customFormat="1" ht="16.899999999999999" customHeight="1">
      <c r="A35" s="31"/>
      <c r="B35" s="32"/>
      <c r="C35" s="148" t="s">
        <v>585</v>
      </c>
      <c r="D35" s="31"/>
      <c r="E35" s="31"/>
      <c r="F35" s="31"/>
      <c r="G35" s="31"/>
      <c r="H35" s="32"/>
    </row>
    <row r="36" spans="1:8" s="2" customFormat="1" ht="16.899999999999999" customHeight="1">
      <c r="A36" s="31"/>
      <c r="B36" s="32"/>
      <c r="C36" s="146" t="s">
        <v>204</v>
      </c>
      <c r="D36" s="146" t="s">
        <v>205</v>
      </c>
      <c r="E36" s="18" t="s">
        <v>206</v>
      </c>
      <c r="F36" s="147">
        <v>68</v>
      </c>
      <c r="G36" s="31"/>
      <c r="H36" s="32"/>
    </row>
    <row r="37" spans="1:8" s="2" customFormat="1" ht="22.5">
      <c r="A37" s="31"/>
      <c r="B37" s="32"/>
      <c r="C37" s="146" t="s">
        <v>168</v>
      </c>
      <c r="D37" s="146" t="s">
        <v>169</v>
      </c>
      <c r="E37" s="18" t="s">
        <v>145</v>
      </c>
      <c r="F37" s="147">
        <v>8.16</v>
      </c>
      <c r="G37" s="31"/>
      <c r="H37" s="32"/>
    </row>
    <row r="38" spans="1:8" s="2" customFormat="1" ht="16.899999999999999" customHeight="1">
      <c r="A38" s="31"/>
      <c r="B38" s="32"/>
      <c r="C38" s="146" t="s">
        <v>182</v>
      </c>
      <c r="D38" s="146" t="s">
        <v>183</v>
      </c>
      <c r="E38" s="18" t="s">
        <v>145</v>
      </c>
      <c r="F38" s="147">
        <v>12.547000000000001</v>
      </c>
      <c r="G38" s="31"/>
      <c r="H38" s="32"/>
    </row>
    <row r="39" spans="1:8" s="2" customFormat="1" ht="16.899999999999999" customHeight="1">
      <c r="A39" s="31"/>
      <c r="B39" s="32"/>
      <c r="C39" s="146" t="s">
        <v>211</v>
      </c>
      <c r="D39" s="146" t="s">
        <v>212</v>
      </c>
      <c r="E39" s="18" t="s">
        <v>206</v>
      </c>
      <c r="F39" s="147">
        <v>68</v>
      </c>
      <c r="G39" s="31"/>
      <c r="H39" s="32"/>
    </row>
    <row r="40" spans="1:8" s="2" customFormat="1" ht="16.899999999999999" customHeight="1">
      <c r="A40" s="31"/>
      <c r="B40" s="32"/>
      <c r="C40" s="146" t="s">
        <v>220</v>
      </c>
      <c r="D40" s="146" t="s">
        <v>221</v>
      </c>
      <c r="E40" s="18" t="s">
        <v>206</v>
      </c>
      <c r="F40" s="147">
        <v>68</v>
      </c>
      <c r="G40" s="31"/>
      <c r="H40" s="32"/>
    </row>
    <row r="41" spans="1:8" s="2" customFormat="1" ht="16.899999999999999" customHeight="1">
      <c r="A41" s="31"/>
      <c r="B41" s="32"/>
      <c r="C41" s="142" t="s">
        <v>588</v>
      </c>
      <c r="D41" s="143" t="s">
        <v>1</v>
      </c>
      <c r="E41" s="144" t="s">
        <v>1</v>
      </c>
      <c r="F41" s="145">
        <v>4.032</v>
      </c>
      <c r="G41" s="31"/>
      <c r="H41" s="32"/>
    </row>
    <row r="42" spans="1:8" s="2" customFormat="1" ht="16.899999999999999" customHeight="1">
      <c r="A42" s="31"/>
      <c r="B42" s="32"/>
      <c r="C42" s="146" t="s">
        <v>1</v>
      </c>
      <c r="D42" s="146" t="s">
        <v>589</v>
      </c>
      <c r="E42" s="18" t="s">
        <v>1</v>
      </c>
      <c r="F42" s="147">
        <v>0</v>
      </c>
      <c r="G42" s="31"/>
      <c r="H42" s="32"/>
    </row>
    <row r="43" spans="1:8" s="2" customFormat="1" ht="16.899999999999999" customHeight="1">
      <c r="A43" s="31"/>
      <c r="B43" s="32"/>
      <c r="C43" s="146" t="s">
        <v>1</v>
      </c>
      <c r="D43" s="146" t="s">
        <v>590</v>
      </c>
      <c r="E43" s="18" t="s">
        <v>1</v>
      </c>
      <c r="F43" s="147">
        <v>5.76</v>
      </c>
      <c r="G43" s="31"/>
      <c r="H43" s="32"/>
    </row>
    <row r="44" spans="1:8" s="2" customFormat="1" ht="16.899999999999999" customHeight="1">
      <c r="A44" s="31"/>
      <c r="B44" s="32"/>
      <c r="C44" s="146" t="s">
        <v>1</v>
      </c>
      <c r="D44" s="146" t="s">
        <v>591</v>
      </c>
      <c r="E44" s="18" t="s">
        <v>1</v>
      </c>
      <c r="F44" s="147">
        <v>-1.728</v>
      </c>
      <c r="G44" s="31"/>
      <c r="H44" s="32"/>
    </row>
    <row r="45" spans="1:8" s="2" customFormat="1" ht="16.899999999999999" customHeight="1">
      <c r="A45" s="31"/>
      <c r="B45" s="32"/>
      <c r="C45" s="146" t="s">
        <v>588</v>
      </c>
      <c r="D45" s="146" t="s">
        <v>152</v>
      </c>
      <c r="E45" s="18" t="s">
        <v>1</v>
      </c>
      <c r="F45" s="147">
        <v>4.032</v>
      </c>
      <c r="G45" s="31"/>
      <c r="H45" s="32"/>
    </row>
    <row r="46" spans="1:8" s="2" customFormat="1" ht="16.899999999999999" customHeight="1">
      <c r="A46" s="31"/>
      <c r="B46" s="32"/>
      <c r="C46" s="142" t="s">
        <v>86</v>
      </c>
      <c r="D46" s="143" t="s">
        <v>1</v>
      </c>
      <c r="E46" s="144" t="s">
        <v>1</v>
      </c>
      <c r="F46" s="145">
        <v>7.8</v>
      </c>
      <c r="G46" s="31"/>
      <c r="H46" s="32"/>
    </row>
    <row r="47" spans="1:8" s="2" customFormat="1" ht="16.899999999999999" customHeight="1">
      <c r="A47" s="31"/>
      <c r="B47" s="32"/>
      <c r="C47" s="146" t="s">
        <v>1</v>
      </c>
      <c r="D47" s="146" t="s">
        <v>156</v>
      </c>
      <c r="E47" s="18" t="s">
        <v>1</v>
      </c>
      <c r="F47" s="147">
        <v>0</v>
      </c>
      <c r="G47" s="31"/>
      <c r="H47" s="32"/>
    </row>
    <row r="48" spans="1:8" s="2" customFormat="1" ht="16.899999999999999" customHeight="1">
      <c r="A48" s="31"/>
      <c r="B48" s="32"/>
      <c r="C48" s="146" t="s">
        <v>1</v>
      </c>
      <c r="D48" s="146" t="s">
        <v>157</v>
      </c>
      <c r="E48" s="18" t="s">
        <v>1</v>
      </c>
      <c r="F48" s="147">
        <v>7.8</v>
      </c>
      <c r="G48" s="31"/>
      <c r="H48" s="32"/>
    </row>
    <row r="49" spans="1:8" s="2" customFormat="1" ht="16.899999999999999" customHeight="1">
      <c r="A49" s="31"/>
      <c r="B49" s="32"/>
      <c r="C49" s="146" t="s">
        <v>86</v>
      </c>
      <c r="D49" s="146" t="s">
        <v>152</v>
      </c>
      <c r="E49" s="18" t="s">
        <v>1</v>
      </c>
      <c r="F49" s="147">
        <v>7.8</v>
      </c>
      <c r="G49" s="31"/>
      <c r="H49" s="32"/>
    </row>
    <row r="50" spans="1:8" s="2" customFormat="1" ht="16.899999999999999" customHeight="1">
      <c r="A50" s="31"/>
      <c r="B50" s="32"/>
      <c r="C50" s="148" t="s">
        <v>585</v>
      </c>
      <c r="D50" s="31"/>
      <c r="E50" s="31"/>
      <c r="F50" s="31"/>
      <c r="G50" s="31"/>
      <c r="H50" s="32"/>
    </row>
    <row r="51" spans="1:8" s="2" customFormat="1" ht="16.899999999999999" customHeight="1">
      <c r="A51" s="31"/>
      <c r="B51" s="32"/>
      <c r="C51" s="146" t="s">
        <v>153</v>
      </c>
      <c r="D51" s="146" t="s">
        <v>154</v>
      </c>
      <c r="E51" s="18" t="s">
        <v>145</v>
      </c>
      <c r="F51" s="147">
        <v>7.8</v>
      </c>
      <c r="G51" s="31"/>
      <c r="H51" s="32"/>
    </row>
    <row r="52" spans="1:8" s="2" customFormat="1" ht="22.5">
      <c r="A52" s="31"/>
      <c r="B52" s="32"/>
      <c r="C52" s="146" t="s">
        <v>168</v>
      </c>
      <c r="D52" s="146" t="s">
        <v>169</v>
      </c>
      <c r="E52" s="18" t="s">
        <v>145</v>
      </c>
      <c r="F52" s="147">
        <v>8.8279999999999994</v>
      </c>
      <c r="G52" s="31"/>
      <c r="H52" s="32"/>
    </row>
    <row r="53" spans="1:8" s="2" customFormat="1" ht="16.899999999999999" customHeight="1">
      <c r="A53" s="31"/>
      <c r="B53" s="32"/>
      <c r="C53" s="142" t="s">
        <v>97</v>
      </c>
      <c r="D53" s="143" t="s">
        <v>1</v>
      </c>
      <c r="E53" s="144" t="s">
        <v>1</v>
      </c>
      <c r="F53" s="145">
        <v>1.5</v>
      </c>
      <c r="G53" s="31"/>
      <c r="H53" s="32"/>
    </row>
    <row r="54" spans="1:8" s="2" customFormat="1" ht="16.899999999999999" customHeight="1">
      <c r="A54" s="31"/>
      <c r="B54" s="32"/>
      <c r="C54" s="146" t="s">
        <v>1</v>
      </c>
      <c r="D54" s="146" t="s">
        <v>592</v>
      </c>
      <c r="E54" s="18" t="s">
        <v>1</v>
      </c>
      <c r="F54" s="147">
        <v>0</v>
      </c>
      <c r="G54" s="31"/>
      <c r="H54" s="32"/>
    </row>
    <row r="55" spans="1:8" s="2" customFormat="1" ht="16.899999999999999" customHeight="1">
      <c r="A55" s="31"/>
      <c r="B55" s="32"/>
      <c r="C55" s="146" t="s">
        <v>97</v>
      </c>
      <c r="D55" s="146" t="s">
        <v>593</v>
      </c>
      <c r="E55" s="18" t="s">
        <v>1</v>
      </c>
      <c r="F55" s="147">
        <v>1.5</v>
      </c>
      <c r="G55" s="31"/>
      <c r="H55" s="32"/>
    </row>
    <row r="56" spans="1:8" s="2" customFormat="1" ht="16.899999999999999" customHeight="1">
      <c r="A56" s="31"/>
      <c r="B56" s="32"/>
      <c r="C56" s="148" t="s">
        <v>585</v>
      </c>
      <c r="D56" s="31"/>
      <c r="E56" s="31"/>
      <c r="F56" s="31"/>
      <c r="G56" s="31"/>
      <c r="H56" s="32"/>
    </row>
    <row r="57" spans="1:8" s="2" customFormat="1" ht="16.899999999999999" customHeight="1">
      <c r="A57" s="31"/>
      <c r="B57" s="32"/>
      <c r="C57" s="146" t="s">
        <v>235</v>
      </c>
      <c r="D57" s="146" t="s">
        <v>236</v>
      </c>
      <c r="E57" s="18" t="s">
        <v>145</v>
      </c>
      <c r="F57" s="147">
        <v>1.5</v>
      </c>
      <c r="G57" s="31"/>
      <c r="H57" s="32"/>
    </row>
    <row r="58" spans="1:8" s="2" customFormat="1" ht="16.899999999999999" customHeight="1">
      <c r="A58" s="31"/>
      <c r="B58" s="32"/>
      <c r="C58" s="142" t="s">
        <v>91</v>
      </c>
      <c r="D58" s="143" t="s">
        <v>1</v>
      </c>
      <c r="E58" s="144" t="s">
        <v>1</v>
      </c>
      <c r="F58" s="145">
        <v>4.3869999999999996</v>
      </c>
      <c r="G58" s="31"/>
      <c r="H58" s="32"/>
    </row>
    <row r="59" spans="1:8" s="2" customFormat="1" ht="16.899999999999999" customHeight="1">
      <c r="A59" s="31"/>
      <c r="B59" s="32"/>
      <c r="C59" s="146" t="s">
        <v>1</v>
      </c>
      <c r="D59" s="146" t="s">
        <v>201</v>
      </c>
      <c r="E59" s="18" t="s">
        <v>1</v>
      </c>
      <c r="F59" s="147">
        <v>0</v>
      </c>
      <c r="G59" s="31"/>
      <c r="H59" s="32"/>
    </row>
    <row r="60" spans="1:8" s="2" customFormat="1" ht="16.899999999999999" customHeight="1">
      <c r="A60" s="31"/>
      <c r="B60" s="32"/>
      <c r="C60" s="146" t="s">
        <v>1</v>
      </c>
      <c r="D60" s="146" t="s">
        <v>157</v>
      </c>
      <c r="E60" s="18" t="s">
        <v>1</v>
      </c>
      <c r="F60" s="147">
        <v>7.8</v>
      </c>
      <c r="G60" s="31"/>
      <c r="H60" s="32"/>
    </row>
    <row r="61" spans="1:8" s="2" customFormat="1" ht="16.899999999999999" customHeight="1">
      <c r="A61" s="31"/>
      <c r="B61" s="32"/>
      <c r="C61" s="146" t="s">
        <v>1</v>
      </c>
      <c r="D61" s="146" t="s">
        <v>202</v>
      </c>
      <c r="E61" s="18" t="s">
        <v>1</v>
      </c>
      <c r="F61" s="147">
        <v>-3.4129999999999998</v>
      </c>
      <c r="G61" s="31"/>
      <c r="H61" s="32"/>
    </row>
    <row r="62" spans="1:8" s="2" customFormat="1" ht="16.899999999999999" customHeight="1">
      <c r="A62" s="31"/>
      <c r="B62" s="32"/>
      <c r="C62" s="146" t="s">
        <v>91</v>
      </c>
      <c r="D62" s="146" t="s">
        <v>152</v>
      </c>
      <c r="E62" s="18" t="s">
        <v>1</v>
      </c>
      <c r="F62" s="147">
        <v>4.3869999999999996</v>
      </c>
      <c r="G62" s="31"/>
      <c r="H62" s="32"/>
    </row>
    <row r="63" spans="1:8" s="2" customFormat="1" ht="16.899999999999999" customHeight="1">
      <c r="A63" s="31"/>
      <c r="B63" s="32"/>
      <c r="C63" s="148" t="s">
        <v>585</v>
      </c>
      <c r="D63" s="31"/>
      <c r="E63" s="31"/>
      <c r="F63" s="31"/>
      <c r="G63" s="31"/>
      <c r="H63" s="32"/>
    </row>
    <row r="64" spans="1:8" s="2" customFormat="1" ht="16.899999999999999" customHeight="1">
      <c r="A64" s="31"/>
      <c r="B64" s="32"/>
      <c r="C64" s="146" t="s">
        <v>198</v>
      </c>
      <c r="D64" s="146" t="s">
        <v>199</v>
      </c>
      <c r="E64" s="18" t="s">
        <v>145</v>
      </c>
      <c r="F64" s="147">
        <v>4.3869999999999996</v>
      </c>
      <c r="G64" s="31"/>
      <c r="H64" s="32"/>
    </row>
    <row r="65" spans="1:8" s="2" customFormat="1" ht="22.5">
      <c r="A65" s="31"/>
      <c r="B65" s="32"/>
      <c r="C65" s="146" t="s">
        <v>159</v>
      </c>
      <c r="D65" s="146" t="s">
        <v>160</v>
      </c>
      <c r="E65" s="18" t="s">
        <v>145</v>
      </c>
      <c r="F65" s="147">
        <v>8.7739999999999991</v>
      </c>
      <c r="G65" s="31"/>
      <c r="H65" s="32"/>
    </row>
    <row r="66" spans="1:8" s="2" customFormat="1" ht="22.5">
      <c r="A66" s="31"/>
      <c r="B66" s="32"/>
      <c r="C66" s="146" t="s">
        <v>164</v>
      </c>
      <c r="D66" s="146" t="s">
        <v>165</v>
      </c>
      <c r="E66" s="18" t="s">
        <v>145</v>
      </c>
      <c r="F66" s="147">
        <v>8.7739999999999991</v>
      </c>
      <c r="G66" s="31"/>
      <c r="H66" s="32"/>
    </row>
    <row r="67" spans="1:8" s="2" customFormat="1" ht="22.5">
      <c r="A67" s="31"/>
      <c r="B67" s="32"/>
      <c r="C67" s="146" t="s">
        <v>168</v>
      </c>
      <c r="D67" s="146" t="s">
        <v>169</v>
      </c>
      <c r="E67" s="18" t="s">
        <v>145</v>
      </c>
      <c r="F67" s="147">
        <v>8.8279999999999994</v>
      </c>
      <c r="G67" s="31"/>
      <c r="H67" s="32"/>
    </row>
    <row r="68" spans="1:8" s="2" customFormat="1" ht="16.899999999999999" customHeight="1">
      <c r="A68" s="31"/>
      <c r="B68" s="32"/>
      <c r="C68" s="146" t="s">
        <v>182</v>
      </c>
      <c r="D68" s="146" t="s">
        <v>183</v>
      </c>
      <c r="E68" s="18" t="s">
        <v>145</v>
      </c>
      <c r="F68" s="147">
        <v>12.547000000000001</v>
      </c>
      <c r="G68" s="31"/>
      <c r="H68" s="32"/>
    </row>
    <row r="69" spans="1:8" s="2" customFormat="1" ht="16.899999999999999" customHeight="1">
      <c r="A69" s="31"/>
      <c r="B69" s="32"/>
      <c r="C69" s="142" t="s">
        <v>95</v>
      </c>
      <c r="D69" s="143" t="s">
        <v>1</v>
      </c>
      <c r="E69" s="144" t="s">
        <v>1</v>
      </c>
      <c r="F69" s="145">
        <v>92.4</v>
      </c>
      <c r="G69" s="31"/>
      <c r="H69" s="32"/>
    </row>
    <row r="70" spans="1:8" s="2" customFormat="1" ht="16.899999999999999" customHeight="1">
      <c r="A70" s="31"/>
      <c r="B70" s="32"/>
      <c r="C70" s="146" t="s">
        <v>1</v>
      </c>
      <c r="D70" s="146" t="s">
        <v>307</v>
      </c>
      <c r="E70" s="18" t="s">
        <v>1</v>
      </c>
      <c r="F70" s="147">
        <v>34</v>
      </c>
      <c r="G70" s="31"/>
      <c r="H70" s="32"/>
    </row>
    <row r="71" spans="1:8" s="2" customFormat="1" ht="16.899999999999999" customHeight="1">
      <c r="A71" s="31"/>
      <c r="B71" s="32"/>
      <c r="C71" s="146" t="s">
        <v>1</v>
      </c>
      <c r="D71" s="146" t="s">
        <v>308</v>
      </c>
      <c r="E71" s="18" t="s">
        <v>1</v>
      </c>
      <c r="F71" s="147">
        <v>0</v>
      </c>
      <c r="G71" s="31"/>
      <c r="H71" s="32"/>
    </row>
    <row r="72" spans="1:8" s="2" customFormat="1" ht="16.899999999999999" customHeight="1">
      <c r="A72" s="31"/>
      <c r="B72" s="32"/>
      <c r="C72" s="146" t="s">
        <v>1</v>
      </c>
      <c r="D72" s="146" t="s">
        <v>309</v>
      </c>
      <c r="E72" s="18" t="s">
        <v>1</v>
      </c>
      <c r="F72" s="147">
        <v>58.4</v>
      </c>
      <c r="G72" s="31"/>
      <c r="H72" s="32"/>
    </row>
    <row r="73" spans="1:8" s="2" customFormat="1" ht="16.899999999999999" customHeight="1">
      <c r="A73" s="31"/>
      <c r="B73" s="32"/>
      <c r="C73" s="146" t="s">
        <v>95</v>
      </c>
      <c r="D73" s="146" t="s">
        <v>152</v>
      </c>
      <c r="E73" s="18" t="s">
        <v>1</v>
      </c>
      <c r="F73" s="147">
        <v>92.4</v>
      </c>
      <c r="G73" s="31"/>
      <c r="H73" s="32"/>
    </row>
    <row r="74" spans="1:8" s="2" customFormat="1" ht="16.899999999999999" customHeight="1">
      <c r="A74" s="31"/>
      <c r="B74" s="32"/>
      <c r="C74" s="148" t="s">
        <v>585</v>
      </c>
      <c r="D74" s="31"/>
      <c r="E74" s="31"/>
      <c r="F74" s="31"/>
      <c r="G74" s="31"/>
      <c r="H74" s="32"/>
    </row>
    <row r="75" spans="1:8" s="2" customFormat="1" ht="16.899999999999999" customHeight="1">
      <c r="A75" s="31"/>
      <c r="B75" s="32"/>
      <c r="C75" s="146" t="s">
        <v>304</v>
      </c>
      <c r="D75" s="146" t="s">
        <v>305</v>
      </c>
      <c r="E75" s="18" t="s">
        <v>206</v>
      </c>
      <c r="F75" s="147">
        <v>92.4</v>
      </c>
      <c r="G75" s="31"/>
      <c r="H75" s="32"/>
    </row>
    <row r="76" spans="1:8" s="2" customFormat="1" ht="16.899999999999999" customHeight="1">
      <c r="A76" s="31"/>
      <c r="B76" s="32"/>
      <c r="C76" s="146" t="s">
        <v>311</v>
      </c>
      <c r="D76" s="146" t="s">
        <v>312</v>
      </c>
      <c r="E76" s="18" t="s">
        <v>206</v>
      </c>
      <c r="F76" s="147">
        <v>92.4</v>
      </c>
      <c r="G76" s="31"/>
      <c r="H76" s="32"/>
    </row>
    <row r="77" spans="1:8" s="2" customFormat="1" ht="16.899999999999999" customHeight="1">
      <c r="A77" s="31"/>
      <c r="B77" s="32"/>
      <c r="C77" s="146" t="s">
        <v>315</v>
      </c>
      <c r="D77" s="146" t="s">
        <v>316</v>
      </c>
      <c r="E77" s="18" t="s">
        <v>206</v>
      </c>
      <c r="F77" s="147">
        <v>92.4</v>
      </c>
      <c r="G77" s="31"/>
      <c r="H77" s="32"/>
    </row>
    <row r="78" spans="1:8" s="2" customFormat="1" ht="16.899999999999999" customHeight="1">
      <c r="A78" s="31"/>
      <c r="B78" s="32"/>
      <c r="C78" s="146" t="s">
        <v>347</v>
      </c>
      <c r="D78" s="146" t="s">
        <v>348</v>
      </c>
      <c r="E78" s="18" t="s">
        <v>206</v>
      </c>
      <c r="F78" s="147">
        <v>92.4</v>
      </c>
      <c r="G78" s="31"/>
      <c r="H78" s="32"/>
    </row>
    <row r="79" spans="1:8" s="2" customFormat="1" ht="33.75">
      <c r="A79" s="31"/>
      <c r="B79" s="32"/>
      <c r="C79" s="146" t="s">
        <v>355</v>
      </c>
      <c r="D79" s="146" t="s">
        <v>356</v>
      </c>
      <c r="E79" s="18" t="s">
        <v>206</v>
      </c>
      <c r="F79" s="147">
        <v>92.4</v>
      </c>
      <c r="G79" s="31"/>
      <c r="H79" s="32"/>
    </row>
    <row r="80" spans="1:8" s="2" customFormat="1" ht="22.5">
      <c r="A80" s="31"/>
      <c r="B80" s="32"/>
      <c r="C80" s="146" t="s">
        <v>359</v>
      </c>
      <c r="D80" s="146" t="s">
        <v>360</v>
      </c>
      <c r="E80" s="18" t="s">
        <v>206</v>
      </c>
      <c r="F80" s="147">
        <v>92.4</v>
      </c>
      <c r="G80" s="31"/>
      <c r="H80" s="32"/>
    </row>
    <row r="81" spans="1:8" s="2" customFormat="1" ht="7.35" customHeight="1">
      <c r="A81" s="31"/>
      <c r="B81" s="36"/>
      <c r="C81" s="37"/>
      <c r="D81" s="37"/>
      <c r="E81" s="37"/>
      <c r="F81" s="37"/>
      <c r="G81" s="37"/>
      <c r="H81" s="32"/>
    </row>
    <row r="82" spans="1:8" s="2" customFormat="1">
      <c r="A82" s="31"/>
      <c r="B82" s="31"/>
      <c r="C82" s="31"/>
      <c r="D82" s="31"/>
      <c r="E82" s="31"/>
      <c r="F82" s="31"/>
      <c r="G82" s="31"/>
      <c r="H82" s="31"/>
    </row>
  </sheetData>
  <mergeCells count="2">
    <mergeCell ref="D5:F5"/>
    <mergeCell ref="D6:F6"/>
  </mergeCells>
  <pageMargins left="0.7" right="0.7" top="0.78740157499999996" bottom="0.78740157499999996" header="0.3" footer="0.3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Bargel0102 - Obnova hrade...</vt:lpstr>
      <vt:lpstr>Seznam figur</vt:lpstr>
      <vt:lpstr>'Bargel0102 - Obnova hrade...'!Názvy_tisku</vt:lpstr>
      <vt:lpstr>'Rekapitulace stavby'!Názvy_tisku</vt:lpstr>
      <vt:lpstr>'Seznam figur'!Názvy_tisku</vt:lpstr>
      <vt:lpstr>'Bargel0102 - Obnova hrade...'!Oblast_tisku</vt:lpstr>
      <vt:lpstr>'Rekapitulace stavby'!Oblast_tisku</vt:lpstr>
      <vt:lpstr>'Seznam figur'!Oblast_tisku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Fajfrová</dc:creator>
  <cp:lastModifiedBy>Hečová Petra, Ing</cp:lastModifiedBy>
  <dcterms:created xsi:type="dcterms:W3CDTF">2022-03-01T07:43:55Z</dcterms:created>
  <dcterms:modified xsi:type="dcterms:W3CDTF">2022-03-01T09:57:52Z</dcterms:modified>
</cp:coreProperties>
</file>