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0"/>
  </bookViews>
  <sheets>
    <sheet name="Pokyny pro vyplnění" sheetId="1" r:id="rId1"/>
    <sheet name="Stavba" sheetId="2" r:id="rId2"/>
    <sheet name="VzorPolozky" sheetId="3" state="hidden" r:id="rId3"/>
    <sheet name="Rozpočet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'Rozpočet Pol'!$A$1:$U$136</definedName>
    <definedName name="_xlnm.Print_Area" localSheetId="1">'Stavba'!$A$1:$J$63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<sst xmlns="http://schemas.openxmlformats.org/spreadsheetml/2006/main" count="577" uniqueCount="303">
  <si>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</si>
  <si>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</si>
  <si>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</si>
  <si>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</si>
  <si>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</si>
  <si>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</si>
  <si>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</si>
  <si>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</si>
  <si>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</si>
  <si>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</si>
  <si>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</si>
  <si>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</si>
  <si>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</si>
  <si>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</si>
  <si>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</si>
  <si>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</si>
  <si>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</si>
  <si>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</si>
  <si>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</si>
  <si>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</si>
  <si>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</si>
  <si>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</si>
  <si>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</si>
  <si>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</si>
  <si>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</si>
  <si>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</si>
  <si>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</si>
  <si>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</si>
  <si>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</si>
  <si>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</si>
  <si>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</si>
  <si>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</si>
  <si>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</si>
  <si>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</si>
  <si>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</si>
  <si>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</si>
  <si>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</si>
  <si>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</si>
  <si>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</si>
  <si>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</si>
  <si>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</si>
  <si>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</si>
  <si>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</si>
  <si>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Kyjov Dobrovského 1363</t>
  </si>
  <si>
    <t>Rozpočet:</t>
  </si>
  <si>
    <t>Misto</t>
  </si>
  <si>
    <t>Ilčík</t>
  </si>
  <si>
    <t>odvlhčenísutdobrov13630121</t>
  </si>
  <si>
    <t>Město Kyjov</t>
  </si>
  <si>
    <t>Masarykovo nám. 30/1</t>
  </si>
  <si>
    <t>Kyjov</t>
  </si>
  <si>
    <t>697 01</t>
  </si>
  <si>
    <t>00285030</t>
  </si>
  <si>
    <t>CZ00285030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</si>
  <si>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</si>
  <si>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</si>
  <si>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</si>
  <si>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</si>
  <si>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</si>
  <si>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</si>
  <si>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</si>
  <si>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</si>
  <si>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</si>
  <si>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</si>
  <si>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</si>
  <si>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4</t>
  </si>
  <si>
    <t>Vodorovné konstrukce</t>
  </si>
  <si>
    <t>5</t>
  </si>
  <si>
    <t>Komunikace</t>
  </si>
  <si>
    <t>61</t>
  </si>
  <si>
    <t>Upravy povrchů vnitřní</t>
  </si>
  <si>
    <t>63</t>
  </si>
  <si>
    <t>Podlahy a podlahové konstrukce</t>
  </si>
  <si>
    <t>64</t>
  </si>
  <si>
    <t>Výplně otvorů</t>
  </si>
  <si>
    <t>8</t>
  </si>
  <si>
    <t>Trubní vedení</t>
  </si>
  <si>
    <t>90</t>
  </si>
  <si>
    <t>Přípočty</t>
  </si>
  <si>
    <t>93</t>
  </si>
  <si>
    <t>Dokončovací práce inž.staveb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</si>
  <si>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</si>
  <si>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</si>
  <si>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</si>
  <si>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</si>
  <si>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</si>
  <si>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</si>
  <si>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</si>
  <si>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</si>
  <si>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</si>
  <si>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</si>
  <si>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</si>
  <si>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</si>
  <si>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</si>
  <si>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</si>
  <si>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</si>
  <si>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</si>
  <si>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</si>
  <si>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</si>
  <si>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</si>
  <si>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</si>
  <si>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</si>
  <si>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</si>
  <si>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</si>
  <si>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</si>
  <si>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</si>
  <si>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</si>
  <si>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</si>
  <si>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</si>
  <si>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</si>
  <si>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</si>
  <si>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</si>
  <si>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</si>
  <si>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</si>
  <si>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</si>
  <si>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</si>
  <si>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</si>
  <si>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</si>
  <si>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113106121R00</t>
  </si>
  <si>
    <t>Rozebrání dlažeb z betonových dlaždic na sucho</t>
  </si>
  <si>
    <t>m2</t>
  </si>
  <si>
    <t>POL1_0</t>
  </si>
  <si>
    <t>angl. dvorky:2*1,2*1,2</t>
  </si>
  <si>
    <t>VV</t>
  </si>
  <si>
    <t>vně kolem budovy:0,6*(2,8+1,7+2,5+1,8+3+1,7+2,5+1,7)</t>
  </si>
  <si>
    <t>139601102R00</t>
  </si>
  <si>
    <t>Ruční výkop jam, rýh a šachet v hornině tř. 3</t>
  </si>
  <si>
    <t>m3</t>
  </si>
  <si>
    <t>angl. dvorky:2*1,2*1,2*1,2</t>
  </si>
  <si>
    <t>vně kolem budovy:10,62*0,6</t>
  </si>
  <si>
    <t>174100050RA0</t>
  </si>
  <si>
    <t>Zásyp jam,rýh a šachet štěrkopískem</t>
  </si>
  <si>
    <t>POL2_0</t>
  </si>
  <si>
    <t>9,82-2*0,95*0,4*1,0</t>
  </si>
  <si>
    <t>115100001RA0</t>
  </si>
  <si>
    <t>Čerpání vody na výšku do 10 m, do 500 l</t>
  </si>
  <si>
    <t>h</t>
  </si>
  <si>
    <t>42610463R</t>
  </si>
  <si>
    <t>Čerpadlo kalové 50 GFEU, motor 230 V, plovák</t>
  </si>
  <si>
    <t>kus</t>
  </si>
  <si>
    <t>POL3_0</t>
  </si>
  <si>
    <t>212810010RAB</t>
  </si>
  <si>
    <t>Trativody z PVC drenážních flexibilních trubek, lože štěrkopísek a obsyp kamenivo, trubky d 80 mm</t>
  </si>
  <si>
    <t>m</t>
  </si>
  <si>
    <t>289970111R00</t>
  </si>
  <si>
    <t>Vrstva geotextilie Geofiltex 300g/m2, obalení drenáže</t>
  </si>
  <si>
    <t>216341111R00</t>
  </si>
  <si>
    <t>Beton stříkaný stěn,C16/20 z cem.struskop.tl. 5 cm</t>
  </si>
  <si>
    <t>37,6*1,45</t>
  </si>
  <si>
    <t>274272120RT4</t>
  </si>
  <si>
    <t>Zdivo základové z bednicích tvárnic, tl. 20 cm, výplň tvárnic betonem C 20/25</t>
  </si>
  <si>
    <t>274361315R00</t>
  </si>
  <si>
    <t>Výztuž základ. pásů nad 12mm, ocel BSt 500 S</t>
  </si>
  <si>
    <t>t</t>
  </si>
  <si>
    <t>289971211R00</t>
  </si>
  <si>
    <t>Zřízení vrstvy z geotextilie sklon do 1:5 š.do 3 m</t>
  </si>
  <si>
    <t>věnce:37,6*0,4</t>
  </si>
  <si>
    <t>273322411R00</t>
  </si>
  <si>
    <t>Železobeton zákl.desek síranovzd.C 25/30 XA2</t>
  </si>
  <si>
    <t>79,48*0,25</t>
  </si>
  <si>
    <t>273361921R00</t>
  </si>
  <si>
    <t>Výztuž základových desek ze svařovaných sítí</t>
  </si>
  <si>
    <t>328151111R00</t>
  </si>
  <si>
    <t>Montáž sklepního světlíku z plastu</t>
  </si>
  <si>
    <t>61143580R</t>
  </si>
  <si>
    <t>Okno plastové 1křídlové profil Rehau 60x60 cm  OS</t>
  </si>
  <si>
    <t>61143590R</t>
  </si>
  <si>
    <t>Okno plastové 1křídlové profil Rehau 120x60 cm  OS</t>
  </si>
  <si>
    <t>328151115R00</t>
  </si>
  <si>
    <t>Montáž nastavovacího prvku sklepního světlíku</t>
  </si>
  <si>
    <t>611000102R</t>
  </si>
  <si>
    <t>Světlík ACO Allround  80x60x40 cm, mřížk., sklepní, PP+skleněná vlákna, rošt 840x400 mm</t>
  </si>
  <si>
    <t>611000143R</t>
  </si>
  <si>
    <t>Světlík ACO Allround 125x100x40 cm,mřížk., sklepní, GFK, rošt 1340x400 mm</t>
  </si>
  <si>
    <t>611000309R</t>
  </si>
  <si>
    <t>Nástavba světlíku ACO Allround  80x27x40 cm FIX</t>
  </si>
  <si>
    <t>611000315R</t>
  </si>
  <si>
    <t>Nástavba světlíku ACO Allround  125x27x40 cm FIX, výškově nastaveno 27,5 cm</t>
  </si>
  <si>
    <t>317941112RA0</t>
  </si>
  <si>
    <t>Překlad z nosníků I č. 160, dl.1,0 m, zdivo 300 mm, sklepní okno 60/60</t>
  </si>
  <si>
    <t>317941212RA0</t>
  </si>
  <si>
    <t>Překlad z nosníků I č. 160, dl.1,5 m, zdivo 300 mm, sklepní okno 120/60</t>
  </si>
  <si>
    <t>317942523RA0</t>
  </si>
  <si>
    <t>Překlad z nosníků I 180,dl.3,0 m,š.300, podchycení stropu, schodiště</t>
  </si>
  <si>
    <t>319211322RT1</t>
  </si>
  <si>
    <t xml:space="preserve">Těsnicí stěrka na svislé ploše tl.do 10 mm, zdivo, maltou sanax </t>
  </si>
  <si>
    <t>37,6*1,2</t>
  </si>
  <si>
    <t>319211332RT1</t>
  </si>
  <si>
    <t>Fabion z malty v koutu podlahy r 50 mm, maltou webertec 933</t>
  </si>
  <si>
    <t>311271116R00</t>
  </si>
  <si>
    <t>Zdivo nosné z cihel vápenopísk. VF P30 na MC 10</t>
  </si>
  <si>
    <t>dozdění a doklínování:0,3*0,225*37,6</t>
  </si>
  <si>
    <t>mont. otvor:0,3*1,9*1,2</t>
  </si>
  <si>
    <t>311311912R00</t>
  </si>
  <si>
    <t xml:space="preserve">Beton nadzákladových zdí prostý C 20/25 </t>
  </si>
  <si>
    <t>37,6*0,15*1,0</t>
  </si>
  <si>
    <t>doplnění tl. zdiva:</t>
  </si>
  <si>
    <t>341321410R00</t>
  </si>
  <si>
    <t>Beton nosných stěn železový C 25/30</t>
  </si>
  <si>
    <t>341351101R00</t>
  </si>
  <si>
    <t>Bednění stěn nosných jednostranné - zřízení</t>
  </si>
  <si>
    <t>341351102R00</t>
  </si>
  <si>
    <t>Bednění stěn nosných jednostranné - odstranění</t>
  </si>
  <si>
    <t>341362021R00</t>
  </si>
  <si>
    <t>Výztuž stěn a příček svařovanou sítí KARI</t>
  </si>
  <si>
    <t>417321315R00</t>
  </si>
  <si>
    <t>Ztužující pásy a věnce z betonu železového C 20/25</t>
  </si>
  <si>
    <t>0,225*0,35*37,6</t>
  </si>
  <si>
    <t>417361921R00</t>
  </si>
  <si>
    <t>Výztuž ztužujících pásů a věnců svařovanou sítí</t>
  </si>
  <si>
    <t>417351115R00</t>
  </si>
  <si>
    <t>Bednění ztužujících pásů a věnců - zřízení</t>
  </si>
  <si>
    <t>37,6*0,3</t>
  </si>
  <si>
    <t>417351116R00</t>
  </si>
  <si>
    <t>Bednění ztužujících pásů a věnců - odstranění</t>
  </si>
  <si>
    <t>430320100RA0</t>
  </si>
  <si>
    <t>Schodiště ze železobetonu, úprava po opravě</t>
  </si>
  <si>
    <t>m DVČ</t>
  </si>
  <si>
    <t>596100030RAA</t>
  </si>
  <si>
    <t>Chodník z dlažby betonové, podklad štěrkodrť</t>
  </si>
  <si>
    <t>612434112R00</t>
  </si>
  <si>
    <t>Omítkový sanační systém Cemix, vnitřní, 2vrst.</t>
  </si>
  <si>
    <t>37,6*1,5</t>
  </si>
  <si>
    <t>632477125R00</t>
  </si>
  <si>
    <t>Reprofil.polymercement.maltou,tl.do20 mm+penetrace</t>
  </si>
  <si>
    <t>777615213R00</t>
  </si>
  <si>
    <t>Nátěry podlah betonových epoxidové, Resicote</t>
  </si>
  <si>
    <t>642201011RA0</t>
  </si>
  <si>
    <t>Výměna dveří 1kř, zárubeň, oprava ostění, práh</t>
  </si>
  <si>
    <t>61161912R</t>
  </si>
  <si>
    <t>Dveře vnitřní hladké voděodolné 1kř. 80x197 , zámek, kování standard</t>
  </si>
  <si>
    <t>895291111R00</t>
  </si>
  <si>
    <t>Drenážní šachtice kontrolní kombi.,PE+skruž H 0,5m</t>
  </si>
  <si>
    <t>892855111R00</t>
  </si>
  <si>
    <t>Kontrola kanalizace TV kamerou do 15 m</t>
  </si>
  <si>
    <t>úsek</t>
  </si>
  <si>
    <t>871443121R00</t>
  </si>
  <si>
    <t>Montáž trub z plastu, DN 1000, chránička studny</t>
  </si>
  <si>
    <t>28614356.AR</t>
  </si>
  <si>
    <t>Trubka PE korugovaná DN 1000 SN4 L=6 m, prostupy pro studny</t>
  </si>
  <si>
    <t>900      R03</t>
  </si>
  <si>
    <t>HZS, úprava stávající izolace vněj, kolem domu, ZTI, komín atp. dělník v tarifní třídě 6</t>
  </si>
  <si>
    <t>938902123R00</t>
  </si>
  <si>
    <t>Čištění ploch betonových konstrukcí ocel. kartáči, nebo broušením</t>
  </si>
  <si>
    <t>931981011R00</t>
  </si>
  <si>
    <t>Těsnění prac.spár bentonit.páskou 20x25 mm</t>
  </si>
  <si>
    <t>962031113R00</t>
  </si>
  <si>
    <t>Bourání příček z cihel pálených plných tl. 65 mm, izol. přizdívka</t>
  </si>
  <si>
    <t>izolační přizdívka:2*1,0*1,2</t>
  </si>
  <si>
    <t>962031125R00</t>
  </si>
  <si>
    <t>Bourání příček z cihel pálených děrovan. tl.140 mm</t>
  </si>
  <si>
    <t>979100011RA0</t>
  </si>
  <si>
    <t>Odvoz suti a vyb.hmot do 10 km, vnitrost. 15 m, výkop</t>
  </si>
  <si>
    <t>979990101R00</t>
  </si>
  <si>
    <t>Poplatek za sklád.suti-směs do 30x30cm, výkopek</t>
  </si>
  <si>
    <t>978071221R00</t>
  </si>
  <si>
    <t>Odsekání omítky a izolace lepenk. svislé nad 1 m2, vnitřní izolace</t>
  </si>
  <si>
    <t>obvod. zdi:2*(7,8+2,1+2,2+4,6+0,8+2,8+1,7+2,3+1,7+2,9+1,4+2,0+1,7+3,6)</t>
  </si>
  <si>
    <t>schodiště:1,6*(2,4+2,7+3,5+3,9+0,3)</t>
  </si>
  <si>
    <t>971035541R00</t>
  </si>
  <si>
    <t>Vybourání otv. zeď cihel. pl. 1 m2, tl. 30 cm, MC, obvod zdivo</t>
  </si>
  <si>
    <t>obvod. zdivo:37,6*1,45*0,4</t>
  </si>
  <si>
    <t>Vybourání otv. zeď cihel. pl. 1 m2, tl. 30 cm, MC, mont. otvor</t>
  </si>
  <si>
    <t>okna, mont otvor:0,6*0,6*0,4</t>
  </si>
  <si>
    <t>1,2*1,2*0,4</t>
  </si>
  <si>
    <t>978013191R00</t>
  </si>
  <si>
    <t>Otlučení omítek vnitřních stěn v rozsahu do 100 %</t>
  </si>
  <si>
    <t>979017112R00</t>
  </si>
  <si>
    <t>Svislé přemístění vyb. hmot nošením na H do 3,5 m</t>
  </si>
  <si>
    <t>979087312R00</t>
  </si>
  <si>
    <t>Vodorovné přemístění vyb. hmot nošením do 10 m</t>
  </si>
  <si>
    <t>979081111R00</t>
  </si>
  <si>
    <t>Odvoz suti a vybour. hmot na skládku do 1 km</t>
  </si>
  <si>
    <t>Poplatek za sklád.suti-směs bet.a cihel do 30x30cm</t>
  </si>
  <si>
    <t>999281145R00</t>
  </si>
  <si>
    <t>Přesun hmot pro opravy a údržbu do v. 6 m, nošením</t>
  </si>
  <si>
    <t>711491172R00</t>
  </si>
  <si>
    <t>Izolace tlaková, ochranná textilie, vodorovná</t>
  </si>
  <si>
    <t>711212129R00</t>
  </si>
  <si>
    <t>Stěrka hydroizol. Sanax ,tl.voda 2složk., gelakryl flex</t>
  </si>
  <si>
    <t>711212001RS5</t>
  </si>
  <si>
    <t xml:space="preserve">Hydroizolační povlak - nátěr, minerální stěrka s krystalizační přísadou </t>
  </si>
  <si>
    <t>zdi:37,6*1,45</t>
  </si>
  <si>
    <t>věnec:37,6*0,4</t>
  </si>
  <si>
    <t>711212111RT1</t>
  </si>
  <si>
    <t>Penetrace podkladu nátěrem, nátěr PCI Gisogrund PGM</t>
  </si>
  <si>
    <t>58128501R</t>
  </si>
  <si>
    <t>AQUASTOP 2025 Long Time - 20 x 25 mm, bentonitový bobtnající těsnicí pás</t>
  </si>
  <si>
    <t>obvod zdi:2*37,6</t>
  </si>
  <si>
    <t>vnitř. zdi:2*(2,8+4)</t>
  </si>
  <si>
    <t>prostupy:3*3*0,79</t>
  </si>
  <si>
    <t>771111131R00</t>
  </si>
  <si>
    <t>Vyplnění dilatačních spár tmelem, lepení bentonitových pásků</t>
  </si>
  <si>
    <t>711212001RS1</t>
  </si>
  <si>
    <t>Hydroizolační povlak - nátěr, Xypex ® Concentrate, krystalická hydroizolace</t>
  </si>
  <si>
    <t>obvod:1,08*37,6</t>
  </si>
  <si>
    <t>dno:79,4</t>
  </si>
  <si>
    <t>GZS 3%</t>
  </si>
  <si>
    <t>-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</si>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</sst>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3" fillId="33" borderId="0" xfId="0" applyFont="1" applyFill="1" applyAlignment="1">
      <alignment horizontal="left" wrapText="1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28" xfId="0" applyNumberFormat="1" applyFont="1" applyBorder="1" applyAlignment="1">
      <alignment horizontal="right" vertical="center" inden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8" xfId="0" applyNumberFormat="1" applyFont="1" applyBorder="1" applyAlignment="1">
      <alignment horizontal="right" vertical="center" indent="1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 indent="1"/>
    </xf>
    <xf numFmtId="1" fontId="0" fillId="0" borderId="15" xfId="0" applyNumberFormat="1" applyFont="1" applyBorder="1" applyAlignment="1">
      <alignment horizontal="right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28" xfId="0" applyNumberFormat="1" applyBorder="1" applyAlignment="1">
      <alignment vertical="center" shrinkToFit="1"/>
    </xf>
    <xf numFmtId="49" fontId="5" fillId="0" borderId="15" xfId="0" applyNumberFormat="1" applyFont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indent="1"/>
    </xf>
    <xf numFmtId="49" fontId="4" fillId="34" borderId="0" xfId="0" applyNumberFormat="1" applyFont="1" applyFill="1" applyBorder="1" applyAlignment="1">
      <alignment horizontal="left" vertical="center"/>
    </xf>
    <xf numFmtId="49" fontId="4" fillId="34" borderId="24" xfId="0" applyNumberFormat="1" applyFont="1" applyFill="1" applyBorder="1" applyAlignment="1">
      <alignment horizontal="center" vertical="center" shrinkToFit="1"/>
    </xf>
    <xf numFmtId="0" fontId="4" fillId="34" borderId="24" xfId="0" applyFont="1" applyFill="1" applyBorder="1" applyAlignment="1">
      <alignment horizontal="center" vertical="center" shrinkToFit="1"/>
    </xf>
    <xf numFmtId="0" fontId="4" fillId="34" borderId="25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left" vertical="center" indent="1"/>
    </xf>
    <xf numFmtId="0" fontId="5" fillId="34" borderId="0" xfId="0" applyFont="1" applyFill="1" applyBorder="1" applyAlignment="1">
      <alignment horizontal="left" vertical="center"/>
    </xf>
    <xf numFmtId="49" fontId="5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left" vertical="center" indent="1"/>
    </xf>
    <xf numFmtId="0" fontId="0" fillId="34" borderId="15" xfId="0" applyFont="1" applyFill="1" applyBorder="1" applyAlignment="1">
      <alignment/>
    </xf>
    <xf numFmtId="49" fontId="5" fillId="34" borderId="15" xfId="0" applyNumberFormat="1" applyFont="1" applyFill="1" applyBorder="1" applyAlignment="1">
      <alignment horizontal="left" vertical="center"/>
    </xf>
    <xf numFmtId="0" fontId="5" fillId="34" borderId="15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35" borderId="24" xfId="0" applyNumberFormat="1" applyFont="1" applyFill="1" applyBorder="1" applyAlignment="1" applyProtection="1">
      <alignment horizontal="left" vertical="center"/>
      <protection locked="0"/>
    </xf>
    <xf numFmtId="49" fontId="5" fillId="35" borderId="0" xfId="0" applyNumberFormat="1" applyFont="1" applyFill="1" applyBorder="1" applyAlignment="1" applyProtection="1">
      <alignment horizontal="left" vertical="center"/>
      <protection locked="0"/>
    </xf>
    <xf numFmtId="49" fontId="5" fillId="35" borderId="15" xfId="0" applyNumberFormat="1" applyFont="1" applyFill="1" applyBorder="1" applyAlignment="1" applyProtection="1">
      <alignment horizontal="left" vertical="center"/>
      <protection locked="0"/>
    </xf>
    <xf numFmtId="49" fontId="5" fillId="35" borderId="15" xfId="0" applyNumberFormat="1" applyFont="1" applyFill="1" applyBorder="1" applyAlignment="1" applyProtection="1">
      <alignment horizontal="right" vertical="center"/>
      <protection locked="0"/>
    </xf>
    <xf numFmtId="49" fontId="5" fillId="35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3" fontId="0" fillId="23" borderId="33" xfId="0" applyNumberFormat="1" applyFill="1" applyBorder="1" applyAlignment="1">
      <alignment/>
    </xf>
    <xf numFmtId="3" fontId="3" fillId="34" borderId="34" xfId="0" applyNumberFormat="1" applyFont="1" applyFill="1" applyBorder="1" applyAlignment="1">
      <alignment vertical="center"/>
    </xf>
    <xf numFmtId="3" fontId="3" fillId="34" borderId="24" xfId="0" applyNumberFormat="1" applyFont="1" applyFill="1" applyBorder="1" applyAlignment="1">
      <alignment vertical="center"/>
    </xf>
    <xf numFmtId="3" fontId="3" fillId="34" borderId="24" xfId="0" applyNumberFormat="1" applyFont="1" applyFill="1" applyBorder="1" applyAlignment="1">
      <alignment vertical="center" wrapText="1"/>
    </xf>
    <xf numFmtId="3" fontId="3" fillId="34" borderId="35" xfId="0" applyNumberFormat="1" applyFont="1" applyFill="1" applyBorder="1" applyAlignment="1">
      <alignment horizontal="center" vertical="center" wrapText="1"/>
    </xf>
    <xf numFmtId="3" fontId="0" fillId="0" borderId="36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0" borderId="37" xfId="0" applyNumberFormat="1" applyBorder="1" applyAlignment="1">
      <alignment/>
    </xf>
    <xf numFmtId="3" fontId="0" fillId="23" borderId="36" xfId="0" applyNumberFormat="1" applyFill="1" applyBorder="1" applyAlignment="1">
      <alignment/>
    </xf>
    <xf numFmtId="3" fontId="0" fillId="23" borderId="18" xfId="0" applyNumberFormat="1" applyFill="1" applyBorder="1" applyAlignment="1">
      <alignment/>
    </xf>
    <xf numFmtId="3" fontId="0" fillId="23" borderId="38" xfId="0" applyNumberFormat="1" applyFill="1" applyBorder="1" applyAlignment="1">
      <alignment/>
    </xf>
    <xf numFmtId="0" fontId="2" fillId="0" borderId="0" xfId="0" applyFont="1" applyAlignment="1">
      <alignment horizontal="center" shrinkToFit="1"/>
    </xf>
    <xf numFmtId="3" fontId="7" fillId="34" borderId="35" xfId="0" applyNumberFormat="1" applyFont="1" applyFill="1" applyBorder="1" applyAlignment="1">
      <alignment horizontal="center" vertical="center" wrapText="1" shrinkToFit="1"/>
    </xf>
    <xf numFmtId="3" fontId="3" fillId="34" borderId="35" xfId="0" applyNumberFormat="1" applyFont="1" applyFill="1" applyBorder="1" applyAlignment="1">
      <alignment horizontal="center" vertical="center" wrapText="1" shrinkToFit="1"/>
    </xf>
    <xf numFmtId="3" fontId="3" fillId="0" borderId="37" xfId="0" applyNumberFormat="1" applyFont="1" applyBorder="1" applyAlignment="1">
      <alignment horizontal="right" wrapText="1" shrinkToFit="1"/>
    </xf>
    <xf numFmtId="3" fontId="3" fillId="0" borderId="37" xfId="0" applyNumberFormat="1" applyFont="1" applyBorder="1" applyAlignment="1">
      <alignment horizontal="right" shrinkToFit="1"/>
    </xf>
    <xf numFmtId="3" fontId="0" fillId="0" borderId="37" xfId="0" applyNumberFormat="1" applyBorder="1" applyAlignment="1">
      <alignment shrinkToFit="1"/>
    </xf>
    <xf numFmtId="3" fontId="0" fillId="23" borderId="33" xfId="0" applyNumberFormat="1" applyFill="1" applyBorder="1" applyAlignment="1">
      <alignment wrapText="1" shrinkToFit="1"/>
    </xf>
    <xf numFmtId="3" fontId="0" fillId="23" borderId="33" xfId="0" applyNumberFormat="1" applyFill="1" applyBorder="1" applyAlignment="1">
      <alignment shrinkToFit="1"/>
    </xf>
    <xf numFmtId="0" fontId="4" fillId="34" borderId="39" xfId="0" applyFont="1" applyFill="1" applyBorder="1" applyAlignment="1">
      <alignment horizontal="left" vertical="center" indent="1"/>
    </xf>
    <xf numFmtId="0" fontId="5" fillId="34" borderId="40" xfId="0" applyFont="1" applyFill="1" applyBorder="1" applyAlignment="1">
      <alignment horizontal="left" vertical="center"/>
    </xf>
    <xf numFmtId="0" fontId="0" fillId="34" borderId="40" xfId="0" applyFill="1" applyBorder="1" applyAlignment="1">
      <alignment horizontal="left" vertical="center"/>
    </xf>
    <xf numFmtId="4" fontId="4" fillId="34" borderId="40" xfId="0" applyNumberFormat="1" applyFont="1" applyFill="1" applyBorder="1" applyAlignment="1">
      <alignment horizontal="left" vertical="center"/>
    </xf>
    <xf numFmtId="2" fontId="9" fillId="34" borderId="40" xfId="0" applyNumberFormat="1" applyFont="1" applyFill="1" applyBorder="1" applyAlignment="1">
      <alignment horizontal="right" vertical="center"/>
    </xf>
    <xf numFmtId="49" fontId="0" fillId="34" borderId="41" xfId="0" applyNumberFormat="1" applyFill="1" applyBorder="1" applyAlignment="1">
      <alignment horizontal="left" vertical="center"/>
    </xf>
    <xf numFmtId="0" fontId="0" fillId="34" borderId="40" xfId="0" applyFill="1" applyBorder="1" applyAlignment="1">
      <alignment/>
    </xf>
    <xf numFmtId="4" fontId="9" fillId="34" borderId="40" xfId="0" applyNumberFormat="1" applyFont="1" applyFill="1" applyBorder="1" applyAlignment="1">
      <alignment horizontal="right" vertical="center"/>
    </xf>
    <xf numFmtId="49" fontId="5" fillId="34" borderId="41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8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/>
    </xf>
    <xf numFmtId="49" fontId="3" fillId="0" borderId="32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0" fontId="28" fillId="34" borderId="42" xfId="0" applyFont="1" applyFill="1" applyBorder="1" applyAlignment="1">
      <alignment horizontal="center" vertical="center" wrapText="1"/>
    </xf>
    <xf numFmtId="0" fontId="28" fillId="34" borderId="24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/>
    </xf>
    <xf numFmtId="0" fontId="3" fillId="23" borderId="15" xfId="0" applyFont="1" applyFill="1" applyBorder="1" applyAlignment="1">
      <alignment/>
    </xf>
    <xf numFmtId="0" fontId="28" fillId="34" borderId="43" xfId="0" applyFont="1" applyFill="1" applyBorder="1" applyAlignment="1">
      <alignment horizontal="center" vertical="center" wrapText="1"/>
    </xf>
    <xf numFmtId="0" fontId="28" fillId="34" borderId="43" xfId="0" applyFont="1" applyFill="1" applyBorder="1" applyAlignment="1">
      <alignment horizontal="center" vertical="center" wrapText="1"/>
    </xf>
    <xf numFmtId="49" fontId="3" fillId="0" borderId="42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0" borderId="43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vertical="center"/>
    </xf>
    <xf numFmtId="4" fontId="3" fillId="0" borderId="43" xfId="0" applyNumberFormat="1" applyFont="1" applyBorder="1" applyAlignment="1">
      <alignment vertical="center"/>
    </xf>
    <xf numFmtId="4" fontId="3" fillId="0" borderId="44" xfId="0" applyNumberFormat="1" applyFont="1" applyBorder="1" applyAlignment="1">
      <alignment horizontal="center" vertical="center"/>
    </xf>
    <xf numFmtId="4" fontId="3" fillId="0" borderId="44" xfId="0" applyNumberFormat="1" applyFont="1" applyBorder="1" applyAlignment="1">
      <alignment vertical="center"/>
    </xf>
    <xf numFmtId="4" fontId="3" fillId="0" borderId="44" xfId="0" applyNumberFormat="1" applyFont="1" applyBorder="1" applyAlignment="1">
      <alignment vertical="center"/>
    </xf>
    <xf numFmtId="4" fontId="3" fillId="0" borderId="45" xfId="0" applyNumberFormat="1" applyFont="1" applyBorder="1" applyAlignment="1">
      <alignment horizontal="center" vertical="center"/>
    </xf>
    <xf numFmtId="4" fontId="3" fillId="0" borderId="45" xfId="0" applyNumberFormat="1" applyFont="1" applyBorder="1" applyAlignment="1">
      <alignment vertical="center"/>
    </xf>
    <xf numFmtId="4" fontId="3" fillId="0" borderId="45" xfId="0" applyNumberFormat="1" applyFont="1" applyBorder="1" applyAlignment="1">
      <alignment vertical="center"/>
    </xf>
    <xf numFmtId="4" fontId="3" fillId="23" borderId="45" xfId="0" applyNumberFormat="1" applyFont="1" applyFill="1" applyBorder="1" applyAlignment="1">
      <alignment horizontal="center"/>
    </xf>
    <xf numFmtId="4" fontId="3" fillId="23" borderId="45" xfId="0" applyNumberFormat="1" applyFont="1" applyFill="1" applyBorder="1" applyAlignment="1">
      <alignment/>
    </xf>
    <xf numFmtId="4" fontId="3" fillId="23" borderId="4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49" fontId="0" fillId="0" borderId="46" xfId="0" applyNumberFormat="1" applyBorder="1" applyAlignment="1">
      <alignment vertical="center"/>
    </xf>
    <xf numFmtId="49" fontId="0" fillId="0" borderId="46" xfId="0" applyNumberFormat="1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34" borderId="52" xfId="0" applyFill="1" applyBorder="1" applyAlignment="1">
      <alignment/>
    </xf>
    <xf numFmtId="49" fontId="0" fillId="34" borderId="53" xfId="0" applyNumberFormat="1" applyFill="1" applyBorder="1" applyAlignment="1">
      <alignment/>
    </xf>
    <xf numFmtId="49" fontId="0" fillId="34" borderId="53" xfId="0" applyNumberFormat="1" applyFill="1" applyBorder="1" applyAlignment="1">
      <alignment/>
    </xf>
    <xf numFmtId="0" fontId="0" fillId="34" borderId="53" xfId="0" applyFill="1" applyBorder="1" applyAlignment="1">
      <alignment/>
    </xf>
    <xf numFmtId="0" fontId="0" fillId="34" borderId="54" xfId="0" applyFill="1" applyBorder="1" applyAlignment="1">
      <alignment/>
    </xf>
    <xf numFmtId="0" fontId="0" fillId="34" borderId="42" xfId="0" applyFill="1" applyBorder="1" applyAlignment="1">
      <alignment/>
    </xf>
    <xf numFmtId="0" fontId="29" fillId="0" borderId="0" xfId="0" applyFont="1" applyAlignment="1">
      <alignment/>
    </xf>
    <xf numFmtId="0" fontId="29" fillId="0" borderId="32" xfId="0" applyFont="1" applyBorder="1" applyAlignment="1">
      <alignment vertical="top"/>
    </xf>
    <xf numFmtId="0" fontId="0" fillId="34" borderId="17" xfId="0" applyFill="1" applyBorder="1" applyAlignment="1">
      <alignment vertical="top"/>
    </xf>
    <xf numFmtId="0" fontId="0" fillId="34" borderId="43" xfId="0" applyFill="1" applyBorder="1" applyAlignment="1">
      <alignment/>
    </xf>
    <xf numFmtId="49" fontId="0" fillId="34" borderId="43" xfId="0" applyNumberFormat="1" applyFill="1" applyBorder="1" applyAlignment="1">
      <alignment/>
    </xf>
    <xf numFmtId="0" fontId="0" fillId="34" borderId="55" xfId="0" applyFill="1" applyBorder="1" applyAlignment="1">
      <alignment vertical="top"/>
    </xf>
    <xf numFmtId="0" fontId="0" fillId="34" borderId="56" xfId="0" applyFill="1" applyBorder="1" applyAlignment="1">
      <alignment wrapText="1"/>
    </xf>
    <xf numFmtId="0" fontId="29" fillId="0" borderId="32" xfId="0" applyNumberFormat="1" applyFont="1" applyBorder="1" applyAlignment="1">
      <alignment vertical="top"/>
    </xf>
    <xf numFmtId="0" fontId="0" fillId="34" borderId="17" xfId="0" applyNumberFormat="1" applyFill="1" applyBorder="1" applyAlignment="1">
      <alignment vertical="top"/>
    </xf>
    <xf numFmtId="0" fontId="29" fillId="0" borderId="57" xfId="0" applyFont="1" applyBorder="1" applyAlignment="1">
      <alignment vertical="top" shrinkToFit="1"/>
    </xf>
    <xf numFmtId="0" fontId="29" fillId="0" borderId="44" xfId="0" applyFont="1" applyBorder="1" applyAlignment="1">
      <alignment vertical="top" shrinkToFit="1"/>
    </xf>
    <xf numFmtId="0" fontId="29" fillId="0" borderId="32" xfId="0" applyFont="1" applyBorder="1" applyAlignment="1">
      <alignment vertical="top" shrinkToFit="1"/>
    </xf>
    <xf numFmtId="0" fontId="30" fillId="0" borderId="57" xfId="0" applyNumberFormat="1" applyFont="1" applyBorder="1" applyAlignment="1">
      <alignment vertical="top" wrapText="1" shrinkToFit="1"/>
    </xf>
    <xf numFmtId="0" fontId="0" fillId="34" borderId="58" xfId="0" applyFill="1" applyBorder="1" applyAlignment="1">
      <alignment vertical="top" shrinkToFit="1"/>
    </xf>
    <xf numFmtId="0" fontId="0" fillId="34" borderId="45" xfId="0" applyFill="1" applyBorder="1" applyAlignment="1">
      <alignment vertical="top" shrinkToFit="1"/>
    </xf>
    <xf numFmtId="0" fontId="0" fillId="34" borderId="17" xfId="0" applyFill="1" applyBorder="1" applyAlignment="1">
      <alignment vertical="top" shrinkToFit="1"/>
    </xf>
    <xf numFmtId="172" fontId="29" fillId="0" borderId="44" xfId="0" applyNumberFormat="1" applyFont="1" applyBorder="1" applyAlignment="1">
      <alignment vertical="top" shrinkToFit="1"/>
    </xf>
    <xf numFmtId="172" fontId="30" fillId="0" borderId="44" xfId="0" applyNumberFormat="1" applyFont="1" applyBorder="1" applyAlignment="1">
      <alignment vertical="top" wrapText="1" shrinkToFit="1"/>
    </xf>
    <xf numFmtId="172" fontId="0" fillId="34" borderId="45" xfId="0" applyNumberFormat="1" applyFill="1" applyBorder="1" applyAlignment="1">
      <alignment vertical="top" shrinkToFit="1"/>
    </xf>
    <xf numFmtId="4" fontId="29" fillId="35" borderId="44" xfId="0" applyNumberFormat="1" applyFont="1" applyFill="1" applyBorder="1" applyAlignment="1" applyProtection="1">
      <alignment vertical="top" shrinkToFit="1"/>
      <protection locked="0"/>
    </xf>
    <xf numFmtId="4" fontId="29" fillId="0" borderId="44" xfId="0" applyNumberFormat="1" applyFont="1" applyBorder="1" applyAlignment="1">
      <alignment vertical="top" shrinkToFit="1"/>
    </xf>
    <xf numFmtId="4" fontId="0" fillId="34" borderId="45" xfId="0" applyNumberFormat="1" applyFill="1" applyBorder="1" applyAlignment="1">
      <alignment vertical="top" shrinkToFit="1"/>
    </xf>
    <xf numFmtId="0" fontId="0" fillId="34" borderId="59" xfId="0" applyFill="1" applyBorder="1" applyAlignment="1">
      <alignment/>
    </xf>
    <xf numFmtId="0" fontId="0" fillId="34" borderId="60" xfId="0" applyFill="1" applyBorder="1" applyAlignment="1">
      <alignment wrapText="1"/>
    </xf>
    <xf numFmtId="0" fontId="0" fillId="34" borderId="61" xfId="0" applyFill="1" applyBorder="1" applyAlignment="1">
      <alignment vertical="top"/>
    </xf>
    <xf numFmtId="49" fontId="0" fillId="34" borderId="61" xfId="0" applyNumberFormat="1" applyFill="1" applyBorder="1" applyAlignment="1">
      <alignment vertical="top"/>
    </xf>
    <xf numFmtId="49" fontId="0" fillId="34" borderId="55" xfId="0" applyNumberFormat="1" applyFill="1" applyBorder="1" applyAlignment="1">
      <alignment vertical="top"/>
    </xf>
    <xf numFmtId="0" fontId="0" fillId="34" borderId="62" xfId="0" applyFill="1" applyBorder="1" applyAlignment="1">
      <alignment vertical="top"/>
    </xf>
    <xf numFmtId="172" fontId="0" fillId="34" borderId="55" xfId="0" applyNumberFormat="1" applyFill="1" applyBorder="1" applyAlignment="1">
      <alignment vertical="top"/>
    </xf>
    <xf numFmtId="4" fontId="0" fillId="34" borderId="55" xfId="0" applyNumberFormat="1" applyFill="1" applyBorder="1" applyAlignment="1">
      <alignment vertical="top"/>
    </xf>
    <xf numFmtId="0" fontId="29" fillId="0" borderId="17" xfId="0" applyFont="1" applyBorder="1" applyAlignment="1">
      <alignment vertical="top"/>
    </xf>
    <xf numFmtId="0" fontId="29" fillId="0" borderId="17" xfId="0" applyNumberFormat="1" applyFont="1" applyBorder="1" applyAlignment="1">
      <alignment vertical="top"/>
    </xf>
    <xf numFmtId="0" fontId="29" fillId="0" borderId="58" xfId="0" applyFont="1" applyBorder="1" applyAlignment="1">
      <alignment vertical="top" shrinkToFit="1"/>
    </xf>
    <xf numFmtId="172" fontId="29" fillId="0" borderId="45" xfId="0" applyNumberFormat="1" applyFont="1" applyBorder="1" applyAlignment="1">
      <alignment vertical="top" shrinkToFit="1"/>
    </xf>
    <xf numFmtId="4" fontId="29" fillId="35" borderId="45" xfId="0" applyNumberFormat="1" applyFont="1" applyFill="1" applyBorder="1" applyAlignment="1" applyProtection="1">
      <alignment vertical="top" shrinkToFit="1"/>
      <protection locked="0"/>
    </xf>
    <xf numFmtId="4" fontId="29" fillId="0" borderId="45" xfId="0" applyNumberFormat="1" applyFont="1" applyBorder="1" applyAlignment="1">
      <alignment vertical="top" shrinkToFit="1"/>
    </xf>
    <xf numFmtId="0" fontId="29" fillId="0" borderId="45" xfId="0" applyFont="1" applyBorder="1" applyAlignment="1">
      <alignment vertical="top" shrinkToFit="1"/>
    </xf>
    <xf numFmtId="0" fontId="29" fillId="0" borderId="17" xfId="0" applyFont="1" applyBorder="1" applyAlignment="1">
      <alignment vertical="top" shrinkToFit="1"/>
    </xf>
    <xf numFmtId="0" fontId="5" fillId="34" borderId="21" xfId="0" applyFont="1" applyFill="1" applyBorder="1" applyAlignment="1">
      <alignment vertical="top"/>
    </xf>
    <xf numFmtId="49" fontId="5" fillId="34" borderId="18" xfId="0" applyNumberFormat="1" applyFont="1" applyFill="1" applyBorder="1" applyAlignment="1">
      <alignment vertical="top"/>
    </xf>
    <xf numFmtId="0" fontId="5" fillId="34" borderId="18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35" borderId="42" xfId="0" applyFill="1" applyBorder="1" applyAlignment="1" applyProtection="1">
      <alignment vertical="top" wrapText="1"/>
      <protection locked="0"/>
    </xf>
    <xf numFmtId="0" fontId="0" fillId="35" borderId="24" xfId="0" applyFill="1" applyBorder="1" applyAlignment="1" applyProtection="1">
      <alignment vertical="top" wrapText="1"/>
      <protection locked="0"/>
    </xf>
    <xf numFmtId="0" fontId="0" fillId="35" borderId="63" xfId="0" applyFill="1" applyBorder="1" applyAlignment="1" applyProtection="1">
      <alignment vertical="top" wrapText="1"/>
      <protection locked="0"/>
    </xf>
    <xf numFmtId="0" fontId="0" fillId="35" borderId="32" xfId="0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 vertical="top" wrapText="1"/>
      <protection locked="0"/>
    </xf>
    <xf numFmtId="0" fontId="0" fillId="35" borderId="57" xfId="0" applyFill="1" applyBorder="1" applyAlignment="1" applyProtection="1">
      <alignment vertical="top" wrapText="1"/>
      <protection locked="0"/>
    </xf>
    <xf numFmtId="0" fontId="0" fillId="35" borderId="17" xfId="0" applyFill="1" applyBorder="1" applyAlignment="1" applyProtection="1">
      <alignment vertical="top" wrapText="1"/>
      <protection locked="0"/>
    </xf>
    <xf numFmtId="0" fontId="0" fillId="35" borderId="15" xfId="0" applyFill="1" applyBorder="1" applyAlignment="1" applyProtection="1">
      <alignment vertical="top" wrapText="1"/>
      <protection locked="0"/>
    </xf>
    <xf numFmtId="0" fontId="0" fillId="35" borderId="58" xfId="0" applyFill="1" applyBorder="1" applyAlignment="1" applyProtection="1">
      <alignment vertical="top" wrapText="1"/>
      <protection locked="0"/>
    </xf>
    <xf numFmtId="4" fontId="5" fillId="34" borderId="28" xfId="0" applyNumberFormat="1" applyFont="1" applyFill="1" applyBorder="1" applyAlignment="1">
      <alignment vertical="top"/>
    </xf>
    <xf numFmtId="0" fontId="29" fillId="0" borderId="44" xfId="0" applyNumberFormat="1" applyFont="1" applyBorder="1" applyAlignment="1">
      <alignment horizontal="left" vertical="top" wrapText="1"/>
    </xf>
    <xf numFmtId="0" fontId="30" fillId="0" borderId="44" xfId="0" applyNumberFormat="1" applyFont="1" applyBorder="1" applyAlignment="1" quotePrefix="1">
      <alignment horizontal="left" vertical="top" wrapText="1"/>
    </xf>
    <xf numFmtId="0" fontId="0" fillId="34" borderId="45" xfId="0" applyNumberFormat="1" applyFill="1" applyBorder="1" applyAlignment="1">
      <alignment horizontal="left" vertical="top" wrapText="1"/>
    </xf>
    <xf numFmtId="0" fontId="29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4" borderId="18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5" borderId="24" xfId="0" applyFill="1" applyBorder="1" applyAlignment="1" applyProtection="1">
      <alignment horizontal="left" vertical="top" wrapText="1"/>
      <protection locked="0"/>
    </xf>
    <xf numFmtId="0" fontId="0" fillId="35" borderId="0" xfId="0" applyFill="1" applyBorder="1" applyAlignment="1" applyProtection="1">
      <alignment horizontal="left" vertical="top" wrapText="1"/>
      <protection locked="0"/>
    </xf>
    <xf numFmtId="0" fontId="0" fillId="35" borderId="15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80" t="s">
        <v>39</v>
      </c>
      <c r="B2" s="80"/>
      <c r="C2" s="80"/>
      <c r="D2" s="80"/>
      <c r="E2" s="80"/>
      <c r="F2" s="80"/>
      <c r="G2" s="80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66"/>
  <sheetViews>
    <sheetView showGridLines="0" zoomScaleSheetLayoutView="75" workbookViewId="0" topLeftCell="B65">
      <selection activeCell="I12" sqref="I12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3" t="s">
        <v>36</v>
      </c>
      <c r="B1" s="85" t="s">
        <v>42</v>
      </c>
      <c r="C1" s="86"/>
      <c r="D1" s="86"/>
      <c r="E1" s="86"/>
      <c r="F1" s="86"/>
      <c r="G1" s="86"/>
      <c r="H1" s="86"/>
      <c r="I1" s="86"/>
      <c r="J1" s="87"/>
    </row>
    <row r="2" spans="1:15" ht="23.25" customHeight="1">
      <c r="A2" s="4"/>
      <c r="B2" s="106" t="s">
        <v>40</v>
      </c>
      <c r="C2" s="107"/>
      <c r="D2" s="108" t="s">
        <v>47</v>
      </c>
      <c r="E2" s="109"/>
      <c r="F2" s="109"/>
      <c r="G2" s="109"/>
      <c r="H2" s="109"/>
      <c r="I2" s="109"/>
      <c r="J2" s="110"/>
      <c r="O2" s="2"/>
    </row>
    <row r="3" spans="1:10" ht="23.25" customHeight="1">
      <c r="A3" s="4"/>
      <c r="B3" s="111" t="s">
        <v>45</v>
      </c>
      <c r="C3" s="112"/>
      <c r="D3" s="113" t="s">
        <v>43</v>
      </c>
      <c r="E3" s="114"/>
      <c r="F3" s="114"/>
      <c r="G3" s="114"/>
      <c r="H3" s="114"/>
      <c r="I3" s="114"/>
      <c r="J3" s="115"/>
    </row>
    <row r="4" spans="1:10" ht="23.25" customHeight="1" hidden="1">
      <c r="A4" s="4"/>
      <c r="B4" s="116" t="s">
        <v>44</v>
      </c>
      <c r="C4" s="117"/>
      <c r="D4" s="118"/>
      <c r="E4" s="118"/>
      <c r="F4" s="119"/>
      <c r="G4" s="120"/>
      <c r="H4" s="119"/>
      <c r="I4" s="120"/>
      <c r="J4" s="121"/>
    </row>
    <row r="5" spans="1:10" ht="24" customHeight="1">
      <c r="A5" s="4"/>
      <c r="B5" s="47" t="s">
        <v>21</v>
      </c>
      <c r="C5" s="5"/>
      <c r="D5" s="122" t="s">
        <v>48</v>
      </c>
      <c r="E5" s="26"/>
      <c r="F5" s="26"/>
      <c r="G5" s="26"/>
      <c r="H5" s="28" t="s">
        <v>33</v>
      </c>
      <c r="I5" s="122" t="s">
        <v>52</v>
      </c>
      <c r="J5" s="11"/>
    </row>
    <row r="6" spans="1:10" ht="15.75" customHeight="1">
      <c r="A6" s="4"/>
      <c r="B6" s="41"/>
      <c r="C6" s="26"/>
      <c r="D6" s="122" t="s">
        <v>49</v>
      </c>
      <c r="E6" s="26"/>
      <c r="F6" s="26"/>
      <c r="G6" s="26"/>
      <c r="H6" s="28" t="s">
        <v>34</v>
      </c>
      <c r="I6" s="122" t="s">
        <v>53</v>
      </c>
      <c r="J6" s="11"/>
    </row>
    <row r="7" spans="1:10" ht="15.75" customHeight="1">
      <c r="A7" s="4"/>
      <c r="B7" s="42"/>
      <c r="C7" s="123" t="s">
        <v>51</v>
      </c>
      <c r="D7" s="105" t="s">
        <v>50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124"/>
      <c r="E11" s="124"/>
      <c r="F11" s="124"/>
      <c r="G11" s="124"/>
      <c r="H11" s="28" t="s">
        <v>33</v>
      </c>
      <c r="I11" s="128"/>
      <c r="J11" s="11"/>
    </row>
    <row r="12" spans="1:10" ht="15.75" customHeight="1">
      <c r="A12" s="4"/>
      <c r="B12" s="41"/>
      <c r="C12" s="26"/>
      <c r="D12" s="125"/>
      <c r="E12" s="125"/>
      <c r="F12" s="125"/>
      <c r="G12" s="125"/>
      <c r="H12" s="28" t="s">
        <v>34</v>
      </c>
      <c r="I12" s="128"/>
      <c r="J12" s="11"/>
    </row>
    <row r="13" spans="1:10" ht="15.75" customHeight="1">
      <c r="A13" s="4"/>
      <c r="B13" s="42"/>
      <c r="C13" s="127"/>
      <c r="D13" s="126"/>
      <c r="E13" s="126"/>
      <c r="F13" s="126"/>
      <c r="G13" s="126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 t="s">
        <v>46</v>
      </c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100"/>
      <c r="F15" s="100"/>
      <c r="G15" s="81"/>
      <c r="H15" s="81"/>
      <c r="I15" s="81" t="s">
        <v>28</v>
      </c>
      <c r="J15" s="82"/>
    </row>
    <row r="16" spans="1:10" ht="23.25" customHeight="1">
      <c r="A16" s="193" t="s">
        <v>23</v>
      </c>
      <c r="B16" s="194" t="s">
        <v>23</v>
      </c>
      <c r="C16" s="58"/>
      <c r="D16" s="59"/>
      <c r="E16" s="83"/>
      <c r="F16" s="84"/>
      <c r="G16" s="83"/>
      <c r="H16" s="84"/>
      <c r="I16" s="83">
        <f>SUMIF(F47:F62,A16,I47:I62)+SUMIF(F47:F62,"PSU",I47:I62)</f>
        <v>0</v>
      </c>
      <c r="J16" s="93"/>
    </row>
    <row r="17" spans="1:10" ht="23.25" customHeight="1">
      <c r="A17" s="193" t="s">
        <v>24</v>
      </c>
      <c r="B17" s="194" t="s">
        <v>24</v>
      </c>
      <c r="C17" s="58"/>
      <c r="D17" s="59"/>
      <c r="E17" s="83"/>
      <c r="F17" s="84"/>
      <c r="G17" s="83"/>
      <c r="H17" s="84"/>
      <c r="I17" s="83">
        <f>SUMIF(F47:F62,A17,I47:I62)</f>
        <v>0</v>
      </c>
      <c r="J17" s="93"/>
    </row>
    <row r="18" spans="1:10" ht="23.25" customHeight="1">
      <c r="A18" s="193" t="s">
        <v>25</v>
      </c>
      <c r="B18" s="194" t="s">
        <v>25</v>
      </c>
      <c r="C18" s="58"/>
      <c r="D18" s="59"/>
      <c r="E18" s="83"/>
      <c r="F18" s="84"/>
      <c r="G18" s="83"/>
      <c r="H18" s="84"/>
      <c r="I18" s="83">
        <f>SUMIF(F47:F62,A18,I47:I62)</f>
        <v>0</v>
      </c>
      <c r="J18" s="93"/>
    </row>
    <row r="19" spans="1:10" ht="23.25" customHeight="1">
      <c r="A19" s="193" t="s">
        <v>89</v>
      </c>
      <c r="B19" s="194" t="s">
        <v>26</v>
      </c>
      <c r="C19" s="58"/>
      <c r="D19" s="59"/>
      <c r="E19" s="83"/>
      <c r="F19" s="84"/>
      <c r="G19" s="83"/>
      <c r="H19" s="84"/>
      <c r="I19" s="83">
        <f>SUMIF(F47:F62,A19,I47:I62)</f>
        <v>0</v>
      </c>
      <c r="J19" s="93"/>
    </row>
    <row r="20" spans="1:10" ht="23.25" customHeight="1">
      <c r="A20" s="193" t="s">
        <v>90</v>
      </c>
      <c r="B20" s="194" t="s">
        <v>27</v>
      </c>
      <c r="C20" s="58"/>
      <c r="D20" s="59"/>
      <c r="E20" s="83"/>
      <c r="F20" s="84"/>
      <c r="G20" s="83"/>
      <c r="H20" s="84"/>
      <c r="I20" s="83">
        <f>SUMIF(F47:F62,A20,I47:I62)</f>
        <v>0</v>
      </c>
      <c r="J20" s="93"/>
    </row>
    <row r="21" spans="1:10" ht="23.25" customHeight="1">
      <c r="A21" s="4"/>
      <c r="B21" s="74" t="s">
        <v>28</v>
      </c>
      <c r="C21" s="75"/>
      <c r="D21" s="76"/>
      <c r="E21" s="94"/>
      <c r="F21" s="95"/>
      <c r="G21" s="94"/>
      <c r="H21" s="95"/>
      <c r="I21" s="94">
        <f>SUM(I16:J20)</f>
        <v>0</v>
      </c>
      <c r="J21" s="99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91">
        <f>ZakladDPHSniVypocet</f>
        <v>0</v>
      </c>
      <c r="H23" s="92"/>
      <c r="I23" s="92"/>
      <c r="J23" s="62" t="str">
        <f aca="true" t="shared" si="0" ref="J23:J28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7">
        <f>ZakladDPHSni*SazbaDPH1/100</f>
        <v>0</v>
      </c>
      <c r="H24" s="98"/>
      <c r="I24" s="98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91">
        <f>ZakladDPHZaklVypocet</f>
        <v>0</v>
      </c>
      <c r="H25" s="92"/>
      <c r="I25" s="92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8">
        <f>ZakladDPHZakl*SazbaDPH2/100</f>
        <v>0</v>
      </c>
      <c r="H26" s="89"/>
      <c r="I26" s="89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90">
        <f>0</f>
        <v>0</v>
      </c>
      <c r="H27" s="90"/>
      <c r="I27" s="90"/>
      <c r="J27" s="63" t="str">
        <f t="shared" si="0"/>
        <v>CZK</v>
      </c>
    </row>
    <row r="28" spans="1:10" ht="27.75" customHeight="1" hidden="1" thickBot="1">
      <c r="A28" s="4"/>
      <c r="B28" s="152" t="s">
        <v>22</v>
      </c>
      <c r="C28" s="153"/>
      <c r="D28" s="153"/>
      <c r="E28" s="154"/>
      <c r="F28" s="155"/>
      <c r="G28" s="156">
        <f>ZakladDPHSniVypocet+ZakladDPHZaklVypocet</f>
        <v>0</v>
      </c>
      <c r="H28" s="156"/>
      <c r="I28" s="156"/>
      <c r="J28" s="157" t="str">
        <f t="shared" si="0"/>
        <v>CZK</v>
      </c>
    </row>
    <row r="29" spans="1:10" ht="27.75" customHeight="1" thickBot="1">
      <c r="A29" s="4"/>
      <c r="B29" s="152" t="s">
        <v>35</v>
      </c>
      <c r="C29" s="158"/>
      <c r="D29" s="158"/>
      <c r="E29" s="158"/>
      <c r="F29" s="158"/>
      <c r="G29" s="159">
        <f>ZakladDPHSni+DPHSni+ZakladDPHZakl+DPHZakl+Zaokrouhleni</f>
        <v>0</v>
      </c>
      <c r="H29" s="159"/>
      <c r="I29" s="159"/>
      <c r="J29" s="160" t="s">
        <v>56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44524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96" t="s">
        <v>2</v>
      </c>
      <c r="E35" s="96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44"/>
      <c r="G37" s="144"/>
      <c r="H37" s="144"/>
      <c r="I37" s="144"/>
      <c r="J37" s="3"/>
    </row>
    <row r="38" spans="1:10" ht="25.5" customHeight="1" hidden="1">
      <c r="A38" s="131" t="s">
        <v>37</v>
      </c>
      <c r="B38" s="133" t="s">
        <v>16</v>
      </c>
      <c r="C38" s="134" t="s">
        <v>5</v>
      </c>
      <c r="D38" s="135"/>
      <c r="E38" s="135"/>
      <c r="F38" s="145" t="str">
        <f>B23</f>
        <v>Základ pro sníženou DPH</v>
      </c>
      <c r="G38" s="145" t="str">
        <f>B25</f>
        <v>Základ pro základní DPH</v>
      </c>
      <c r="H38" s="146" t="s">
        <v>17</v>
      </c>
      <c r="I38" s="146" t="s">
        <v>1</v>
      </c>
      <c r="J38" s="136" t="s">
        <v>0</v>
      </c>
    </row>
    <row r="39" spans="1:10" ht="25.5" customHeight="1" hidden="1">
      <c r="A39" s="131">
        <v>1</v>
      </c>
      <c r="B39" s="137" t="s">
        <v>54</v>
      </c>
      <c r="C39" s="138" t="s">
        <v>47</v>
      </c>
      <c r="D39" s="139"/>
      <c r="E39" s="139"/>
      <c r="F39" s="147">
        <f>'Rozpočet Pol'!AC126</f>
        <v>0</v>
      </c>
      <c r="G39" s="148">
        <f>'Rozpočet Pol'!AD126</f>
        <v>0</v>
      </c>
      <c r="H39" s="149">
        <f>(F39*SazbaDPH1/100)+(G39*SazbaDPH2/100)</f>
        <v>0</v>
      </c>
      <c r="I39" s="149">
        <f>F39+G39+H39</f>
        <v>0</v>
      </c>
      <c r="J39" s="140">
        <f>IF(CenaCelkemVypocet=0,"",I39/CenaCelkemVypocet*100)</f>
      </c>
    </row>
    <row r="40" spans="1:10" ht="25.5" customHeight="1" hidden="1">
      <c r="A40" s="131"/>
      <c r="B40" s="141" t="s">
        <v>55</v>
      </c>
      <c r="C40" s="142"/>
      <c r="D40" s="142"/>
      <c r="E40" s="143"/>
      <c r="F40" s="150">
        <f>SUMIF(A39:A39,"=1",F39:F39)</f>
        <v>0</v>
      </c>
      <c r="G40" s="151">
        <f>SUMIF(A39:A39,"=1",G39:G39)</f>
        <v>0</v>
      </c>
      <c r="H40" s="151">
        <f>SUMIF(A39:A39,"=1",H39:H39)</f>
        <v>0</v>
      </c>
      <c r="I40" s="151">
        <f>SUMIF(A39:A39,"=1",I39:I39)</f>
        <v>0</v>
      </c>
      <c r="J40" s="132">
        <f>SUMIF(A39:A39,"=1",J39:J39)</f>
        <v>0</v>
      </c>
    </row>
    <row r="44" ht="15.75">
      <c r="B44" s="161" t="s">
        <v>57</v>
      </c>
    </row>
    <row r="46" spans="1:10" ht="25.5" customHeight="1">
      <c r="A46" s="162"/>
      <c r="B46" s="168" t="s">
        <v>16</v>
      </c>
      <c r="C46" s="168" t="s">
        <v>5</v>
      </c>
      <c r="D46" s="169"/>
      <c r="E46" s="169"/>
      <c r="F46" s="172" t="s">
        <v>58</v>
      </c>
      <c r="G46" s="172"/>
      <c r="H46" s="172"/>
      <c r="I46" s="173" t="s">
        <v>28</v>
      </c>
      <c r="J46" s="173"/>
    </row>
    <row r="47" spans="1:10" ht="25.5" customHeight="1">
      <c r="A47" s="163"/>
      <c r="B47" s="174" t="s">
        <v>59</v>
      </c>
      <c r="C47" s="175" t="s">
        <v>60</v>
      </c>
      <c r="D47" s="176"/>
      <c r="E47" s="176"/>
      <c r="F47" s="180" t="s">
        <v>23</v>
      </c>
      <c r="G47" s="181"/>
      <c r="H47" s="181"/>
      <c r="I47" s="182">
        <f>'Rozpočet Pol'!G8</f>
        <v>0</v>
      </c>
      <c r="J47" s="182"/>
    </row>
    <row r="48" spans="1:10" ht="25.5" customHeight="1">
      <c r="A48" s="163"/>
      <c r="B48" s="166" t="s">
        <v>61</v>
      </c>
      <c r="C48" s="165" t="s">
        <v>62</v>
      </c>
      <c r="D48" s="167"/>
      <c r="E48" s="167"/>
      <c r="F48" s="183" t="s">
        <v>23</v>
      </c>
      <c r="G48" s="184"/>
      <c r="H48" s="184"/>
      <c r="I48" s="185">
        <f>'Rozpočet Pol'!G19</f>
        <v>0</v>
      </c>
      <c r="J48" s="185"/>
    </row>
    <row r="49" spans="1:10" ht="25.5" customHeight="1">
      <c r="A49" s="163"/>
      <c r="B49" s="166" t="s">
        <v>63</v>
      </c>
      <c r="C49" s="165" t="s">
        <v>64</v>
      </c>
      <c r="D49" s="167"/>
      <c r="E49" s="167"/>
      <c r="F49" s="183" t="s">
        <v>23</v>
      </c>
      <c r="G49" s="184"/>
      <c r="H49" s="184"/>
      <c r="I49" s="185">
        <f>'Rozpočet Pol'!G31</f>
        <v>0</v>
      </c>
      <c r="J49" s="185"/>
    </row>
    <row r="50" spans="1:10" ht="25.5" customHeight="1">
      <c r="A50" s="163"/>
      <c r="B50" s="166" t="s">
        <v>65</v>
      </c>
      <c r="C50" s="165" t="s">
        <v>66</v>
      </c>
      <c r="D50" s="167"/>
      <c r="E50" s="167"/>
      <c r="F50" s="183" t="s">
        <v>23</v>
      </c>
      <c r="G50" s="184"/>
      <c r="H50" s="184"/>
      <c r="I50" s="185">
        <f>'Rozpočet Pol'!G56</f>
        <v>0</v>
      </c>
      <c r="J50" s="185"/>
    </row>
    <row r="51" spans="1:10" ht="25.5" customHeight="1">
      <c r="A51" s="163"/>
      <c r="B51" s="166" t="s">
        <v>67</v>
      </c>
      <c r="C51" s="165" t="s">
        <v>68</v>
      </c>
      <c r="D51" s="167"/>
      <c r="E51" s="167"/>
      <c r="F51" s="183" t="s">
        <v>23</v>
      </c>
      <c r="G51" s="184"/>
      <c r="H51" s="184"/>
      <c r="I51" s="185">
        <f>'Rozpočet Pol'!G64</f>
        <v>0</v>
      </c>
      <c r="J51" s="185"/>
    </row>
    <row r="52" spans="1:10" ht="25.5" customHeight="1">
      <c r="A52" s="163"/>
      <c r="B52" s="166" t="s">
        <v>69</v>
      </c>
      <c r="C52" s="165" t="s">
        <v>70</v>
      </c>
      <c r="D52" s="167"/>
      <c r="E52" s="167"/>
      <c r="F52" s="183" t="s">
        <v>23</v>
      </c>
      <c r="G52" s="184"/>
      <c r="H52" s="184"/>
      <c r="I52" s="185">
        <f>'Rozpočet Pol'!G66</f>
        <v>0</v>
      </c>
      <c r="J52" s="185"/>
    </row>
    <row r="53" spans="1:10" ht="25.5" customHeight="1">
      <c r="A53" s="163"/>
      <c r="B53" s="166" t="s">
        <v>71</v>
      </c>
      <c r="C53" s="165" t="s">
        <v>72</v>
      </c>
      <c r="D53" s="167"/>
      <c r="E53" s="167"/>
      <c r="F53" s="183" t="s">
        <v>23</v>
      </c>
      <c r="G53" s="184"/>
      <c r="H53" s="184"/>
      <c r="I53" s="185">
        <f>'Rozpočet Pol'!G69</f>
        <v>0</v>
      </c>
      <c r="J53" s="185"/>
    </row>
    <row r="54" spans="1:10" ht="25.5" customHeight="1">
      <c r="A54" s="163"/>
      <c r="B54" s="166" t="s">
        <v>73</v>
      </c>
      <c r="C54" s="165" t="s">
        <v>74</v>
      </c>
      <c r="D54" s="167"/>
      <c r="E54" s="167"/>
      <c r="F54" s="183" t="s">
        <v>23</v>
      </c>
      <c r="G54" s="184"/>
      <c r="H54" s="184"/>
      <c r="I54" s="185">
        <f>'Rozpočet Pol'!G72</f>
        <v>0</v>
      </c>
      <c r="J54" s="185"/>
    </row>
    <row r="55" spans="1:10" ht="25.5" customHeight="1">
      <c r="A55" s="163"/>
      <c r="B55" s="166" t="s">
        <v>75</v>
      </c>
      <c r="C55" s="165" t="s">
        <v>76</v>
      </c>
      <c r="D55" s="167"/>
      <c r="E55" s="167"/>
      <c r="F55" s="183" t="s">
        <v>23</v>
      </c>
      <c r="G55" s="184"/>
      <c r="H55" s="184"/>
      <c r="I55" s="185">
        <f>'Rozpočet Pol'!G75</f>
        <v>0</v>
      </c>
      <c r="J55" s="185"/>
    </row>
    <row r="56" spans="1:10" ht="25.5" customHeight="1">
      <c r="A56" s="163"/>
      <c r="B56" s="166" t="s">
        <v>77</v>
      </c>
      <c r="C56" s="165" t="s">
        <v>78</v>
      </c>
      <c r="D56" s="167"/>
      <c r="E56" s="167"/>
      <c r="F56" s="183" t="s">
        <v>23</v>
      </c>
      <c r="G56" s="184"/>
      <c r="H56" s="184"/>
      <c r="I56" s="185">
        <f>'Rozpočet Pol'!G80</f>
        <v>0</v>
      </c>
      <c r="J56" s="185"/>
    </row>
    <row r="57" spans="1:10" ht="25.5" customHeight="1">
      <c r="A57" s="163"/>
      <c r="B57" s="166" t="s">
        <v>79</v>
      </c>
      <c r="C57" s="165" t="s">
        <v>80</v>
      </c>
      <c r="D57" s="167"/>
      <c r="E57" s="167"/>
      <c r="F57" s="183" t="s">
        <v>23</v>
      </c>
      <c r="G57" s="184"/>
      <c r="H57" s="184"/>
      <c r="I57" s="185">
        <f>'Rozpočet Pol'!G82</f>
        <v>0</v>
      </c>
      <c r="J57" s="185"/>
    </row>
    <row r="58" spans="1:10" ht="25.5" customHeight="1">
      <c r="A58" s="163"/>
      <c r="B58" s="166" t="s">
        <v>81</v>
      </c>
      <c r="C58" s="165" t="s">
        <v>82</v>
      </c>
      <c r="D58" s="167"/>
      <c r="E58" s="167"/>
      <c r="F58" s="183" t="s">
        <v>23</v>
      </c>
      <c r="G58" s="184"/>
      <c r="H58" s="184"/>
      <c r="I58" s="185">
        <f>'Rozpočet Pol'!G85</f>
        <v>0</v>
      </c>
      <c r="J58" s="185"/>
    </row>
    <row r="59" spans="1:10" ht="25.5" customHeight="1">
      <c r="A59" s="163"/>
      <c r="B59" s="166" t="s">
        <v>83</v>
      </c>
      <c r="C59" s="165" t="s">
        <v>84</v>
      </c>
      <c r="D59" s="167"/>
      <c r="E59" s="167"/>
      <c r="F59" s="183" t="s">
        <v>23</v>
      </c>
      <c r="G59" s="184"/>
      <c r="H59" s="184"/>
      <c r="I59" s="185">
        <f>'Rozpočet Pol'!G89</f>
        <v>0</v>
      </c>
      <c r="J59" s="185"/>
    </row>
    <row r="60" spans="1:10" ht="25.5" customHeight="1">
      <c r="A60" s="163"/>
      <c r="B60" s="166" t="s">
        <v>85</v>
      </c>
      <c r="C60" s="165" t="s">
        <v>86</v>
      </c>
      <c r="D60" s="167"/>
      <c r="E60" s="167"/>
      <c r="F60" s="183" t="s">
        <v>23</v>
      </c>
      <c r="G60" s="184"/>
      <c r="H60" s="184"/>
      <c r="I60" s="185">
        <f>'Rozpočet Pol'!G106</f>
        <v>0</v>
      </c>
      <c r="J60" s="185"/>
    </row>
    <row r="61" spans="1:10" ht="25.5" customHeight="1">
      <c r="A61" s="163"/>
      <c r="B61" s="166" t="s">
        <v>87</v>
      </c>
      <c r="C61" s="165" t="s">
        <v>88</v>
      </c>
      <c r="D61" s="167"/>
      <c r="E61" s="167"/>
      <c r="F61" s="183" t="s">
        <v>24</v>
      </c>
      <c r="G61" s="184"/>
      <c r="H61" s="184"/>
      <c r="I61" s="185">
        <f>'Rozpočet Pol'!G108</f>
        <v>0</v>
      </c>
      <c r="J61" s="185"/>
    </row>
    <row r="62" spans="1:10" ht="25.5" customHeight="1">
      <c r="A62" s="163"/>
      <c r="B62" s="177" t="s">
        <v>89</v>
      </c>
      <c r="C62" s="178" t="s">
        <v>26</v>
      </c>
      <c r="D62" s="179"/>
      <c r="E62" s="179"/>
      <c r="F62" s="186" t="s">
        <v>89</v>
      </c>
      <c r="G62" s="187"/>
      <c r="H62" s="187"/>
      <c r="I62" s="188">
        <f>'Rozpočet Pol'!G123</f>
        <v>0</v>
      </c>
      <c r="J62" s="188"/>
    </row>
    <row r="63" spans="1:10" ht="25.5" customHeight="1">
      <c r="A63" s="164"/>
      <c r="B63" s="170" t="s">
        <v>1</v>
      </c>
      <c r="C63" s="170"/>
      <c r="D63" s="171"/>
      <c r="E63" s="171"/>
      <c r="F63" s="189"/>
      <c r="G63" s="190"/>
      <c r="H63" s="190"/>
      <c r="I63" s="191">
        <f>SUM(I47:I62)</f>
        <v>0</v>
      </c>
      <c r="J63" s="191"/>
    </row>
    <row r="64" spans="6:10" ht="12.75">
      <c r="F64" s="192"/>
      <c r="G64" s="130"/>
      <c r="H64" s="192"/>
      <c r="I64" s="130"/>
      <c r="J64" s="130"/>
    </row>
    <row r="65" spans="6:10" ht="12.75">
      <c r="F65" s="192"/>
      <c r="G65" s="130"/>
      <c r="H65" s="192"/>
      <c r="I65" s="130"/>
      <c r="J65" s="130"/>
    </row>
    <row r="66" spans="6:10" ht="12.75">
      <c r="F66" s="192"/>
      <c r="G66" s="130"/>
      <c r="H66" s="192"/>
      <c r="I66" s="130"/>
      <c r="J66" s="130"/>
    </row>
  </sheetData>
  <sheetProtection/>
  <mergeCells count="71">
    <mergeCell ref="I61:J61"/>
    <mergeCell ref="C61:E61"/>
    <mergeCell ref="I62:J62"/>
    <mergeCell ref="C62:E62"/>
    <mergeCell ref="I63:J63"/>
    <mergeCell ref="I58:J58"/>
    <mergeCell ref="C58:E58"/>
    <mergeCell ref="I59:J59"/>
    <mergeCell ref="C59:E59"/>
    <mergeCell ref="I60:J60"/>
    <mergeCell ref="C60:E60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101" t="s">
        <v>6</v>
      </c>
      <c r="B1" s="101"/>
      <c r="C1" s="102"/>
      <c r="D1" s="101"/>
      <c r="E1" s="101"/>
      <c r="F1" s="101"/>
      <c r="G1" s="101"/>
    </row>
    <row r="2" spans="1:7" ht="24.75" customHeight="1">
      <c r="A2" s="79" t="s">
        <v>41</v>
      </c>
      <c r="B2" s="78"/>
      <c r="C2" s="103"/>
      <c r="D2" s="103"/>
      <c r="E2" s="103"/>
      <c r="F2" s="103"/>
      <c r="G2" s="104"/>
    </row>
    <row r="3" spans="1:7" ht="24.75" customHeight="1" hidden="1">
      <c r="A3" s="79" t="s">
        <v>7</v>
      </c>
      <c r="B3" s="78"/>
      <c r="C3" s="103"/>
      <c r="D3" s="103"/>
      <c r="E3" s="103"/>
      <c r="F3" s="103"/>
      <c r="G3" s="104"/>
    </row>
    <row r="4" spans="1:7" ht="24.75" customHeight="1" hidden="1">
      <c r="A4" s="79" t="s">
        <v>8</v>
      </c>
      <c r="B4" s="78"/>
      <c r="C4" s="103"/>
      <c r="D4" s="103"/>
      <c r="E4" s="103"/>
      <c r="F4" s="103"/>
      <c r="G4" s="104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136"/>
  <sheetViews>
    <sheetView zoomScalePageLayoutView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129" customWidth="1"/>
    <col min="3" max="3" width="38.25390625" style="12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21" width="0" style="0" hidden="1" customWidth="1"/>
    <col min="29" max="39" width="0" style="0" hidden="1" customWidth="1"/>
  </cols>
  <sheetData>
    <row r="1" spans="1:31" ht="15.75" customHeight="1">
      <c r="A1" s="195" t="s">
        <v>6</v>
      </c>
      <c r="B1" s="195"/>
      <c r="C1" s="195"/>
      <c r="D1" s="195"/>
      <c r="E1" s="195"/>
      <c r="F1" s="195"/>
      <c r="G1" s="195"/>
      <c r="AE1" t="s">
        <v>92</v>
      </c>
    </row>
    <row r="2" spans="1:31" ht="24.75" customHeight="1">
      <c r="A2" s="202" t="s">
        <v>91</v>
      </c>
      <c r="B2" s="196"/>
      <c r="C2" s="197" t="s">
        <v>47</v>
      </c>
      <c r="D2" s="198"/>
      <c r="E2" s="198"/>
      <c r="F2" s="198"/>
      <c r="G2" s="204"/>
      <c r="AE2" t="s">
        <v>93</v>
      </c>
    </row>
    <row r="3" spans="1:31" ht="24.75" customHeight="1">
      <c r="A3" s="203" t="s">
        <v>7</v>
      </c>
      <c r="B3" s="201"/>
      <c r="C3" s="199" t="s">
        <v>43</v>
      </c>
      <c r="D3" s="200"/>
      <c r="E3" s="200"/>
      <c r="F3" s="200"/>
      <c r="G3" s="205"/>
      <c r="AE3" t="s">
        <v>94</v>
      </c>
    </row>
    <row r="4" spans="1:31" ht="24.75" customHeight="1" hidden="1">
      <c r="A4" s="203" t="s">
        <v>8</v>
      </c>
      <c r="B4" s="201"/>
      <c r="C4" s="199"/>
      <c r="D4" s="200"/>
      <c r="E4" s="200"/>
      <c r="F4" s="200"/>
      <c r="G4" s="205"/>
      <c r="AE4" t="s">
        <v>95</v>
      </c>
    </row>
    <row r="5" spans="1:31" ht="12.75" hidden="1">
      <c r="A5" s="206" t="s">
        <v>96</v>
      </c>
      <c r="B5" s="207"/>
      <c r="C5" s="208"/>
      <c r="D5" s="209"/>
      <c r="E5" s="209"/>
      <c r="F5" s="209"/>
      <c r="G5" s="210"/>
      <c r="AE5" t="s">
        <v>97</v>
      </c>
    </row>
    <row r="7" spans="1:21" ht="38.25">
      <c r="A7" s="215" t="s">
        <v>98</v>
      </c>
      <c r="B7" s="216" t="s">
        <v>99</v>
      </c>
      <c r="C7" s="216" t="s">
        <v>100</v>
      </c>
      <c r="D7" s="215" t="s">
        <v>101</v>
      </c>
      <c r="E7" s="215" t="s">
        <v>102</v>
      </c>
      <c r="F7" s="211" t="s">
        <v>103</v>
      </c>
      <c r="G7" s="234" t="s">
        <v>28</v>
      </c>
      <c r="H7" s="235" t="s">
        <v>29</v>
      </c>
      <c r="I7" s="235" t="s">
        <v>104</v>
      </c>
      <c r="J7" s="235" t="s">
        <v>30</v>
      </c>
      <c r="K7" s="235" t="s">
        <v>105</v>
      </c>
      <c r="L7" s="235" t="s">
        <v>106</v>
      </c>
      <c r="M7" s="235" t="s">
        <v>107</v>
      </c>
      <c r="N7" s="235" t="s">
        <v>108</v>
      </c>
      <c r="O7" s="235" t="s">
        <v>109</v>
      </c>
      <c r="P7" s="235" t="s">
        <v>110</v>
      </c>
      <c r="Q7" s="235" t="s">
        <v>111</v>
      </c>
      <c r="R7" s="235" t="s">
        <v>112</v>
      </c>
      <c r="S7" s="235" t="s">
        <v>113</v>
      </c>
      <c r="T7" s="235" t="s">
        <v>114</v>
      </c>
      <c r="U7" s="218" t="s">
        <v>115</v>
      </c>
    </row>
    <row r="8" spans="1:31" ht="12.75">
      <c r="A8" s="236" t="s">
        <v>116</v>
      </c>
      <c r="B8" s="237" t="s">
        <v>59</v>
      </c>
      <c r="C8" s="238" t="s">
        <v>60</v>
      </c>
      <c r="D8" s="239"/>
      <c r="E8" s="240"/>
      <c r="F8" s="241"/>
      <c r="G8" s="241">
        <f>SUMIF(AE9:AE18,"&lt;&gt;NOR",G9:G18)</f>
        <v>0</v>
      </c>
      <c r="H8" s="241"/>
      <c r="I8" s="241">
        <f>SUM(I9:I18)</f>
        <v>0</v>
      </c>
      <c r="J8" s="241"/>
      <c r="K8" s="241">
        <f>SUM(K9:K18)</f>
        <v>0</v>
      </c>
      <c r="L8" s="241"/>
      <c r="M8" s="241">
        <f>SUM(M9:M18)</f>
        <v>0</v>
      </c>
      <c r="N8" s="217"/>
      <c r="O8" s="217">
        <f>SUM(O9:O18)</f>
        <v>15.1572</v>
      </c>
      <c r="P8" s="217"/>
      <c r="Q8" s="217">
        <f>SUM(Q9:Q18)</f>
        <v>1.863</v>
      </c>
      <c r="R8" s="217"/>
      <c r="S8" s="217"/>
      <c r="T8" s="236"/>
      <c r="U8" s="217">
        <f>SUM(U9:U18)</f>
        <v>136.25</v>
      </c>
      <c r="AE8" t="s">
        <v>117</v>
      </c>
    </row>
    <row r="9" spans="1:60" ht="12.75" outlineLevel="1">
      <c r="A9" s="213">
        <v>1</v>
      </c>
      <c r="B9" s="219" t="s">
        <v>118</v>
      </c>
      <c r="C9" s="264" t="s">
        <v>119</v>
      </c>
      <c r="D9" s="221" t="s">
        <v>120</v>
      </c>
      <c r="E9" s="228">
        <v>13.5</v>
      </c>
      <c r="F9" s="231"/>
      <c r="G9" s="232">
        <f>ROUND(E9*F9,2)</f>
        <v>0</v>
      </c>
      <c r="H9" s="231"/>
      <c r="I9" s="232">
        <f>ROUND(E9*H9,2)</f>
        <v>0</v>
      </c>
      <c r="J9" s="231"/>
      <c r="K9" s="232">
        <f>ROUND(E9*J9,2)</f>
        <v>0</v>
      </c>
      <c r="L9" s="232">
        <v>0</v>
      </c>
      <c r="M9" s="232">
        <f>G9*(1+L9/100)</f>
        <v>0</v>
      </c>
      <c r="N9" s="222">
        <v>0</v>
      </c>
      <c r="O9" s="222">
        <f>ROUND(E9*N9,5)</f>
        <v>0</v>
      </c>
      <c r="P9" s="222">
        <v>0.138</v>
      </c>
      <c r="Q9" s="222">
        <f>ROUND(E9*P9,5)</f>
        <v>1.863</v>
      </c>
      <c r="R9" s="222"/>
      <c r="S9" s="222"/>
      <c r="T9" s="223">
        <v>0.16</v>
      </c>
      <c r="U9" s="222">
        <f>ROUND(E9*T9,2)</f>
        <v>2.16</v>
      </c>
      <c r="V9" s="212"/>
      <c r="W9" s="212"/>
      <c r="X9" s="212"/>
      <c r="Y9" s="212"/>
      <c r="Z9" s="212"/>
      <c r="AA9" s="212"/>
      <c r="AB9" s="212"/>
      <c r="AC9" s="212"/>
      <c r="AD9" s="212"/>
      <c r="AE9" s="212" t="s">
        <v>121</v>
      </c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ht="12.75" outlineLevel="1">
      <c r="A10" s="213"/>
      <c r="B10" s="219"/>
      <c r="C10" s="265" t="s">
        <v>122</v>
      </c>
      <c r="D10" s="224"/>
      <c r="E10" s="229">
        <v>2.88</v>
      </c>
      <c r="F10" s="232"/>
      <c r="G10" s="232"/>
      <c r="H10" s="232"/>
      <c r="I10" s="232"/>
      <c r="J10" s="232"/>
      <c r="K10" s="232"/>
      <c r="L10" s="232"/>
      <c r="M10" s="232"/>
      <c r="N10" s="222"/>
      <c r="O10" s="222"/>
      <c r="P10" s="222"/>
      <c r="Q10" s="222"/>
      <c r="R10" s="222"/>
      <c r="S10" s="222"/>
      <c r="T10" s="223"/>
      <c r="U10" s="222"/>
      <c r="V10" s="212"/>
      <c r="W10" s="212"/>
      <c r="X10" s="212"/>
      <c r="Y10" s="212"/>
      <c r="Z10" s="212"/>
      <c r="AA10" s="212"/>
      <c r="AB10" s="212"/>
      <c r="AC10" s="212"/>
      <c r="AD10" s="212"/>
      <c r="AE10" s="212" t="s">
        <v>123</v>
      </c>
      <c r="AF10" s="212">
        <v>0</v>
      </c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ht="22.5" outlineLevel="1">
      <c r="A11" s="213"/>
      <c r="B11" s="219"/>
      <c r="C11" s="265" t="s">
        <v>124</v>
      </c>
      <c r="D11" s="224"/>
      <c r="E11" s="229">
        <v>10.62</v>
      </c>
      <c r="F11" s="232"/>
      <c r="G11" s="232"/>
      <c r="H11" s="232"/>
      <c r="I11" s="232"/>
      <c r="J11" s="232"/>
      <c r="K11" s="232"/>
      <c r="L11" s="232"/>
      <c r="M11" s="232"/>
      <c r="N11" s="222"/>
      <c r="O11" s="222"/>
      <c r="P11" s="222"/>
      <c r="Q11" s="222"/>
      <c r="R11" s="222"/>
      <c r="S11" s="222"/>
      <c r="T11" s="223"/>
      <c r="U11" s="222"/>
      <c r="V11" s="212"/>
      <c r="W11" s="212"/>
      <c r="X11" s="212"/>
      <c r="Y11" s="212"/>
      <c r="Z11" s="212"/>
      <c r="AA11" s="212"/>
      <c r="AB11" s="212"/>
      <c r="AC11" s="212"/>
      <c r="AD11" s="212"/>
      <c r="AE11" s="212" t="s">
        <v>123</v>
      </c>
      <c r="AF11" s="212">
        <v>0</v>
      </c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ht="12.75" outlineLevel="1">
      <c r="A12" s="213">
        <v>2</v>
      </c>
      <c r="B12" s="219" t="s">
        <v>125</v>
      </c>
      <c r="C12" s="264" t="s">
        <v>126</v>
      </c>
      <c r="D12" s="221" t="s">
        <v>127</v>
      </c>
      <c r="E12" s="228">
        <v>9.828</v>
      </c>
      <c r="F12" s="231"/>
      <c r="G12" s="232">
        <f>ROUND(E12*F12,2)</f>
        <v>0</v>
      </c>
      <c r="H12" s="231"/>
      <c r="I12" s="232">
        <f>ROUND(E12*H12,2)</f>
        <v>0</v>
      </c>
      <c r="J12" s="231"/>
      <c r="K12" s="232">
        <f>ROUND(E12*J12,2)</f>
        <v>0</v>
      </c>
      <c r="L12" s="232">
        <v>0</v>
      </c>
      <c r="M12" s="232">
        <f>G12*(1+L12/100)</f>
        <v>0</v>
      </c>
      <c r="N12" s="222">
        <v>0</v>
      </c>
      <c r="O12" s="222">
        <f>ROUND(E12*N12,5)</f>
        <v>0</v>
      </c>
      <c r="P12" s="222">
        <v>0</v>
      </c>
      <c r="Q12" s="222">
        <f>ROUND(E12*P12,5)</f>
        <v>0</v>
      </c>
      <c r="R12" s="222"/>
      <c r="S12" s="222"/>
      <c r="T12" s="223">
        <v>3.533</v>
      </c>
      <c r="U12" s="222">
        <f>ROUND(E12*T12,2)</f>
        <v>34.72</v>
      </c>
      <c r="V12" s="212"/>
      <c r="W12" s="212"/>
      <c r="X12" s="212"/>
      <c r="Y12" s="212"/>
      <c r="Z12" s="212"/>
      <c r="AA12" s="212"/>
      <c r="AB12" s="212"/>
      <c r="AC12" s="212"/>
      <c r="AD12" s="212"/>
      <c r="AE12" s="212" t="s">
        <v>121</v>
      </c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ht="12.75" outlineLevel="1">
      <c r="A13" s="213"/>
      <c r="B13" s="219"/>
      <c r="C13" s="265" t="s">
        <v>128</v>
      </c>
      <c r="D13" s="224"/>
      <c r="E13" s="229">
        <v>3.456</v>
      </c>
      <c r="F13" s="232"/>
      <c r="G13" s="232"/>
      <c r="H13" s="232"/>
      <c r="I13" s="232"/>
      <c r="J13" s="232"/>
      <c r="K13" s="232"/>
      <c r="L13" s="232"/>
      <c r="M13" s="232"/>
      <c r="N13" s="222"/>
      <c r="O13" s="222"/>
      <c r="P13" s="222"/>
      <c r="Q13" s="222"/>
      <c r="R13" s="222"/>
      <c r="S13" s="222"/>
      <c r="T13" s="223"/>
      <c r="U13" s="222"/>
      <c r="V13" s="212"/>
      <c r="W13" s="212"/>
      <c r="X13" s="212"/>
      <c r="Y13" s="212"/>
      <c r="Z13" s="212"/>
      <c r="AA13" s="212"/>
      <c r="AB13" s="212"/>
      <c r="AC13" s="212"/>
      <c r="AD13" s="212"/>
      <c r="AE13" s="212" t="s">
        <v>123</v>
      </c>
      <c r="AF13" s="212">
        <v>0</v>
      </c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ht="12.75" outlineLevel="1">
      <c r="A14" s="213"/>
      <c r="B14" s="219"/>
      <c r="C14" s="265" t="s">
        <v>129</v>
      </c>
      <c r="D14" s="224"/>
      <c r="E14" s="229">
        <v>6.372</v>
      </c>
      <c r="F14" s="232"/>
      <c r="G14" s="232"/>
      <c r="H14" s="232"/>
      <c r="I14" s="232"/>
      <c r="J14" s="232"/>
      <c r="K14" s="232"/>
      <c r="L14" s="232"/>
      <c r="M14" s="232"/>
      <c r="N14" s="222"/>
      <c r="O14" s="222"/>
      <c r="P14" s="222"/>
      <c r="Q14" s="222"/>
      <c r="R14" s="222"/>
      <c r="S14" s="222"/>
      <c r="T14" s="223"/>
      <c r="U14" s="222"/>
      <c r="V14" s="212"/>
      <c r="W14" s="212"/>
      <c r="X14" s="212"/>
      <c r="Y14" s="212"/>
      <c r="Z14" s="212"/>
      <c r="AA14" s="212"/>
      <c r="AB14" s="212"/>
      <c r="AC14" s="212"/>
      <c r="AD14" s="212"/>
      <c r="AE14" s="212" t="s">
        <v>123</v>
      </c>
      <c r="AF14" s="212">
        <v>0</v>
      </c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ht="12.75" outlineLevel="1">
      <c r="A15" s="213">
        <v>3</v>
      </c>
      <c r="B15" s="219" t="s">
        <v>130</v>
      </c>
      <c r="C15" s="264" t="s">
        <v>131</v>
      </c>
      <c r="D15" s="221" t="s">
        <v>127</v>
      </c>
      <c r="E15" s="228">
        <v>9.06</v>
      </c>
      <c r="F15" s="231"/>
      <c r="G15" s="232">
        <f>ROUND(E15*F15,2)</f>
        <v>0</v>
      </c>
      <c r="H15" s="231"/>
      <c r="I15" s="232">
        <f>ROUND(E15*H15,2)</f>
        <v>0</v>
      </c>
      <c r="J15" s="231"/>
      <c r="K15" s="232">
        <f>ROUND(E15*J15,2)</f>
        <v>0</v>
      </c>
      <c r="L15" s="232">
        <v>0</v>
      </c>
      <c r="M15" s="232">
        <f>G15*(1+L15/100)</f>
        <v>0</v>
      </c>
      <c r="N15" s="222">
        <v>1.67</v>
      </c>
      <c r="O15" s="222">
        <f>ROUND(E15*N15,5)</f>
        <v>15.1302</v>
      </c>
      <c r="P15" s="222">
        <v>0</v>
      </c>
      <c r="Q15" s="222">
        <f>ROUND(E15*P15,5)</f>
        <v>0</v>
      </c>
      <c r="R15" s="222"/>
      <c r="S15" s="222"/>
      <c r="T15" s="223">
        <v>0.213</v>
      </c>
      <c r="U15" s="222">
        <f>ROUND(E15*T15,2)</f>
        <v>1.93</v>
      </c>
      <c r="V15" s="212"/>
      <c r="W15" s="212"/>
      <c r="X15" s="212"/>
      <c r="Y15" s="212"/>
      <c r="Z15" s="212"/>
      <c r="AA15" s="212"/>
      <c r="AB15" s="212"/>
      <c r="AC15" s="212"/>
      <c r="AD15" s="212"/>
      <c r="AE15" s="212" t="s">
        <v>132</v>
      </c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ht="12.75" outlineLevel="1">
      <c r="A16" s="213"/>
      <c r="B16" s="219"/>
      <c r="C16" s="265" t="s">
        <v>133</v>
      </c>
      <c r="D16" s="224"/>
      <c r="E16" s="229">
        <v>9.06</v>
      </c>
      <c r="F16" s="232"/>
      <c r="G16" s="232"/>
      <c r="H16" s="232"/>
      <c r="I16" s="232"/>
      <c r="J16" s="232"/>
      <c r="K16" s="232"/>
      <c r="L16" s="232"/>
      <c r="M16" s="232"/>
      <c r="N16" s="222"/>
      <c r="O16" s="222"/>
      <c r="P16" s="222"/>
      <c r="Q16" s="222"/>
      <c r="R16" s="222"/>
      <c r="S16" s="222"/>
      <c r="T16" s="223"/>
      <c r="U16" s="222"/>
      <c r="V16" s="212"/>
      <c r="W16" s="212"/>
      <c r="X16" s="212"/>
      <c r="Y16" s="212"/>
      <c r="Z16" s="212"/>
      <c r="AA16" s="212"/>
      <c r="AB16" s="212"/>
      <c r="AC16" s="212"/>
      <c r="AD16" s="212"/>
      <c r="AE16" s="212" t="s">
        <v>123</v>
      </c>
      <c r="AF16" s="212">
        <v>0</v>
      </c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ht="12.75" outlineLevel="1">
      <c r="A17" s="213">
        <v>4</v>
      </c>
      <c r="B17" s="219" t="s">
        <v>134</v>
      </c>
      <c r="C17" s="264" t="s">
        <v>135</v>
      </c>
      <c r="D17" s="221" t="s">
        <v>136</v>
      </c>
      <c r="E17" s="228">
        <v>480</v>
      </c>
      <c r="F17" s="231"/>
      <c r="G17" s="232">
        <f>ROUND(E17*F17,2)</f>
        <v>0</v>
      </c>
      <c r="H17" s="231"/>
      <c r="I17" s="232">
        <f>ROUND(E17*H17,2)</f>
        <v>0</v>
      </c>
      <c r="J17" s="231"/>
      <c r="K17" s="232">
        <f>ROUND(E17*J17,2)</f>
        <v>0</v>
      </c>
      <c r="L17" s="232">
        <v>0</v>
      </c>
      <c r="M17" s="232">
        <f>G17*(1+L17/100)</f>
        <v>0</v>
      </c>
      <c r="N17" s="222">
        <v>0</v>
      </c>
      <c r="O17" s="222">
        <f>ROUND(E17*N17,5)</f>
        <v>0</v>
      </c>
      <c r="P17" s="222">
        <v>0</v>
      </c>
      <c r="Q17" s="222">
        <f>ROUND(E17*P17,5)</f>
        <v>0</v>
      </c>
      <c r="R17" s="222"/>
      <c r="S17" s="222"/>
      <c r="T17" s="223">
        <v>0.203</v>
      </c>
      <c r="U17" s="222">
        <f>ROUND(E17*T17,2)</f>
        <v>97.44</v>
      </c>
      <c r="V17" s="212"/>
      <c r="W17" s="212"/>
      <c r="X17" s="212"/>
      <c r="Y17" s="212"/>
      <c r="Z17" s="212"/>
      <c r="AA17" s="212"/>
      <c r="AB17" s="212"/>
      <c r="AC17" s="212"/>
      <c r="AD17" s="212"/>
      <c r="AE17" s="212" t="s">
        <v>132</v>
      </c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ht="12.75" outlineLevel="1">
      <c r="A18" s="213">
        <v>5</v>
      </c>
      <c r="B18" s="219" t="s">
        <v>137</v>
      </c>
      <c r="C18" s="264" t="s">
        <v>138</v>
      </c>
      <c r="D18" s="221" t="s">
        <v>139</v>
      </c>
      <c r="E18" s="228">
        <v>1</v>
      </c>
      <c r="F18" s="231"/>
      <c r="G18" s="232">
        <f>ROUND(E18*F18,2)</f>
        <v>0</v>
      </c>
      <c r="H18" s="231"/>
      <c r="I18" s="232">
        <f>ROUND(E18*H18,2)</f>
        <v>0</v>
      </c>
      <c r="J18" s="231"/>
      <c r="K18" s="232">
        <f>ROUND(E18*J18,2)</f>
        <v>0</v>
      </c>
      <c r="L18" s="232">
        <v>0</v>
      </c>
      <c r="M18" s="232">
        <f>G18*(1+L18/100)</f>
        <v>0</v>
      </c>
      <c r="N18" s="222">
        <v>0.027</v>
      </c>
      <c r="O18" s="222">
        <f>ROUND(E18*N18,5)</f>
        <v>0.027</v>
      </c>
      <c r="P18" s="222">
        <v>0</v>
      </c>
      <c r="Q18" s="222">
        <f>ROUND(E18*P18,5)</f>
        <v>0</v>
      </c>
      <c r="R18" s="222"/>
      <c r="S18" s="222"/>
      <c r="T18" s="223">
        <v>0</v>
      </c>
      <c r="U18" s="222">
        <f>ROUND(E18*T18,2)</f>
        <v>0</v>
      </c>
      <c r="V18" s="212"/>
      <c r="W18" s="212"/>
      <c r="X18" s="212"/>
      <c r="Y18" s="212"/>
      <c r="Z18" s="212"/>
      <c r="AA18" s="212"/>
      <c r="AB18" s="212"/>
      <c r="AC18" s="212"/>
      <c r="AD18" s="212"/>
      <c r="AE18" s="212" t="s">
        <v>140</v>
      </c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31" ht="12.75">
      <c r="A19" s="214" t="s">
        <v>116</v>
      </c>
      <c r="B19" s="220" t="s">
        <v>61</v>
      </c>
      <c r="C19" s="266" t="s">
        <v>62</v>
      </c>
      <c r="D19" s="225"/>
      <c r="E19" s="230"/>
      <c r="F19" s="233"/>
      <c r="G19" s="233">
        <f>SUMIF(AE20:AE30,"&lt;&gt;NOR",G20:G30)</f>
        <v>0</v>
      </c>
      <c r="H19" s="233"/>
      <c r="I19" s="233">
        <f>SUM(I20:I30)</f>
        <v>0</v>
      </c>
      <c r="J19" s="233"/>
      <c r="K19" s="233">
        <f>SUM(K20:K30)</f>
        <v>0</v>
      </c>
      <c r="L19" s="233"/>
      <c r="M19" s="233">
        <f>SUM(M20:M30)</f>
        <v>0</v>
      </c>
      <c r="N19" s="226"/>
      <c r="O19" s="226">
        <f>SUM(O20:O30)</f>
        <v>89.37084</v>
      </c>
      <c r="P19" s="226"/>
      <c r="Q19" s="226">
        <f>SUM(Q20:Q30)</f>
        <v>0</v>
      </c>
      <c r="R19" s="226"/>
      <c r="S19" s="226"/>
      <c r="T19" s="227"/>
      <c r="U19" s="226">
        <f>SUM(U20:U30)</f>
        <v>128</v>
      </c>
      <c r="AE19" t="s">
        <v>117</v>
      </c>
    </row>
    <row r="20" spans="1:60" ht="22.5" outlineLevel="1">
      <c r="A20" s="213">
        <v>6</v>
      </c>
      <c r="B20" s="219" t="s">
        <v>141</v>
      </c>
      <c r="C20" s="264" t="s">
        <v>142</v>
      </c>
      <c r="D20" s="221" t="s">
        <v>143</v>
      </c>
      <c r="E20" s="228">
        <v>10.62</v>
      </c>
      <c r="F20" s="231"/>
      <c r="G20" s="232">
        <f>ROUND(E20*F20,2)</f>
        <v>0</v>
      </c>
      <c r="H20" s="231"/>
      <c r="I20" s="232">
        <f>ROUND(E20*H20,2)</f>
        <v>0</v>
      </c>
      <c r="J20" s="231"/>
      <c r="K20" s="232">
        <f>ROUND(E20*J20,2)</f>
        <v>0</v>
      </c>
      <c r="L20" s="232">
        <v>0</v>
      </c>
      <c r="M20" s="232">
        <f>G20*(1+L20/100)</f>
        <v>0</v>
      </c>
      <c r="N20" s="222">
        <v>0.43625</v>
      </c>
      <c r="O20" s="222">
        <f>ROUND(E20*N20,5)</f>
        <v>4.63298</v>
      </c>
      <c r="P20" s="222">
        <v>0</v>
      </c>
      <c r="Q20" s="222">
        <f>ROUND(E20*P20,5)</f>
        <v>0</v>
      </c>
      <c r="R20" s="222"/>
      <c r="S20" s="222"/>
      <c r="T20" s="223">
        <v>0.78363</v>
      </c>
      <c r="U20" s="222">
        <f>ROUND(E20*T20,2)</f>
        <v>8.32</v>
      </c>
      <c r="V20" s="212"/>
      <c r="W20" s="212"/>
      <c r="X20" s="212"/>
      <c r="Y20" s="212"/>
      <c r="Z20" s="212"/>
      <c r="AA20" s="212"/>
      <c r="AB20" s="212"/>
      <c r="AC20" s="212"/>
      <c r="AD20" s="212"/>
      <c r="AE20" s="212" t="s">
        <v>132</v>
      </c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ht="22.5" outlineLevel="1">
      <c r="A21" s="213">
        <v>7</v>
      </c>
      <c r="B21" s="219" t="s">
        <v>144</v>
      </c>
      <c r="C21" s="264" t="s">
        <v>145</v>
      </c>
      <c r="D21" s="221" t="s">
        <v>120</v>
      </c>
      <c r="E21" s="228">
        <v>6.4</v>
      </c>
      <c r="F21" s="231"/>
      <c r="G21" s="232">
        <f>ROUND(E21*F21,2)</f>
        <v>0</v>
      </c>
      <c r="H21" s="231"/>
      <c r="I21" s="232">
        <f>ROUND(E21*H21,2)</f>
        <v>0</v>
      </c>
      <c r="J21" s="231"/>
      <c r="K21" s="232">
        <f>ROUND(E21*J21,2)</f>
        <v>0</v>
      </c>
      <c r="L21" s="232">
        <v>0</v>
      </c>
      <c r="M21" s="232">
        <f>G21*(1+L21/100)</f>
        <v>0</v>
      </c>
      <c r="N21" s="222">
        <v>0.0005</v>
      </c>
      <c r="O21" s="222">
        <f>ROUND(E21*N21,5)</f>
        <v>0.0032</v>
      </c>
      <c r="P21" s="222">
        <v>0</v>
      </c>
      <c r="Q21" s="222">
        <f>ROUND(E21*P21,5)</f>
        <v>0</v>
      </c>
      <c r="R21" s="222"/>
      <c r="S21" s="222"/>
      <c r="T21" s="223">
        <v>0.094</v>
      </c>
      <c r="U21" s="222">
        <f>ROUND(E21*T21,2)</f>
        <v>0.6</v>
      </c>
      <c r="V21" s="212"/>
      <c r="W21" s="212"/>
      <c r="X21" s="212"/>
      <c r="Y21" s="212"/>
      <c r="Z21" s="212"/>
      <c r="AA21" s="212"/>
      <c r="AB21" s="212"/>
      <c r="AC21" s="212"/>
      <c r="AD21" s="212"/>
      <c r="AE21" s="212" t="s">
        <v>121</v>
      </c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ht="12.75" outlineLevel="1">
      <c r="A22" s="213">
        <v>8</v>
      </c>
      <c r="B22" s="219" t="s">
        <v>146</v>
      </c>
      <c r="C22" s="264" t="s">
        <v>147</v>
      </c>
      <c r="D22" s="221" t="s">
        <v>120</v>
      </c>
      <c r="E22" s="228">
        <v>54.52</v>
      </c>
      <c r="F22" s="231"/>
      <c r="G22" s="232">
        <f>ROUND(E22*F22,2)</f>
        <v>0</v>
      </c>
      <c r="H22" s="231"/>
      <c r="I22" s="232">
        <f>ROUND(E22*H22,2)</f>
        <v>0</v>
      </c>
      <c r="J22" s="231"/>
      <c r="K22" s="232">
        <f>ROUND(E22*J22,2)</f>
        <v>0</v>
      </c>
      <c r="L22" s="232">
        <v>0</v>
      </c>
      <c r="M22" s="232">
        <f>G22*(1+L22/100)</f>
        <v>0</v>
      </c>
      <c r="N22" s="222">
        <v>0.23833</v>
      </c>
      <c r="O22" s="222">
        <f>ROUND(E22*N22,5)</f>
        <v>12.99375</v>
      </c>
      <c r="P22" s="222">
        <v>0</v>
      </c>
      <c r="Q22" s="222">
        <f>ROUND(E22*P22,5)</f>
        <v>0</v>
      </c>
      <c r="R22" s="222"/>
      <c r="S22" s="222"/>
      <c r="T22" s="223">
        <v>0.76</v>
      </c>
      <c r="U22" s="222">
        <f>ROUND(E22*T22,2)</f>
        <v>41.44</v>
      </c>
      <c r="V22" s="212"/>
      <c r="W22" s="212"/>
      <c r="X22" s="212"/>
      <c r="Y22" s="212"/>
      <c r="Z22" s="212"/>
      <c r="AA22" s="212"/>
      <c r="AB22" s="212"/>
      <c r="AC22" s="212"/>
      <c r="AD22" s="212"/>
      <c r="AE22" s="212" t="s">
        <v>121</v>
      </c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ht="12.75" outlineLevel="1">
      <c r="A23" s="213"/>
      <c r="B23" s="219"/>
      <c r="C23" s="265" t="s">
        <v>148</v>
      </c>
      <c r="D23" s="224"/>
      <c r="E23" s="229">
        <v>54.52</v>
      </c>
      <c r="F23" s="232"/>
      <c r="G23" s="232"/>
      <c r="H23" s="232"/>
      <c r="I23" s="232"/>
      <c r="J23" s="232"/>
      <c r="K23" s="232"/>
      <c r="L23" s="232"/>
      <c r="M23" s="232"/>
      <c r="N23" s="222"/>
      <c r="O23" s="222"/>
      <c r="P23" s="222"/>
      <c r="Q23" s="222"/>
      <c r="R23" s="222"/>
      <c r="S23" s="222"/>
      <c r="T23" s="223"/>
      <c r="U23" s="222"/>
      <c r="V23" s="212"/>
      <c r="W23" s="212"/>
      <c r="X23" s="212"/>
      <c r="Y23" s="212"/>
      <c r="Z23" s="212"/>
      <c r="AA23" s="212"/>
      <c r="AB23" s="212"/>
      <c r="AC23" s="212"/>
      <c r="AD23" s="212"/>
      <c r="AE23" s="212" t="s">
        <v>123</v>
      </c>
      <c r="AF23" s="212">
        <v>0</v>
      </c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ht="22.5" outlineLevel="1">
      <c r="A24" s="213">
        <v>9</v>
      </c>
      <c r="B24" s="219" t="s">
        <v>149</v>
      </c>
      <c r="C24" s="264" t="s">
        <v>150</v>
      </c>
      <c r="D24" s="221" t="s">
        <v>120</v>
      </c>
      <c r="E24" s="228">
        <v>37.6</v>
      </c>
      <c r="F24" s="231"/>
      <c r="G24" s="232">
        <f>ROUND(E24*F24,2)</f>
        <v>0</v>
      </c>
      <c r="H24" s="231"/>
      <c r="I24" s="232">
        <f>ROUND(E24*H24,2)</f>
        <v>0</v>
      </c>
      <c r="J24" s="231"/>
      <c r="K24" s="232">
        <f>ROUND(E24*J24,2)</f>
        <v>0</v>
      </c>
      <c r="L24" s="232">
        <v>0</v>
      </c>
      <c r="M24" s="232">
        <f>G24*(1+L24/100)</f>
        <v>0</v>
      </c>
      <c r="N24" s="222">
        <v>0.52</v>
      </c>
      <c r="O24" s="222">
        <f>ROUND(E24*N24,5)</f>
        <v>19.552</v>
      </c>
      <c r="P24" s="222">
        <v>0</v>
      </c>
      <c r="Q24" s="222">
        <f>ROUND(E24*P24,5)</f>
        <v>0</v>
      </c>
      <c r="R24" s="222"/>
      <c r="S24" s="222"/>
      <c r="T24" s="223">
        <v>0.9</v>
      </c>
      <c r="U24" s="222">
        <f>ROUND(E24*T24,2)</f>
        <v>33.84</v>
      </c>
      <c r="V24" s="212"/>
      <c r="W24" s="212"/>
      <c r="X24" s="212"/>
      <c r="Y24" s="212"/>
      <c r="Z24" s="212"/>
      <c r="AA24" s="212"/>
      <c r="AB24" s="212"/>
      <c r="AC24" s="212"/>
      <c r="AD24" s="212"/>
      <c r="AE24" s="212" t="s">
        <v>121</v>
      </c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ht="12.75" outlineLevel="1">
      <c r="A25" s="213">
        <v>10</v>
      </c>
      <c r="B25" s="219" t="s">
        <v>151</v>
      </c>
      <c r="C25" s="264" t="s">
        <v>152</v>
      </c>
      <c r="D25" s="221" t="s">
        <v>153</v>
      </c>
      <c r="E25" s="228">
        <v>0.752</v>
      </c>
      <c r="F25" s="231"/>
      <c r="G25" s="232">
        <f>ROUND(E25*F25,2)</f>
        <v>0</v>
      </c>
      <c r="H25" s="231"/>
      <c r="I25" s="232">
        <f>ROUND(E25*H25,2)</f>
        <v>0</v>
      </c>
      <c r="J25" s="231"/>
      <c r="K25" s="232">
        <f>ROUND(E25*J25,2)</f>
        <v>0</v>
      </c>
      <c r="L25" s="232">
        <v>0</v>
      </c>
      <c r="M25" s="232">
        <f>G25*(1+L25/100)</f>
        <v>0</v>
      </c>
      <c r="N25" s="222">
        <v>1.00852</v>
      </c>
      <c r="O25" s="222">
        <f>ROUND(E25*N25,5)</f>
        <v>0.75841</v>
      </c>
      <c r="P25" s="222">
        <v>0</v>
      </c>
      <c r="Q25" s="222">
        <f>ROUND(E25*P25,5)</f>
        <v>0</v>
      </c>
      <c r="R25" s="222"/>
      <c r="S25" s="222"/>
      <c r="T25" s="223">
        <v>20.529</v>
      </c>
      <c r="U25" s="222">
        <f>ROUND(E25*T25,2)</f>
        <v>15.44</v>
      </c>
      <c r="V25" s="212"/>
      <c r="W25" s="212"/>
      <c r="X25" s="212"/>
      <c r="Y25" s="212"/>
      <c r="Z25" s="212"/>
      <c r="AA25" s="212"/>
      <c r="AB25" s="212"/>
      <c r="AC25" s="212"/>
      <c r="AD25" s="212"/>
      <c r="AE25" s="212" t="s">
        <v>121</v>
      </c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ht="12.75" outlineLevel="1">
      <c r="A26" s="213">
        <v>11</v>
      </c>
      <c r="B26" s="219" t="s">
        <v>154</v>
      </c>
      <c r="C26" s="264" t="s">
        <v>155</v>
      </c>
      <c r="D26" s="221" t="s">
        <v>120</v>
      </c>
      <c r="E26" s="228">
        <v>15.04</v>
      </c>
      <c r="F26" s="231"/>
      <c r="G26" s="232">
        <f>ROUND(E26*F26,2)</f>
        <v>0</v>
      </c>
      <c r="H26" s="231"/>
      <c r="I26" s="232">
        <f>ROUND(E26*H26,2)</f>
        <v>0</v>
      </c>
      <c r="J26" s="231"/>
      <c r="K26" s="232">
        <f>ROUND(E26*J26,2)</f>
        <v>0</v>
      </c>
      <c r="L26" s="232">
        <v>0</v>
      </c>
      <c r="M26" s="232">
        <f>G26*(1+L26/100)</f>
        <v>0</v>
      </c>
      <c r="N26" s="222">
        <v>3E-05</v>
      </c>
      <c r="O26" s="222">
        <f>ROUND(E26*N26,5)</f>
        <v>0.00045</v>
      </c>
      <c r="P26" s="222">
        <v>0</v>
      </c>
      <c r="Q26" s="222">
        <f>ROUND(E26*P26,5)</f>
        <v>0</v>
      </c>
      <c r="R26" s="222"/>
      <c r="S26" s="222"/>
      <c r="T26" s="223">
        <v>0.044</v>
      </c>
      <c r="U26" s="222">
        <f>ROUND(E26*T26,2)</f>
        <v>0.66</v>
      </c>
      <c r="V26" s="212"/>
      <c r="W26" s="212"/>
      <c r="X26" s="212"/>
      <c r="Y26" s="212"/>
      <c r="Z26" s="212"/>
      <c r="AA26" s="212"/>
      <c r="AB26" s="212"/>
      <c r="AC26" s="212"/>
      <c r="AD26" s="212"/>
      <c r="AE26" s="212" t="s">
        <v>121</v>
      </c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ht="12.75" outlineLevel="1">
      <c r="A27" s="213"/>
      <c r="B27" s="219"/>
      <c r="C27" s="265" t="s">
        <v>156</v>
      </c>
      <c r="D27" s="224"/>
      <c r="E27" s="229">
        <v>15.04</v>
      </c>
      <c r="F27" s="232"/>
      <c r="G27" s="232"/>
      <c r="H27" s="232"/>
      <c r="I27" s="232"/>
      <c r="J27" s="232"/>
      <c r="K27" s="232"/>
      <c r="L27" s="232"/>
      <c r="M27" s="232"/>
      <c r="N27" s="222"/>
      <c r="O27" s="222"/>
      <c r="P27" s="222"/>
      <c r="Q27" s="222"/>
      <c r="R27" s="222"/>
      <c r="S27" s="222"/>
      <c r="T27" s="223"/>
      <c r="U27" s="222"/>
      <c r="V27" s="212"/>
      <c r="W27" s="212"/>
      <c r="X27" s="212"/>
      <c r="Y27" s="212"/>
      <c r="Z27" s="212"/>
      <c r="AA27" s="212"/>
      <c r="AB27" s="212"/>
      <c r="AC27" s="212"/>
      <c r="AD27" s="212"/>
      <c r="AE27" s="212" t="s">
        <v>123</v>
      </c>
      <c r="AF27" s="212">
        <v>0</v>
      </c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ht="12.75" outlineLevel="1">
      <c r="A28" s="213">
        <v>12</v>
      </c>
      <c r="B28" s="219" t="s">
        <v>157</v>
      </c>
      <c r="C28" s="264" t="s">
        <v>158</v>
      </c>
      <c r="D28" s="221" t="s">
        <v>127</v>
      </c>
      <c r="E28" s="228">
        <v>19.87</v>
      </c>
      <c r="F28" s="231"/>
      <c r="G28" s="232">
        <f>ROUND(E28*F28,2)</f>
        <v>0</v>
      </c>
      <c r="H28" s="231"/>
      <c r="I28" s="232">
        <f>ROUND(E28*H28,2)</f>
        <v>0</v>
      </c>
      <c r="J28" s="231"/>
      <c r="K28" s="232">
        <f>ROUND(E28*J28,2)</f>
        <v>0</v>
      </c>
      <c r="L28" s="232">
        <v>0</v>
      </c>
      <c r="M28" s="232">
        <f>G28*(1+L28/100)</f>
        <v>0</v>
      </c>
      <c r="N28" s="222">
        <v>2.525</v>
      </c>
      <c r="O28" s="222">
        <f>ROUND(E28*N28,5)</f>
        <v>50.17175</v>
      </c>
      <c r="P28" s="222">
        <v>0</v>
      </c>
      <c r="Q28" s="222">
        <f>ROUND(E28*P28,5)</f>
        <v>0</v>
      </c>
      <c r="R28" s="222"/>
      <c r="S28" s="222"/>
      <c r="T28" s="223">
        <v>0.48</v>
      </c>
      <c r="U28" s="222">
        <f>ROUND(E28*T28,2)</f>
        <v>9.54</v>
      </c>
      <c r="V28" s="212"/>
      <c r="W28" s="212"/>
      <c r="X28" s="212"/>
      <c r="Y28" s="212"/>
      <c r="Z28" s="212"/>
      <c r="AA28" s="212"/>
      <c r="AB28" s="212"/>
      <c r="AC28" s="212"/>
      <c r="AD28" s="212"/>
      <c r="AE28" s="212" t="s">
        <v>121</v>
      </c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ht="12.75" outlineLevel="1">
      <c r="A29" s="213"/>
      <c r="B29" s="219"/>
      <c r="C29" s="265" t="s">
        <v>159</v>
      </c>
      <c r="D29" s="224"/>
      <c r="E29" s="229">
        <v>19.87</v>
      </c>
      <c r="F29" s="232"/>
      <c r="G29" s="232"/>
      <c r="H29" s="232"/>
      <c r="I29" s="232"/>
      <c r="J29" s="232"/>
      <c r="K29" s="232"/>
      <c r="L29" s="232"/>
      <c r="M29" s="232"/>
      <c r="N29" s="222"/>
      <c r="O29" s="222"/>
      <c r="P29" s="222"/>
      <c r="Q29" s="222"/>
      <c r="R29" s="222"/>
      <c r="S29" s="222"/>
      <c r="T29" s="223"/>
      <c r="U29" s="222"/>
      <c r="V29" s="212"/>
      <c r="W29" s="212"/>
      <c r="X29" s="212"/>
      <c r="Y29" s="212"/>
      <c r="Z29" s="212"/>
      <c r="AA29" s="212"/>
      <c r="AB29" s="212"/>
      <c r="AC29" s="212"/>
      <c r="AD29" s="212"/>
      <c r="AE29" s="212" t="s">
        <v>123</v>
      </c>
      <c r="AF29" s="212">
        <v>0</v>
      </c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ht="12.75" outlineLevel="1">
      <c r="A30" s="213">
        <v>13</v>
      </c>
      <c r="B30" s="219" t="s">
        <v>160</v>
      </c>
      <c r="C30" s="264" t="s">
        <v>161</v>
      </c>
      <c r="D30" s="221" t="s">
        <v>153</v>
      </c>
      <c r="E30" s="228">
        <v>1.1922</v>
      </c>
      <c r="F30" s="231"/>
      <c r="G30" s="232">
        <f>ROUND(E30*F30,2)</f>
        <v>0</v>
      </c>
      <c r="H30" s="231"/>
      <c r="I30" s="232">
        <f>ROUND(E30*H30,2)</f>
        <v>0</v>
      </c>
      <c r="J30" s="231"/>
      <c r="K30" s="232">
        <f>ROUND(E30*J30,2)</f>
        <v>0</v>
      </c>
      <c r="L30" s="232">
        <v>0</v>
      </c>
      <c r="M30" s="232">
        <f>G30*(1+L30/100)</f>
        <v>0</v>
      </c>
      <c r="N30" s="222">
        <v>1.05544</v>
      </c>
      <c r="O30" s="222">
        <f>ROUND(E30*N30,5)</f>
        <v>1.2583</v>
      </c>
      <c r="P30" s="222">
        <v>0</v>
      </c>
      <c r="Q30" s="222">
        <f>ROUND(E30*P30,5)</f>
        <v>0</v>
      </c>
      <c r="R30" s="222"/>
      <c r="S30" s="222"/>
      <c r="T30" s="223">
        <v>15.231</v>
      </c>
      <c r="U30" s="222">
        <f>ROUND(E30*T30,2)</f>
        <v>18.16</v>
      </c>
      <c r="V30" s="212"/>
      <c r="W30" s="212"/>
      <c r="X30" s="212"/>
      <c r="Y30" s="212"/>
      <c r="Z30" s="212"/>
      <c r="AA30" s="212"/>
      <c r="AB30" s="212"/>
      <c r="AC30" s="212"/>
      <c r="AD30" s="212"/>
      <c r="AE30" s="212" t="s">
        <v>121</v>
      </c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31" ht="12.75">
      <c r="A31" s="214" t="s">
        <v>116</v>
      </c>
      <c r="B31" s="220" t="s">
        <v>63</v>
      </c>
      <c r="C31" s="266" t="s">
        <v>64</v>
      </c>
      <c r="D31" s="225"/>
      <c r="E31" s="230"/>
      <c r="F31" s="233"/>
      <c r="G31" s="233">
        <f>SUMIF(AE32:AE55,"&lt;&gt;NOR",G32:G55)</f>
        <v>0</v>
      </c>
      <c r="H31" s="233"/>
      <c r="I31" s="233">
        <f>SUM(I32:I55)</f>
        <v>0</v>
      </c>
      <c r="J31" s="233"/>
      <c r="K31" s="233">
        <f>SUM(K32:K55)</f>
        <v>0</v>
      </c>
      <c r="L31" s="233"/>
      <c r="M31" s="233">
        <f>SUM(M32:M55)</f>
        <v>0</v>
      </c>
      <c r="N31" s="226"/>
      <c r="O31" s="226">
        <f>SUM(O32:O55)</f>
        <v>57.78191</v>
      </c>
      <c r="P31" s="226"/>
      <c r="Q31" s="226">
        <f>SUM(Q32:Q55)</f>
        <v>0.8527</v>
      </c>
      <c r="R31" s="226"/>
      <c r="S31" s="226"/>
      <c r="T31" s="227"/>
      <c r="U31" s="226">
        <f>SUM(U32:U55)</f>
        <v>174.84</v>
      </c>
      <c r="AE31" t="s">
        <v>117</v>
      </c>
    </row>
    <row r="32" spans="1:60" ht="12.75" outlineLevel="1">
      <c r="A32" s="213">
        <v>14</v>
      </c>
      <c r="B32" s="219" t="s">
        <v>162</v>
      </c>
      <c r="C32" s="264" t="s">
        <v>163</v>
      </c>
      <c r="D32" s="221" t="s">
        <v>139</v>
      </c>
      <c r="E32" s="228">
        <v>2</v>
      </c>
      <c r="F32" s="231"/>
      <c r="G32" s="232">
        <f>ROUND(E32*F32,2)</f>
        <v>0</v>
      </c>
      <c r="H32" s="231"/>
      <c r="I32" s="232">
        <f>ROUND(E32*H32,2)</f>
        <v>0</v>
      </c>
      <c r="J32" s="231"/>
      <c r="K32" s="232">
        <f>ROUND(E32*J32,2)</f>
        <v>0</v>
      </c>
      <c r="L32" s="232">
        <v>0</v>
      </c>
      <c r="M32" s="232">
        <f>G32*(1+L32/100)</f>
        <v>0</v>
      </c>
      <c r="N32" s="222">
        <v>0.0004</v>
      </c>
      <c r="O32" s="222">
        <f>ROUND(E32*N32,5)</f>
        <v>0.0008</v>
      </c>
      <c r="P32" s="222">
        <v>0</v>
      </c>
      <c r="Q32" s="222">
        <f>ROUND(E32*P32,5)</f>
        <v>0</v>
      </c>
      <c r="R32" s="222"/>
      <c r="S32" s="222"/>
      <c r="T32" s="223">
        <v>4</v>
      </c>
      <c r="U32" s="222">
        <f>ROUND(E32*T32,2)</f>
        <v>8</v>
      </c>
      <c r="V32" s="212"/>
      <c r="W32" s="212"/>
      <c r="X32" s="212"/>
      <c r="Y32" s="212"/>
      <c r="Z32" s="212"/>
      <c r="AA32" s="212"/>
      <c r="AB32" s="212"/>
      <c r="AC32" s="212"/>
      <c r="AD32" s="212"/>
      <c r="AE32" s="212" t="s">
        <v>121</v>
      </c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ht="12.75" outlineLevel="1">
      <c r="A33" s="213">
        <v>15</v>
      </c>
      <c r="B33" s="219" t="s">
        <v>164</v>
      </c>
      <c r="C33" s="264" t="s">
        <v>165</v>
      </c>
      <c r="D33" s="221" t="s">
        <v>139</v>
      </c>
      <c r="E33" s="228">
        <v>1</v>
      </c>
      <c r="F33" s="231"/>
      <c r="G33" s="232">
        <f>ROUND(E33*F33,2)</f>
        <v>0</v>
      </c>
      <c r="H33" s="231"/>
      <c r="I33" s="232">
        <f>ROUND(E33*H33,2)</f>
        <v>0</v>
      </c>
      <c r="J33" s="231"/>
      <c r="K33" s="232">
        <f>ROUND(E33*J33,2)</f>
        <v>0</v>
      </c>
      <c r="L33" s="232">
        <v>0</v>
      </c>
      <c r="M33" s="232">
        <f>G33*(1+L33/100)</f>
        <v>0</v>
      </c>
      <c r="N33" s="222">
        <v>0.014</v>
      </c>
      <c r="O33" s="222">
        <f>ROUND(E33*N33,5)</f>
        <v>0.014</v>
      </c>
      <c r="P33" s="222">
        <v>0</v>
      </c>
      <c r="Q33" s="222">
        <f>ROUND(E33*P33,5)</f>
        <v>0</v>
      </c>
      <c r="R33" s="222"/>
      <c r="S33" s="222"/>
      <c r="T33" s="223">
        <v>0</v>
      </c>
      <c r="U33" s="222">
        <f>ROUND(E33*T33,2)</f>
        <v>0</v>
      </c>
      <c r="V33" s="212"/>
      <c r="W33" s="212"/>
      <c r="X33" s="212"/>
      <c r="Y33" s="212"/>
      <c r="Z33" s="212"/>
      <c r="AA33" s="212"/>
      <c r="AB33" s="212"/>
      <c r="AC33" s="212"/>
      <c r="AD33" s="212"/>
      <c r="AE33" s="212" t="s">
        <v>140</v>
      </c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ht="12.75" outlineLevel="1">
      <c r="A34" s="213">
        <v>16</v>
      </c>
      <c r="B34" s="219" t="s">
        <v>166</v>
      </c>
      <c r="C34" s="264" t="s">
        <v>167</v>
      </c>
      <c r="D34" s="221" t="s">
        <v>139</v>
      </c>
      <c r="E34" s="228">
        <v>1</v>
      </c>
      <c r="F34" s="231"/>
      <c r="G34" s="232">
        <f>ROUND(E34*F34,2)</f>
        <v>0</v>
      </c>
      <c r="H34" s="231"/>
      <c r="I34" s="232">
        <f>ROUND(E34*H34,2)</f>
        <v>0</v>
      </c>
      <c r="J34" s="231"/>
      <c r="K34" s="232">
        <f>ROUND(E34*J34,2)</f>
        <v>0</v>
      </c>
      <c r="L34" s="232">
        <v>0</v>
      </c>
      <c r="M34" s="232">
        <f>G34*(1+L34/100)</f>
        <v>0</v>
      </c>
      <c r="N34" s="222">
        <v>0.038</v>
      </c>
      <c r="O34" s="222">
        <f>ROUND(E34*N34,5)</f>
        <v>0.038</v>
      </c>
      <c r="P34" s="222">
        <v>0</v>
      </c>
      <c r="Q34" s="222">
        <f>ROUND(E34*P34,5)</f>
        <v>0</v>
      </c>
      <c r="R34" s="222"/>
      <c r="S34" s="222"/>
      <c r="T34" s="223">
        <v>0</v>
      </c>
      <c r="U34" s="222">
        <f>ROUND(E34*T34,2)</f>
        <v>0</v>
      </c>
      <c r="V34" s="212"/>
      <c r="W34" s="212"/>
      <c r="X34" s="212"/>
      <c r="Y34" s="212"/>
      <c r="Z34" s="212"/>
      <c r="AA34" s="212"/>
      <c r="AB34" s="212"/>
      <c r="AC34" s="212"/>
      <c r="AD34" s="212"/>
      <c r="AE34" s="212" t="s">
        <v>140</v>
      </c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ht="12.75" outlineLevel="1">
      <c r="A35" s="213">
        <v>17</v>
      </c>
      <c r="B35" s="219" t="s">
        <v>168</v>
      </c>
      <c r="C35" s="264" t="s">
        <v>169</v>
      </c>
      <c r="D35" s="221" t="s">
        <v>139</v>
      </c>
      <c r="E35" s="228">
        <v>2</v>
      </c>
      <c r="F35" s="231"/>
      <c r="G35" s="232">
        <f>ROUND(E35*F35,2)</f>
        <v>0</v>
      </c>
      <c r="H35" s="231"/>
      <c r="I35" s="232">
        <f>ROUND(E35*H35,2)</f>
        <v>0</v>
      </c>
      <c r="J35" s="231"/>
      <c r="K35" s="232">
        <f>ROUND(E35*J35,2)</f>
        <v>0</v>
      </c>
      <c r="L35" s="232">
        <v>0</v>
      </c>
      <c r="M35" s="232">
        <f>G35*(1+L35/100)</f>
        <v>0</v>
      </c>
      <c r="N35" s="222">
        <v>8E-05</v>
      </c>
      <c r="O35" s="222">
        <f>ROUND(E35*N35,5)</f>
        <v>0.00016</v>
      </c>
      <c r="P35" s="222">
        <v>0</v>
      </c>
      <c r="Q35" s="222">
        <f>ROUND(E35*P35,5)</f>
        <v>0</v>
      </c>
      <c r="R35" s="222"/>
      <c r="S35" s="222"/>
      <c r="T35" s="223">
        <v>1.6</v>
      </c>
      <c r="U35" s="222">
        <f>ROUND(E35*T35,2)</f>
        <v>3.2</v>
      </c>
      <c r="V35" s="212"/>
      <c r="W35" s="212"/>
      <c r="X35" s="212"/>
      <c r="Y35" s="212"/>
      <c r="Z35" s="212"/>
      <c r="AA35" s="212"/>
      <c r="AB35" s="212"/>
      <c r="AC35" s="212"/>
      <c r="AD35" s="212"/>
      <c r="AE35" s="212" t="s">
        <v>121</v>
      </c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ht="22.5" outlineLevel="1">
      <c r="A36" s="213">
        <v>18</v>
      </c>
      <c r="B36" s="219" t="s">
        <v>170</v>
      </c>
      <c r="C36" s="264" t="s">
        <v>171</v>
      </c>
      <c r="D36" s="221" t="s">
        <v>139</v>
      </c>
      <c r="E36" s="228">
        <v>1</v>
      </c>
      <c r="F36" s="231"/>
      <c r="G36" s="232">
        <f>ROUND(E36*F36,2)</f>
        <v>0</v>
      </c>
      <c r="H36" s="231"/>
      <c r="I36" s="232">
        <f>ROUND(E36*H36,2)</f>
        <v>0</v>
      </c>
      <c r="J36" s="231"/>
      <c r="K36" s="232">
        <f>ROUND(E36*J36,2)</f>
        <v>0</v>
      </c>
      <c r="L36" s="232">
        <v>0</v>
      </c>
      <c r="M36" s="232">
        <f>G36*(1+L36/100)</f>
        <v>0</v>
      </c>
      <c r="N36" s="222">
        <v>0.0169</v>
      </c>
      <c r="O36" s="222">
        <f>ROUND(E36*N36,5)</f>
        <v>0.0169</v>
      </c>
      <c r="P36" s="222">
        <v>0</v>
      </c>
      <c r="Q36" s="222">
        <f>ROUND(E36*P36,5)</f>
        <v>0</v>
      </c>
      <c r="R36" s="222"/>
      <c r="S36" s="222"/>
      <c r="T36" s="223">
        <v>0</v>
      </c>
      <c r="U36" s="222">
        <f>ROUND(E36*T36,2)</f>
        <v>0</v>
      </c>
      <c r="V36" s="212"/>
      <c r="W36" s="212"/>
      <c r="X36" s="212"/>
      <c r="Y36" s="212"/>
      <c r="Z36" s="212"/>
      <c r="AA36" s="212"/>
      <c r="AB36" s="212"/>
      <c r="AC36" s="212"/>
      <c r="AD36" s="212"/>
      <c r="AE36" s="212" t="s">
        <v>140</v>
      </c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ht="22.5" outlineLevel="1">
      <c r="A37" s="213">
        <v>19</v>
      </c>
      <c r="B37" s="219" t="s">
        <v>172</v>
      </c>
      <c r="C37" s="264" t="s">
        <v>173</v>
      </c>
      <c r="D37" s="221" t="s">
        <v>139</v>
      </c>
      <c r="E37" s="228">
        <v>1</v>
      </c>
      <c r="F37" s="231"/>
      <c r="G37" s="232">
        <f>ROUND(E37*F37,2)</f>
        <v>0</v>
      </c>
      <c r="H37" s="231"/>
      <c r="I37" s="232">
        <f>ROUND(E37*H37,2)</f>
        <v>0</v>
      </c>
      <c r="J37" s="231"/>
      <c r="K37" s="232">
        <f>ROUND(E37*J37,2)</f>
        <v>0</v>
      </c>
      <c r="L37" s="232">
        <v>0</v>
      </c>
      <c r="M37" s="232">
        <f>G37*(1+L37/100)</f>
        <v>0</v>
      </c>
      <c r="N37" s="222">
        <v>0.0334</v>
      </c>
      <c r="O37" s="222">
        <f>ROUND(E37*N37,5)</f>
        <v>0.0334</v>
      </c>
      <c r="P37" s="222">
        <v>0</v>
      </c>
      <c r="Q37" s="222">
        <f>ROUND(E37*P37,5)</f>
        <v>0</v>
      </c>
      <c r="R37" s="222"/>
      <c r="S37" s="222"/>
      <c r="T37" s="223">
        <v>0</v>
      </c>
      <c r="U37" s="222">
        <f>ROUND(E37*T37,2)</f>
        <v>0</v>
      </c>
      <c r="V37" s="212"/>
      <c r="W37" s="212"/>
      <c r="X37" s="212"/>
      <c r="Y37" s="212"/>
      <c r="Z37" s="212"/>
      <c r="AA37" s="212"/>
      <c r="AB37" s="212"/>
      <c r="AC37" s="212"/>
      <c r="AD37" s="212"/>
      <c r="AE37" s="212" t="s">
        <v>140</v>
      </c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ht="12.75" outlineLevel="1">
      <c r="A38" s="213">
        <v>20</v>
      </c>
      <c r="B38" s="219" t="s">
        <v>174</v>
      </c>
      <c r="C38" s="264" t="s">
        <v>175</v>
      </c>
      <c r="D38" s="221" t="s">
        <v>139</v>
      </c>
      <c r="E38" s="228">
        <v>1</v>
      </c>
      <c r="F38" s="231"/>
      <c r="G38" s="232">
        <f>ROUND(E38*F38,2)</f>
        <v>0</v>
      </c>
      <c r="H38" s="231"/>
      <c r="I38" s="232">
        <f>ROUND(E38*H38,2)</f>
        <v>0</v>
      </c>
      <c r="J38" s="231"/>
      <c r="K38" s="232">
        <f>ROUND(E38*J38,2)</f>
        <v>0</v>
      </c>
      <c r="L38" s="232">
        <v>0</v>
      </c>
      <c r="M38" s="232">
        <f>G38*(1+L38/100)</f>
        <v>0</v>
      </c>
      <c r="N38" s="222">
        <v>0.006</v>
      </c>
      <c r="O38" s="222">
        <f>ROUND(E38*N38,5)</f>
        <v>0.006</v>
      </c>
      <c r="P38" s="222">
        <v>0</v>
      </c>
      <c r="Q38" s="222">
        <f>ROUND(E38*P38,5)</f>
        <v>0</v>
      </c>
      <c r="R38" s="222"/>
      <c r="S38" s="222"/>
      <c r="T38" s="223">
        <v>0</v>
      </c>
      <c r="U38" s="222">
        <f>ROUND(E38*T38,2)</f>
        <v>0</v>
      </c>
      <c r="V38" s="212"/>
      <c r="W38" s="212"/>
      <c r="X38" s="212"/>
      <c r="Y38" s="212"/>
      <c r="Z38" s="212"/>
      <c r="AA38" s="212"/>
      <c r="AB38" s="212"/>
      <c r="AC38" s="212"/>
      <c r="AD38" s="212"/>
      <c r="AE38" s="212" t="s">
        <v>140</v>
      </c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ht="22.5" outlineLevel="1">
      <c r="A39" s="213">
        <v>21</v>
      </c>
      <c r="B39" s="219" t="s">
        <v>176</v>
      </c>
      <c r="C39" s="264" t="s">
        <v>177</v>
      </c>
      <c r="D39" s="221" t="s">
        <v>139</v>
      </c>
      <c r="E39" s="228">
        <v>1</v>
      </c>
      <c r="F39" s="231"/>
      <c r="G39" s="232">
        <f>ROUND(E39*F39,2)</f>
        <v>0</v>
      </c>
      <c r="H39" s="231"/>
      <c r="I39" s="232">
        <f>ROUND(E39*H39,2)</f>
        <v>0</v>
      </c>
      <c r="J39" s="231"/>
      <c r="K39" s="232">
        <f>ROUND(E39*J39,2)</f>
        <v>0</v>
      </c>
      <c r="L39" s="232">
        <v>0</v>
      </c>
      <c r="M39" s="232">
        <f>G39*(1+L39/100)</f>
        <v>0</v>
      </c>
      <c r="N39" s="222">
        <v>0.009</v>
      </c>
      <c r="O39" s="222">
        <f>ROUND(E39*N39,5)</f>
        <v>0.009</v>
      </c>
      <c r="P39" s="222">
        <v>0</v>
      </c>
      <c r="Q39" s="222">
        <f>ROUND(E39*P39,5)</f>
        <v>0</v>
      </c>
      <c r="R39" s="222"/>
      <c r="S39" s="222"/>
      <c r="T39" s="223">
        <v>0</v>
      </c>
      <c r="U39" s="222">
        <f>ROUND(E39*T39,2)</f>
        <v>0</v>
      </c>
      <c r="V39" s="212"/>
      <c r="W39" s="212"/>
      <c r="X39" s="212"/>
      <c r="Y39" s="212"/>
      <c r="Z39" s="212"/>
      <c r="AA39" s="212"/>
      <c r="AB39" s="212"/>
      <c r="AC39" s="212"/>
      <c r="AD39" s="212"/>
      <c r="AE39" s="212" t="s">
        <v>140</v>
      </c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ht="22.5" outlineLevel="1">
      <c r="A40" s="213">
        <v>22</v>
      </c>
      <c r="B40" s="219" t="s">
        <v>178</v>
      </c>
      <c r="C40" s="264" t="s">
        <v>179</v>
      </c>
      <c r="D40" s="221" t="s">
        <v>139</v>
      </c>
      <c r="E40" s="228">
        <v>2</v>
      </c>
      <c r="F40" s="231"/>
      <c r="G40" s="232">
        <f>ROUND(E40*F40,2)</f>
        <v>0</v>
      </c>
      <c r="H40" s="231"/>
      <c r="I40" s="232">
        <f>ROUND(E40*H40,2)</f>
        <v>0</v>
      </c>
      <c r="J40" s="231"/>
      <c r="K40" s="232">
        <f>ROUND(E40*J40,2)</f>
        <v>0</v>
      </c>
      <c r="L40" s="232">
        <v>0</v>
      </c>
      <c r="M40" s="232">
        <f>G40*(1+L40/100)</f>
        <v>0</v>
      </c>
      <c r="N40" s="222">
        <v>0.1407</v>
      </c>
      <c r="O40" s="222">
        <f>ROUND(E40*N40,5)</f>
        <v>0.2814</v>
      </c>
      <c r="P40" s="222">
        <v>0.0923</v>
      </c>
      <c r="Q40" s="222">
        <f>ROUND(E40*P40,5)</f>
        <v>0.1846</v>
      </c>
      <c r="R40" s="222"/>
      <c r="S40" s="222"/>
      <c r="T40" s="223">
        <v>3.77916</v>
      </c>
      <c r="U40" s="222">
        <f>ROUND(E40*T40,2)</f>
        <v>7.56</v>
      </c>
      <c r="V40" s="212"/>
      <c r="W40" s="212"/>
      <c r="X40" s="212"/>
      <c r="Y40" s="212"/>
      <c r="Z40" s="212"/>
      <c r="AA40" s="212"/>
      <c r="AB40" s="212"/>
      <c r="AC40" s="212"/>
      <c r="AD40" s="212"/>
      <c r="AE40" s="212" t="s">
        <v>132</v>
      </c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ht="22.5" outlineLevel="1">
      <c r="A41" s="213">
        <v>23</v>
      </c>
      <c r="B41" s="219" t="s">
        <v>180</v>
      </c>
      <c r="C41" s="264" t="s">
        <v>181</v>
      </c>
      <c r="D41" s="221" t="s">
        <v>139</v>
      </c>
      <c r="E41" s="228">
        <v>2</v>
      </c>
      <c r="F41" s="231"/>
      <c r="G41" s="232">
        <f>ROUND(E41*F41,2)</f>
        <v>0</v>
      </c>
      <c r="H41" s="231"/>
      <c r="I41" s="232">
        <f>ROUND(E41*H41,2)</f>
        <v>0</v>
      </c>
      <c r="J41" s="231"/>
      <c r="K41" s="232">
        <f>ROUND(E41*J41,2)</f>
        <v>0</v>
      </c>
      <c r="L41" s="232">
        <v>0</v>
      </c>
      <c r="M41" s="232">
        <f>G41*(1+L41/100)</f>
        <v>0</v>
      </c>
      <c r="N41" s="222">
        <v>0.21092</v>
      </c>
      <c r="O41" s="222">
        <f>ROUND(E41*N41,5)</f>
        <v>0.42184</v>
      </c>
      <c r="P41" s="222">
        <v>0.1278</v>
      </c>
      <c r="Q41" s="222">
        <f>ROUND(E41*P41,5)</f>
        <v>0.2556</v>
      </c>
      <c r="R41" s="222"/>
      <c r="S41" s="222"/>
      <c r="T41" s="223">
        <v>5.45553</v>
      </c>
      <c r="U41" s="222">
        <f>ROUND(E41*T41,2)</f>
        <v>10.91</v>
      </c>
      <c r="V41" s="212"/>
      <c r="W41" s="212"/>
      <c r="X41" s="212"/>
      <c r="Y41" s="212"/>
      <c r="Z41" s="212"/>
      <c r="AA41" s="212"/>
      <c r="AB41" s="212"/>
      <c r="AC41" s="212"/>
      <c r="AD41" s="212"/>
      <c r="AE41" s="212" t="s">
        <v>132</v>
      </c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ht="22.5" outlineLevel="1">
      <c r="A42" s="213">
        <v>24</v>
      </c>
      <c r="B42" s="219" t="s">
        <v>182</v>
      </c>
      <c r="C42" s="264" t="s">
        <v>183</v>
      </c>
      <c r="D42" s="221" t="s">
        <v>139</v>
      </c>
      <c r="E42" s="228">
        <v>1</v>
      </c>
      <c r="F42" s="231"/>
      <c r="G42" s="232">
        <f>ROUND(E42*F42,2)</f>
        <v>0</v>
      </c>
      <c r="H42" s="231"/>
      <c r="I42" s="232">
        <f>ROUND(E42*H42,2)</f>
        <v>0</v>
      </c>
      <c r="J42" s="231"/>
      <c r="K42" s="232">
        <f>ROUND(E42*J42,2)</f>
        <v>0</v>
      </c>
      <c r="L42" s="232">
        <v>0</v>
      </c>
      <c r="M42" s="232">
        <f>G42*(1+L42/100)</f>
        <v>0</v>
      </c>
      <c r="N42" s="222">
        <v>0.89872</v>
      </c>
      <c r="O42" s="222">
        <f>ROUND(E42*N42,5)</f>
        <v>0.89872</v>
      </c>
      <c r="P42" s="222">
        <v>0.4125</v>
      </c>
      <c r="Q42" s="222">
        <f>ROUND(E42*P42,5)</f>
        <v>0.4125</v>
      </c>
      <c r="R42" s="222"/>
      <c r="S42" s="222"/>
      <c r="T42" s="223">
        <v>33.53454</v>
      </c>
      <c r="U42" s="222">
        <f>ROUND(E42*T42,2)</f>
        <v>33.53</v>
      </c>
      <c r="V42" s="212"/>
      <c r="W42" s="212"/>
      <c r="X42" s="212"/>
      <c r="Y42" s="212"/>
      <c r="Z42" s="212"/>
      <c r="AA42" s="212"/>
      <c r="AB42" s="212"/>
      <c r="AC42" s="212"/>
      <c r="AD42" s="212"/>
      <c r="AE42" s="212" t="s">
        <v>132</v>
      </c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ht="22.5" outlineLevel="1">
      <c r="A43" s="213">
        <v>25</v>
      </c>
      <c r="B43" s="219" t="s">
        <v>184</v>
      </c>
      <c r="C43" s="264" t="s">
        <v>185</v>
      </c>
      <c r="D43" s="221" t="s">
        <v>120</v>
      </c>
      <c r="E43" s="228">
        <v>45.12</v>
      </c>
      <c r="F43" s="231"/>
      <c r="G43" s="232">
        <f>ROUND(E43*F43,2)</f>
        <v>0</v>
      </c>
      <c r="H43" s="231"/>
      <c r="I43" s="232">
        <f>ROUND(E43*H43,2)</f>
        <v>0</v>
      </c>
      <c r="J43" s="231"/>
      <c r="K43" s="232">
        <f>ROUND(E43*J43,2)</f>
        <v>0</v>
      </c>
      <c r="L43" s="232">
        <v>0</v>
      </c>
      <c r="M43" s="232">
        <f>G43*(1+L43/100)</f>
        <v>0</v>
      </c>
      <c r="N43" s="222">
        <v>0.0189</v>
      </c>
      <c r="O43" s="222">
        <f>ROUND(E43*N43,5)</f>
        <v>0.85277</v>
      </c>
      <c r="P43" s="222">
        <v>0</v>
      </c>
      <c r="Q43" s="222">
        <f>ROUND(E43*P43,5)</f>
        <v>0</v>
      </c>
      <c r="R43" s="222"/>
      <c r="S43" s="222"/>
      <c r="T43" s="223">
        <v>0.29</v>
      </c>
      <c r="U43" s="222">
        <f>ROUND(E43*T43,2)</f>
        <v>13.08</v>
      </c>
      <c r="V43" s="212"/>
      <c r="W43" s="212"/>
      <c r="X43" s="212"/>
      <c r="Y43" s="212"/>
      <c r="Z43" s="212"/>
      <c r="AA43" s="212"/>
      <c r="AB43" s="212"/>
      <c r="AC43" s="212"/>
      <c r="AD43" s="212"/>
      <c r="AE43" s="212" t="s">
        <v>121</v>
      </c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ht="12.75" outlineLevel="1">
      <c r="A44" s="213"/>
      <c r="B44" s="219"/>
      <c r="C44" s="265" t="s">
        <v>186</v>
      </c>
      <c r="D44" s="224"/>
      <c r="E44" s="229">
        <v>45.12</v>
      </c>
      <c r="F44" s="232"/>
      <c r="G44" s="232"/>
      <c r="H44" s="232"/>
      <c r="I44" s="232"/>
      <c r="J44" s="232"/>
      <c r="K44" s="232"/>
      <c r="L44" s="232"/>
      <c r="M44" s="232"/>
      <c r="N44" s="222"/>
      <c r="O44" s="222"/>
      <c r="P44" s="222"/>
      <c r="Q44" s="222"/>
      <c r="R44" s="222"/>
      <c r="S44" s="222"/>
      <c r="T44" s="223"/>
      <c r="U44" s="222"/>
      <c r="V44" s="212"/>
      <c r="W44" s="212"/>
      <c r="X44" s="212"/>
      <c r="Y44" s="212"/>
      <c r="Z44" s="212"/>
      <c r="AA44" s="212"/>
      <c r="AB44" s="212"/>
      <c r="AC44" s="212"/>
      <c r="AD44" s="212"/>
      <c r="AE44" s="212" t="s">
        <v>123</v>
      </c>
      <c r="AF44" s="212">
        <v>0</v>
      </c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ht="22.5" outlineLevel="1">
      <c r="A45" s="213">
        <v>26</v>
      </c>
      <c r="B45" s="219" t="s">
        <v>187</v>
      </c>
      <c r="C45" s="264" t="s">
        <v>188</v>
      </c>
      <c r="D45" s="221" t="s">
        <v>143</v>
      </c>
      <c r="E45" s="228">
        <v>37.6</v>
      </c>
      <c r="F45" s="231"/>
      <c r="G45" s="232">
        <f>ROUND(E45*F45,2)</f>
        <v>0</v>
      </c>
      <c r="H45" s="231"/>
      <c r="I45" s="232">
        <f>ROUND(E45*H45,2)</f>
        <v>0</v>
      </c>
      <c r="J45" s="231"/>
      <c r="K45" s="232">
        <f>ROUND(E45*J45,2)</f>
        <v>0</v>
      </c>
      <c r="L45" s="232">
        <v>0</v>
      </c>
      <c r="M45" s="232">
        <f>G45*(1+L45/100)</f>
        <v>0</v>
      </c>
      <c r="N45" s="222">
        <v>0.00145</v>
      </c>
      <c r="O45" s="222">
        <f>ROUND(E45*N45,5)</f>
        <v>0.05452</v>
      </c>
      <c r="P45" s="222">
        <v>0</v>
      </c>
      <c r="Q45" s="222">
        <f>ROUND(E45*P45,5)</f>
        <v>0</v>
      </c>
      <c r="R45" s="222"/>
      <c r="S45" s="222"/>
      <c r="T45" s="223">
        <v>0.212</v>
      </c>
      <c r="U45" s="222">
        <f>ROUND(E45*T45,2)</f>
        <v>7.97</v>
      </c>
      <c r="V45" s="212"/>
      <c r="W45" s="212"/>
      <c r="X45" s="212"/>
      <c r="Y45" s="212"/>
      <c r="Z45" s="212"/>
      <c r="AA45" s="212"/>
      <c r="AB45" s="212"/>
      <c r="AC45" s="212"/>
      <c r="AD45" s="212"/>
      <c r="AE45" s="212" t="s">
        <v>121</v>
      </c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ht="12.75" outlineLevel="1">
      <c r="A46" s="213">
        <v>27</v>
      </c>
      <c r="B46" s="219" t="s">
        <v>189</v>
      </c>
      <c r="C46" s="264" t="s">
        <v>190</v>
      </c>
      <c r="D46" s="221" t="s">
        <v>127</v>
      </c>
      <c r="E46" s="228">
        <v>3.222</v>
      </c>
      <c r="F46" s="231"/>
      <c r="G46" s="232">
        <f>ROUND(E46*F46,2)</f>
        <v>0</v>
      </c>
      <c r="H46" s="231"/>
      <c r="I46" s="232">
        <f>ROUND(E46*H46,2)</f>
        <v>0</v>
      </c>
      <c r="J46" s="231"/>
      <c r="K46" s="232">
        <f>ROUND(E46*J46,2)</f>
        <v>0</v>
      </c>
      <c r="L46" s="232">
        <v>0</v>
      </c>
      <c r="M46" s="232">
        <f>G46*(1+L46/100)</f>
        <v>0</v>
      </c>
      <c r="N46" s="222">
        <v>1.98873</v>
      </c>
      <c r="O46" s="222">
        <f>ROUND(E46*N46,5)</f>
        <v>6.40769</v>
      </c>
      <c r="P46" s="222">
        <v>0</v>
      </c>
      <c r="Q46" s="222">
        <f>ROUND(E46*P46,5)</f>
        <v>0</v>
      </c>
      <c r="R46" s="222"/>
      <c r="S46" s="222"/>
      <c r="T46" s="223">
        <v>3.824</v>
      </c>
      <c r="U46" s="222">
        <f>ROUND(E46*T46,2)</f>
        <v>12.32</v>
      </c>
      <c r="V46" s="212"/>
      <c r="W46" s="212"/>
      <c r="X46" s="212"/>
      <c r="Y46" s="212"/>
      <c r="Z46" s="212"/>
      <c r="AA46" s="212"/>
      <c r="AB46" s="212"/>
      <c r="AC46" s="212"/>
      <c r="AD46" s="212"/>
      <c r="AE46" s="212" t="s">
        <v>121</v>
      </c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ht="12.75" outlineLevel="1">
      <c r="A47" s="213"/>
      <c r="B47" s="219"/>
      <c r="C47" s="265" t="s">
        <v>191</v>
      </c>
      <c r="D47" s="224"/>
      <c r="E47" s="229">
        <v>2.538</v>
      </c>
      <c r="F47" s="232"/>
      <c r="G47" s="232"/>
      <c r="H47" s="232"/>
      <c r="I47" s="232"/>
      <c r="J47" s="232"/>
      <c r="K47" s="232"/>
      <c r="L47" s="232"/>
      <c r="M47" s="232"/>
      <c r="N47" s="222"/>
      <c r="O47" s="222"/>
      <c r="P47" s="222"/>
      <c r="Q47" s="222"/>
      <c r="R47" s="222"/>
      <c r="S47" s="222"/>
      <c r="T47" s="223"/>
      <c r="U47" s="222"/>
      <c r="V47" s="212"/>
      <c r="W47" s="212"/>
      <c r="X47" s="212"/>
      <c r="Y47" s="212"/>
      <c r="Z47" s="212"/>
      <c r="AA47" s="212"/>
      <c r="AB47" s="212"/>
      <c r="AC47" s="212"/>
      <c r="AD47" s="212"/>
      <c r="AE47" s="212" t="s">
        <v>123</v>
      </c>
      <c r="AF47" s="212">
        <v>0</v>
      </c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ht="12.75" outlineLevel="1">
      <c r="A48" s="213"/>
      <c r="B48" s="219"/>
      <c r="C48" s="265" t="s">
        <v>192</v>
      </c>
      <c r="D48" s="224"/>
      <c r="E48" s="229">
        <v>0.684</v>
      </c>
      <c r="F48" s="232"/>
      <c r="G48" s="232"/>
      <c r="H48" s="232"/>
      <c r="I48" s="232"/>
      <c r="J48" s="232"/>
      <c r="K48" s="232"/>
      <c r="L48" s="232"/>
      <c r="M48" s="232"/>
      <c r="N48" s="222"/>
      <c r="O48" s="222"/>
      <c r="P48" s="222"/>
      <c r="Q48" s="222"/>
      <c r="R48" s="222"/>
      <c r="S48" s="222"/>
      <c r="T48" s="223"/>
      <c r="U48" s="222"/>
      <c r="V48" s="212"/>
      <c r="W48" s="212"/>
      <c r="X48" s="212"/>
      <c r="Y48" s="212"/>
      <c r="Z48" s="212"/>
      <c r="AA48" s="212"/>
      <c r="AB48" s="212"/>
      <c r="AC48" s="212"/>
      <c r="AD48" s="212"/>
      <c r="AE48" s="212" t="s">
        <v>123</v>
      </c>
      <c r="AF48" s="212">
        <v>0</v>
      </c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ht="12.75" outlineLevel="1">
      <c r="A49" s="213">
        <v>28</v>
      </c>
      <c r="B49" s="219" t="s">
        <v>193</v>
      </c>
      <c r="C49" s="264" t="s">
        <v>194</v>
      </c>
      <c r="D49" s="221" t="s">
        <v>127</v>
      </c>
      <c r="E49" s="228">
        <v>5.64</v>
      </c>
      <c r="F49" s="231"/>
      <c r="G49" s="232">
        <f>ROUND(E49*F49,2)</f>
        <v>0</v>
      </c>
      <c r="H49" s="231"/>
      <c r="I49" s="232">
        <f>ROUND(E49*H49,2)</f>
        <v>0</v>
      </c>
      <c r="J49" s="231"/>
      <c r="K49" s="232">
        <f>ROUND(E49*J49,2)</f>
        <v>0</v>
      </c>
      <c r="L49" s="232">
        <v>0</v>
      </c>
      <c r="M49" s="232">
        <f>G49*(1+L49/100)</f>
        <v>0</v>
      </c>
      <c r="N49" s="222">
        <v>2.52767</v>
      </c>
      <c r="O49" s="222">
        <f>ROUND(E49*N49,5)</f>
        <v>14.25606</v>
      </c>
      <c r="P49" s="222">
        <v>0</v>
      </c>
      <c r="Q49" s="222">
        <f>ROUND(E49*P49,5)</f>
        <v>0</v>
      </c>
      <c r="R49" s="222"/>
      <c r="S49" s="222"/>
      <c r="T49" s="223">
        <v>0.977</v>
      </c>
      <c r="U49" s="222">
        <f>ROUND(E49*T49,2)</f>
        <v>5.51</v>
      </c>
      <c r="V49" s="212"/>
      <c r="W49" s="212"/>
      <c r="X49" s="212"/>
      <c r="Y49" s="212"/>
      <c r="Z49" s="212"/>
      <c r="AA49" s="212"/>
      <c r="AB49" s="212"/>
      <c r="AC49" s="212"/>
      <c r="AD49" s="212"/>
      <c r="AE49" s="212" t="s">
        <v>121</v>
      </c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ht="12.75" outlineLevel="1">
      <c r="A50" s="213"/>
      <c r="B50" s="219"/>
      <c r="C50" s="265" t="s">
        <v>195</v>
      </c>
      <c r="D50" s="224"/>
      <c r="E50" s="229">
        <v>5.64</v>
      </c>
      <c r="F50" s="232"/>
      <c r="G50" s="232"/>
      <c r="H50" s="232"/>
      <c r="I50" s="232"/>
      <c r="J50" s="232"/>
      <c r="K50" s="232"/>
      <c r="L50" s="232"/>
      <c r="M50" s="232"/>
      <c r="N50" s="222"/>
      <c r="O50" s="222"/>
      <c r="P50" s="222"/>
      <c r="Q50" s="222"/>
      <c r="R50" s="222"/>
      <c r="S50" s="222"/>
      <c r="T50" s="223"/>
      <c r="U50" s="222"/>
      <c r="V50" s="212"/>
      <c r="W50" s="212"/>
      <c r="X50" s="212"/>
      <c r="Y50" s="212"/>
      <c r="Z50" s="212"/>
      <c r="AA50" s="212"/>
      <c r="AB50" s="212"/>
      <c r="AC50" s="212"/>
      <c r="AD50" s="212"/>
      <c r="AE50" s="212" t="s">
        <v>123</v>
      </c>
      <c r="AF50" s="212">
        <v>0</v>
      </c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ht="12.75" outlineLevel="1">
      <c r="A51" s="213"/>
      <c r="B51" s="219"/>
      <c r="C51" s="265" t="s">
        <v>196</v>
      </c>
      <c r="D51" s="224"/>
      <c r="E51" s="229"/>
      <c r="F51" s="232"/>
      <c r="G51" s="232"/>
      <c r="H51" s="232"/>
      <c r="I51" s="232"/>
      <c r="J51" s="232"/>
      <c r="K51" s="232"/>
      <c r="L51" s="232"/>
      <c r="M51" s="232"/>
      <c r="N51" s="222"/>
      <c r="O51" s="222"/>
      <c r="P51" s="222"/>
      <c r="Q51" s="222"/>
      <c r="R51" s="222"/>
      <c r="S51" s="222"/>
      <c r="T51" s="223"/>
      <c r="U51" s="222"/>
      <c r="V51" s="212"/>
      <c r="W51" s="212"/>
      <c r="X51" s="212"/>
      <c r="Y51" s="212"/>
      <c r="Z51" s="212"/>
      <c r="AA51" s="212"/>
      <c r="AB51" s="212"/>
      <c r="AC51" s="212"/>
      <c r="AD51" s="212"/>
      <c r="AE51" s="212" t="s">
        <v>123</v>
      </c>
      <c r="AF51" s="212">
        <v>0</v>
      </c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ht="12.75" outlineLevel="1">
      <c r="A52" s="213">
        <v>29</v>
      </c>
      <c r="B52" s="219" t="s">
        <v>197</v>
      </c>
      <c r="C52" s="264" t="s">
        <v>198</v>
      </c>
      <c r="D52" s="221" t="s">
        <v>127</v>
      </c>
      <c r="E52" s="228">
        <v>12.72</v>
      </c>
      <c r="F52" s="231"/>
      <c r="G52" s="232">
        <f>ROUND(E52*F52,2)</f>
        <v>0</v>
      </c>
      <c r="H52" s="231"/>
      <c r="I52" s="232">
        <f>ROUND(E52*H52,2)</f>
        <v>0</v>
      </c>
      <c r="J52" s="231"/>
      <c r="K52" s="232">
        <f>ROUND(E52*J52,2)</f>
        <v>0</v>
      </c>
      <c r="L52" s="232">
        <v>0</v>
      </c>
      <c r="M52" s="232">
        <f>G52*(1+L52/100)</f>
        <v>0</v>
      </c>
      <c r="N52" s="222">
        <v>2.52809</v>
      </c>
      <c r="O52" s="222">
        <f>ROUND(E52*N52,5)</f>
        <v>32.1573</v>
      </c>
      <c r="P52" s="222">
        <v>0</v>
      </c>
      <c r="Q52" s="222">
        <f>ROUND(E52*P52,5)</f>
        <v>0</v>
      </c>
      <c r="R52" s="222"/>
      <c r="S52" s="222"/>
      <c r="T52" s="223">
        <v>1.356</v>
      </c>
      <c r="U52" s="222">
        <f>ROUND(E52*T52,2)</f>
        <v>17.25</v>
      </c>
      <c r="V52" s="212"/>
      <c r="W52" s="212"/>
      <c r="X52" s="212"/>
      <c r="Y52" s="212"/>
      <c r="Z52" s="212"/>
      <c r="AA52" s="212"/>
      <c r="AB52" s="212"/>
      <c r="AC52" s="212"/>
      <c r="AD52" s="212"/>
      <c r="AE52" s="212" t="s">
        <v>121</v>
      </c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ht="12.75" outlineLevel="1">
      <c r="A53" s="213">
        <v>30</v>
      </c>
      <c r="B53" s="219" t="s">
        <v>199</v>
      </c>
      <c r="C53" s="264" t="s">
        <v>200</v>
      </c>
      <c r="D53" s="221" t="s">
        <v>120</v>
      </c>
      <c r="E53" s="228">
        <v>37.6</v>
      </c>
      <c r="F53" s="231"/>
      <c r="G53" s="232">
        <f>ROUND(E53*F53,2)</f>
        <v>0</v>
      </c>
      <c r="H53" s="231"/>
      <c r="I53" s="232">
        <f>ROUND(E53*H53,2)</f>
        <v>0</v>
      </c>
      <c r="J53" s="231"/>
      <c r="K53" s="232">
        <f>ROUND(E53*J53,2)</f>
        <v>0</v>
      </c>
      <c r="L53" s="232">
        <v>0</v>
      </c>
      <c r="M53" s="232">
        <f>G53*(1+L53/100)</f>
        <v>0</v>
      </c>
      <c r="N53" s="222">
        <v>0.03525</v>
      </c>
      <c r="O53" s="222">
        <f>ROUND(E53*N53,5)</f>
        <v>1.3254</v>
      </c>
      <c r="P53" s="222">
        <v>0</v>
      </c>
      <c r="Q53" s="222">
        <f>ROUND(E53*P53,5)</f>
        <v>0</v>
      </c>
      <c r="R53" s="222"/>
      <c r="S53" s="222"/>
      <c r="T53" s="223">
        <v>0.74</v>
      </c>
      <c r="U53" s="222">
        <f>ROUND(E53*T53,2)</f>
        <v>27.82</v>
      </c>
      <c r="V53" s="212"/>
      <c r="W53" s="212"/>
      <c r="X53" s="212"/>
      <c r="Y53" s="212"/>
      <c r="Z53" s="212"/>
      <c r="AA53" s="212"/>
      <c r="AB53" s="212"/>
      <c r="AC53" s="212"/>
      <c r="AD53" s="212"/>
      <c r="AE53" s="212" t="s">
        <v>121</v>
      </c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ht="12.75" outlineLevel="1">
      <c r="A54" s="213">
        <v>31</v>
      </c>
      <c r="B54" s="219" t="s">
        <v>201</v>
      </c>
      <c r="C54" s="264" t="s">
        <v>202</v>
      </c>
      <c r="D54" s="221" t="s">
        <v>120</v>
      </c>
      <c r="E54" s="228">
        <v>37.6</v>
      </c>
      <c r="F54" s="231"/>
      <c r="G54" s="232">
        <f>ROUND(E54*F54,2)</f>
        <v>0</v>
      </c>
      <c r="H54" s="231"/>
      <c r="I54" s="232">
        <f>ROUND(E54*H54,2)</f>
        <v>0</v>
      </c>
      <c r="J54" s="231"/>
      <c r="K54" s="232">
        <f>ROUND(E54*J54,2)</f>
        <v>0</v>
      </c>
      <c r="L54" s="232">
        <v>0</v>
      </c>
      <c r="M54" s="232">
        <f>G54*(1+L54/100)</f>
        <v>0</v>
      </c>
      <c r="N54" s="222">
        <v>0</v>
      </c>
      <c r="O54" s="222">
        <f>ROUND(E54*N54,5)</f>
        <v>0</v>
      </c>
      <c r="P54" s="222">
        <v>0</v>
      </c>
      <c r="Q54" s="222">
        <f>ROUND(E54*P54,5)</f>
        <v>0</v>
      </c>
      <c r="R54" s="222"/>
      <c r="S54" s="222"/>
      <c r="T54" s="223">
        <v>0.35</v>
      </c>
      <c r="U54" s="222">
        <f>ROUND(E54*T54,2)</f>
        <v>13.16</v>
      </c>
      <c r="V54" s="212"/>
      <c r="W54" s="212"/>
      <c r="X54" s="212"/>
      <c r="Y54" s="212"/>
      <c r="Z54" s="212"/>
      <c r="AA54" s="212"/>
      <c r="AB54" s="212"/>
      <c r="AC54" s="212"/>
      <c r="AD54" s="212"/>
      <c r="AE54" s="212" t="s">
        <v>121</v>
      </c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ht="12.75" outlineLevel="1">
      <c r="A55" s="213">
        <v>32</v>
      </c>
      <c r="B55" s="219" t="s">
        <v>203</v>
      </c>
      <c r="C55" s="264" t="s">
        <v>204</v>
      </c>
      <c r="D55" s="221" t="s">
        <v>153</v>
      </c>
      <c r="E55" s="228">
        <v>0.954</v>
      </c>
      <c r="F55" s="231"/>
      <c r="G55" s="232">
        <f>ROUND(E55*F55,2)</f>
        <v>0</v>
      </c>
      <c r="H55" s="231"/>
      <c r="I55" s="232">
        <f>ROUND(E55*H55,2)</f>
        <v>0</v>
      </c>
      <c r="J55" s="231"/>
      <c r="K55" s="232">
        <f>ROUND(E55*J55,2)</f>
        <v>0</v>
      </c>
      <c r="L55" s="232">
        <v>0</v>
      </c>
      <c r="M55" s="232">
        <f>G55*(1+L55/100)</f>
        <v>0</v>
      </c>
      <c r="N55" s="222">
        <v>1.05655</v>
      </c>
      <c r="O55" s="222">
        <f>ROUND(E55*N55,5)</f>
        <v>1.00795</v>
      </c>
      <c r="P55" s="222">
        <v>0</v>
      </c>
      <c r="Q55" s="222">
        <f>ROUND(E55*P55,5)</f>
        <v>0</v>
      </c>
      <c r="R55" s="222"/>
      <c r="S55" s="222"/>
      <c r="T55" s="223">
        <v>15.231</v>
      </c>
      <c r="U55" s="222">
        <f>ROUND(E55*T55,2)</f>
        <v>14.53</v>
      </c>
      <c r="V55" s="212"/>
      <c r="W55" s="212"/>
      <c r="X55" s="212"/>
      <c r="Y55" s="212"/>
      <c r="Z55" s="212"/>
      <c r="AA55" s="212"/>
      <c r="AB55" s="212"/>
      <c r="AC55" s="212"/>
      <c r="AD55" s="212"/>
      <c r="AE55" s="212" t="s">
        <v>121</v>
      </c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31" ht="12.75">
      <c r="A56" s="214" t="s">
        <v>116</v>
      </c>
      <c r="B56" s="220" t="s">
        <v>65</v>
      </c>
      <c r="C56" s="266" t="s">
        <v>66</v>
      </c>
      <c r="D56" s="225"/>
      <c r="E56" s="230"/>
      <c r="F56" s="233"/>
      <c r="G56" s="233">
        <f>SUMIF(AE57:AE63,"&lt;&gt;NOR",G57:G63)</f>
        <v>0</v>
      </c>
      <c r="H56" s="233"/>
      <c r="I56" s="233">
        <f>SUM(I57:I63)</f>
        <v>0</v>
      </c>
      <c r="J56" s="233"/>
      <c r="K56" s="233">
        <f>SUM(K57:K63)</f>
        <v>0</v>
      </c>
      <c r="L56" s="233"/>
      <c r="M56" s="233">
        <f>SUM(M57:M63)</f>
        <v>0</v>
      </c>
      <c r="N56" s="226"/>
      <c r="O56" s="226">
        <f>SUM(O57:O63)</f>
        <v>8.41248</v>
      </c>
      <c r="P56" s="226"/>
      <c r="Q56" s="226">
        <f>SUM(Q57:Q63)</f>
        <v>0</v>
      </c>
      <c r="R56" s="226"/>
      <c r="S56" s="226"/>
      <c r="T56" s="227"/>
      <c r="U56" s="226">
        <f>SUM(U57:U63)</f>
        <v>27.060000000000002</v>
      </c>
      <c r="AE56" t="s">
        <v>117</v>
      </c>
    </row>
    <row r="57" spans="1:60" ht="12.75" outlineLevel="1">
      <c r="A57" s="213">
        <v>33</v>
      </c>
      <c r="B57" s="219" t="s">
        <v>205</v>
      </c>
      <c r="C57" s="264" t="s">
        <v>206</v>
      </c>
      <c r="D57" s="221" t="s">
        <v>127</v>
      </c>
      <c r="E57" s="228">
        <v>2.961</v>
      </c>
      <c r="F57" s="231"/>
      <c r="G57" s="232">
        <f>ROUND(E57*F57,2)</f>
        <v>0</v>
      </c>
      <c r="H57" s="231"/>
      <c r="I57" s="232">
        <f>ROUND(E57*H57,2)</f>
        <v>0</v>
      </c>
      <c r="J57" s="231"/>
      <c r="K57" s="232">
        <f>ROUND(E57*J57,2)</f>
        <v>0</v>
      </c>
      <c r="L57" s="232">
        <v>0</v>
      </c>
      <c r="M57" s="232">
        <f>G57*(1+L57/100)</f>
        <v>0</v>
      </c>
      <c r="N57" s="222">
        <v>2.52511</v>
      </c>
      <c r="O57" s="222">
        <f>ROUND(E57*N57,5)</f>
        <v>7.47685</v>
      </c>
      <c r="P57" s="222">
        <v>0</v>
      </c>
      <c r="Q57" s="222">
        <f>ROUND(E57*P57,5)</f>
        <v>0</v>
      </c>
      <c r="R57" s="222"/>
      <c r="S57" s="222"/>
      <c r="T57" s="223">
        <v>1.448</v>
      </c>
      <c r="U57" s="222">
        <f>ROUND(E57*T57,2)</f>
        <v>4.29</v>
      </c>
      <c r="V57" s="212"/>
      <c r="W57" s="212"/>
      <c r="X57" s="212"/>
      <c r="Y57" s="212"/>
      <c r="Z57" s="212"/>
      <c r="AA57" s="212"/>
      <c r="AB57" s="212"/>
      <c r="AC57" s="212"/>
      <c r="AD57" s="212"/>
      <c r="AE57" s="212" t="s">
        <v>121</v>
      </c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ht="12.75" outlineLevel="1">
      <c r="A58" s="213"/>
      <c r="B58" s="219"/>
      <c r="C58" s="265" t="s">
        <v>207</v>
      </c>
      <c r="D58" s="224"/>
      <c r="E58" s="229">
        <v>2.961</v>
      </c>
      <c r="F58" s="232"/>
      <c r="G58" s="232"/>
      <c r="H58" s="232"/>
      <c r="I58" s="232"/>
      <c r="J58" s="232"/>
      <c r="K58" s="232"/>
      <c r="L58" s="232"/>
      <c r="M58" s="232"/>
      <c r="N58" s="222"/>
      <c r="O58" s="222"/>
      <c r="P58" s="222"/>
      <c r="Q58" s="222"/>
      <c r="R58" s="222"/>
      <c r="S58" s="222"/>
      <c r="T58" s="223"/>
      <c r="U58" s="222"/>
      <c r="V58" s="212"/>
      <c r="W58" s="212"/>
      <c r="X58" s="212"/>
      <c r="Y58" s="212"/>
      <c r="Z58" s="212"/>
      <c r="AA58" s="212"/>
      <c r="AB58" s="212"/>
      <c r="AC58" s="212"/>
      <c r="AD58" s="212"/>
      <c r="AE58" s="212" t="s">
        <v>123</v>
      </c>
      <c r="AF58" s="212">
        <v>0</v>
      </c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ht="12.75" outlineLevel="1">
      <c r="A59" s="213">
        <v>34</v>
      </c>
      <c r="B59" s="219" t="s">
        <v>208</v>
      </c>
      <c r="C59" s="264" t="s">
        <v>209</v>
      </c>
      <c r="D59" s="221" t="s">
        <v>153</v>
      </c>
      <c r="E59" s="228">
        <v>0.0883</v>
      </c>
      <c r="F59" s="231"/>
      <c r="G59" s="232">
        <f>ROUND(E59*F59,2)</f>
        <v>0</v>
      </c>
      <c r="H59" s="231"/>
      <c r="I59" s="232">
        <f>ROUND(E59*H59,2)</f>
        <v>0</v>
      </c>
      <c r="J59" s="231"/>
      <c r="K59" s="232">
        <f>ROUND(E59*J59,2)</f>
        <v>0</v>
      </c>
      <c r="L59" s="232">
        <v>0</v>
      </c>
      <c r="M59" s="232">
        <f>G59*(1+L59/100)</f>
        <v>0</v>
      </c>
      <c r="N59" s="222">
        <v>1.05714</v>
      </c>
      <c r="O59" s="222">
        <f>ROUND(E59*N59,5)</f>
        <v>0.09335</v>
      </c>
      <c r="P59" s="222">
        <v>0</v>
      </c>
      <c r="Q59" s="222">
        <f>ROUND(E59*P59,5)</f>
        <v>0</v>
      </c>
      <c r="R59" s="222"/>
      <c r="S59" s="222"/>
      <c r="T59" s="223">
        <v>15.231</v>
      </c>
      <c r="U59" s="222">
        <f>ROUND(E59*T59,2)</f>
        <v>1.34</v>
      </c>
      <c r="V59" s="212"/>
      <c r="W59" s="212"/>
      <c r="X59" s="212"/>
      <c r="Y59" s="212"/>
      <c r="Z59" s="212"/>
      <c r="AA59" s="212"/>
      <c r="AB59" s="212"/>
      <c r="AC59" s="212"/>
      <c r="AD59" s="212"/>
      <c r="AE59" s="212" t="s">
        <v>121</v>
      </c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ht="12.75" outlineLevel="1">
      <c r="A60" s="213">
        <v>35</v>
      </c>
      <c r="B60" s="219" t="s">
        <v>210</v>
      </c>
      <c r="C60" s="264" t="s">
        <v>211</v>
      </c>
      <c r="D60" s="221" t="s">
        <v>120</v>
      </c>
      <c r="E60" s="228">
        <v>11.28</v>
      </c>
      <c r="F60" s="231"/>
      <c r="G60" s="232">
        <f>ROUND(E60*F60,2)</f>
        <v>0</v>
      </c>
      <c r="H60" s="231"/>
      <c r="I60" s="232">
        <f>ROUND(E60*H60,2)</f>
        <v>0</v>
      </c>
      <c r="J60" s="231"/>
      <c r="K60" s="232">
        <f>ROUND(E60*J60,2)</f>
        <v>0</v>
      </c>
      <c r="L60" s="232">
        <v>0</v>
      </c>
      <c r="M60" s="232">
        <f>G60*(1+L60/100)</f>
        <v>0</v>
      </c>
      <c r="N60" s="222">
        <v>0.00782</v>
      </c>
      <c r="O60" s="222">
        <f>ROUND(E60*N60,5)</f>
        <v>0.08821</v>
      </c>
      <c r="P60" s="222">
        <v>0</v>
      </c>
      <c r="Q60" s="222">
        <f>ROUND(E60*P60,5)</f>
        <v>0</v>
      </c>
      <c r="R60" s="222"/>
      <c r="S60" s="222"/>
      <c r="T60" s="223">
        <v>0.79</v>
      </c>
      <c r="U60" s="222">
        <f>ROUND(E60*T60,2)</f>
        <v>8.91</v>
      </c>
      <c r="V60" s="212"/>
      <c r="W60" s="212"/>
      <c r="X60" s="212"/>
      <c r="Y60" s="212"/>
      <c r="Z60" s="212"/>
      <c r="AA60" s="212"/>
      <c r="AB60" s="212"/>
      <c r="AC60" s="212"/>
      <c r="AD60" s="212"/>
      <c r="AE60" s="212" t="s">
        <v>121</v>
      </c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ht="12.75" outlineLevel="1">
      <c r="A61" s="213"/>
      <c r="B61" s="219"/>
      <c r="C61" s="265" t="s">
        <v>212</v>
      </c>
      <c r="D61" s="224"/>
      <c r="E61" s="229">
        <v>11.28</v>
      </c>
      <c r="F61" s="232"/>
      <c r="G61" s="232"/>
      <c r="H61" s="232"/>
      <c r="I61" s="232"/>
      <c r="J61" s="232"/>
      <c r="K61" s="232"/>
      <c r="L61" s="232"/>
      <c r="M61" s="232"/>
      <c r="N61" s="222"/>
      <c r="O61" s="222"/>
      <c r="P61" s="222"/>
      <c r="Q61" s="222"/>
      <c r="R61" s="222"/>
      <c r="S61" s="222"/>
      <c r="T61" s="223"/>
      <c r="U61" s="222"/>
      <c r="V61" s="212"/>
      <c r="W61" s="212"/>
      <c r="X61" s="212"/>
      <c r="Y61" s="212"/>
      <c r="Z61" s="212"/>
      <c r="AA61" s="212"/>
      <c r="AB61" s="212"/>
      <c r="AC61" s="212"/>
      <c r="AD61" s="212"/>
      <c r="AE61" s="212" t="s">
        <v>123</v>
      </c>
      <c r="AF61" s="212">
        <v>0</v>
      </c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ht="12.75" outlineLevel="1">
      <c r="A62" s="213">
        <v>36</v>
      </c>
      <c r="B62" s="219" t="s">
        <v>213</v>
      </c>
      <c r="C62" s="264" t="s">
        <v>214</v>
      </c>
      <c r="D62" s="221" t="s">
        <v>120</v>
      </c>
      <c r="E62" s="228">
        <v>11.28</v>
      </c>
      <c r="F62" s="231"/>
      <c r="G62" s="232">
        <f>ROUND(E62*F62,2)</f>
        <v>0</v>
      </c>
      <c r="H62" s="231"/>
      <c r="I62" s="232">
        <f>ROUND(E62*H62,2)</f>
        <v>0</v>
      </c>
      <c r="J62" s="231"/>
      <c r="K62" s="232">
        <f>ROUND(E62*J62,2)</f>
        <v>0</v>
      </c>
      <c r="L62" s="232">
        <v>0</v>
      </c>
      <c r="M62" s="232">
        <f>G62*(1+L62/100)</f>
        <v>0</v>
      </c>
      <c r="N62" s="222">
        <v>0</v>
      </c>
      <c r="O62" s="222">
        <f>ROUND(E62*N62,5)</f>
        <v>0</v>
      </c>
      <c r="P62" s="222">
        <v>0</v>
      </c>
      <c r="Q62" s="222">
        <f>ROUND(E62*P62,5)</f>
        <v>0</v>
      </c>
      <c r="R62" s="222"/>
      <c r="S62" s="222"/>
      <c r="T62" s="223">
        <v>0.24</v>
      </c>
      <c r="U62" s="222">
        <f>ROUND(E62*T62,2)</f>
        <v>2.71</v>
      </c>
      <c r="V62" s="212"/>
      <c r="W62" s="212"/>
      <c r="X62" s="212"/>
      <c r="Y62" s="212"/>
      <c r="Z62" s="212"/>
      <c r="AA62" s="212"/>
      <c r="AB62" s="212"/>
      <c r="AC62" s="212"/>
      <c r="AD62" s="212"/>
      <c r="AE62" s="212" t="s">
        <v>121</v>
      </c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ht="12.75" outlineLevel="1">
      <c r="A63" s="213">
        <v>37</v>
      </c>
      <c r="B63" s="219" t="s">
        <v>215</v>
      </c>
      <c r="C63" s="264" t="s">
        <v>216</v>
      </c>
      <c r="D63" s="221" t="s">
        <v>217</v>
      </c>
      <c r="E63" s="228">
        <v>1</v>
      </c>
      <c r="F63" s="231"/>
      <c r="G63" s="232">
        <f>ROUND(E63*F63,2)</f>
        <v>0</v>
      </c>
      <c r="H63" s="231"/>
      <c r="I63" s="232">
        <f>ROUND(E63*H63,2)</f>
        <v>0</v>
      </c>
      <c r="J63" s="231"/>
      <c r="K63" s="232">
        <f>ROUND(E63*J63,2)</f>
        <v>0</v>
      </c>
      <c r="L63" s="232">
        <v>0</v>
      </c>
      <c r="M63" s="232">
        <f>G63*(1+L63/100)</f>
        <v>0</v>
      </c>
      <c r="N63" s="222">
        <v>0.75407</v>
      </c>
      <c r="O63" s="222">
        <f>ROUND(E63*N63,5)</f>
        <v>0.75407</v>
      </c>
      <c r="P63" s="222">
        <v>0</v>
      </c>
      <c r="Q63" s="222">
        <f>ROUND(E63*P63,5)</f>
        <v>0</v>
      </c>
      <c r="R63" s="222"/>
      <c r="S63" s="222"/>
      <c r="T63" s="223">
        <v>9.81052</v>
      </c>
      <c r="U63" s="222">
        <f>ROUND(E63*T63,2)</f>
        <v>9.81</v>
      </c>
      <c r="V63" s="212"/>
      <c r="W63" s="212"/>
      <c r="X63" s="212"/>
      <c r="Y63" s="212"/>
      <c r="Z63" s="212"/>
      <c r="AA63" s="212"/>
      <c r="AB63" s="212"/>
      <c r="AC63" s="212"/>
      <c r="AD63" s="212"/>
      <c r="AE63" s="212" t="s">
        <v>132</v>
      </c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31" ht="12.75">
      <c r="A64" s="214" t="s">
        <v>116</v>
      </c>
      <c r="B64" s="220" t="s">
        <v>67</v>
      </c>
      <c r="C64" s="266" t="s">
        <v>68</v>
      </c>
      <c r="D64" s="225"/>
      <c r="E64" s="230"/>
      <c r="F64" s="233"/>
      <c r="G64" s="233">
        <f>SUMIF(AE65:AE65,"&lt;&gt;NOR",G65:G65)</f>
        <v>0</v>
      </c>
      <c r="H64" s="233"/>
      <c r="I64" s="233">
        <f>SUM(I65:I65)</f>
        <v>0</v>
      </c>
      <c r="J64" s="233"/>
      <c r="K64" s="233">
        <f>SUM(K65:K65)</f>
        <v>0</v>
      </c>
      <c r="L64" s="233"/>
      <c r="M64" s="233">
        <f>SUM(M65:M65)</f>
        <v>0</v>
      </c>
      <c r="N64" s="226"/>
      <c r="O64" s="226">
        <f>SUM(O65:O65)</f>
        <v>4.09886</v>
      </c>
      <c r="P64" s="226"/>
      <c r="Q64" s="226">
        <f>SUM(Q65:Q65)</f>
        <v>0</v>
      </c>
      <c r="R64" s="226"/>
      <c r="S64" s="226"/>
      <c r="T64" s="227"/>
      <c r="U64" s="226">
        <f>SUM(U65:U65)</f>
        <v>5.26</v>
      </c>
      <c r="AE64" t="s">
        <v>117</v>
      </c>
    </row>
    <row r="65" spans="1:60" ht="12.75" outlineLevel="1">
      <c r="A65" s="213">
        <v>38</v>
      </c>
      <c r="B65" s="219" t="s">
        <v>218</v>
      </c>
      <c r="C65" s="264" t="s">
        <v>219</v>
      </c>
      <c r="D65" s="221" t="s">
        <v>120</v>
      </c>
      <c r="E65" s="228">
        <v>6.48</v>
      </c>
      <c r="F65" s="231"/>
      <c r="G65" s="232">
        <f>ROUND(E65*F65,2)</f>
        <v>0</v>
      </c>
      <c r="H65" s="231"/>
      <c r="I65" s="232">
        <f>ROUND(E65*H65,2)</f>
        <v>0</v>
      </c>
      <c r="J65" s="231"/>
      <c r="K65" s="232">
        <f>ROUND(E65*J65,2)</f>
        <v>0</v>
      </c>
      <c r="L65" s="232">
        <v>0</v>
      </c>
      <c r="M65" s="232">
        <f>G65*(1+L65/100)</f>
        <v>0</v>
      </c>
      <c r="N65" s="222">
        <v>0.63254</v>
      </c>
      <c r="O65" s="222">
        <f>ROUND(E65*N65,5)</f>
        <v>4.09886</v>
      </c>
      <c r="P65" s="222">
        <v>0</v>
      </c>
      <c r="Q65" s="222">
        <f>ROUND(E65*P65,5)</f>
        <v>0</v>
      </c>
      <c r="R65" s="222"/>
      <c r="S65" s="222"/>
      <c r="T65" s="223">
        <v>0.81147</v>
      </c>
      <c r="U65" s="222">
        <f>ROUND(E65*T65,2)</f>
        <v>5.26</v>
      </c>
      <c r="V65" s="212"/>
      <c r="W65" s="212"/>
      <c r="X65" s="212"/>
      <c r="Y65" s="212"/>
      <c r="Z65" s="212"/>
      <c r="AA65" s="212"/>
      <c r="AB65" s="212"/>
      <c r="AC65" s="212"/>
      <c r="AD65" s="212"/>
      <c r="AE65" s="212" t="s">
        <v>132</v>
      </c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31" ht="12.75">
      <c r="A66" s="214" t="s">
        <v>116</v>
      </c>
      <c r="B66" s="220" t="s">
        <v>69</v>
      </c>
      <c r="C66" s="266" t="s">
        <v>70</v>
      </c>
      <c r="D66" s="225"/>
      <c r="E66" s="230"/>
      <c r="F66" s="233"/>
      <c r="G66" s="233">
        <f>SUMIF(AE67:AE68,"&lt;&gt;NOR",G67:G68)</f>
        <v>0</v>
      </c>
      <c r="H66" s="233"/>
      <c r="I66" s="233">
        <f>SUM(I67:I68)</f>
        <v>0</v>
      </c>
      <c r="J66" s="233"/>
      <c r="K66" s="233">
        <f>SUM(K67:K68)</f>
        <v>0</v>
      </c>
      <c r="L66" s="233"/>
      <c r="M66" s="233">
        <f>SUM(M67:M68)</f>
        <v>0</v>
      </c>
      <c r="N66" s="226"/>
      <c r="O66" s="226">
        <f>SUM(O67:O68)</f>
        <v>1.4805</v>
      </c>
      <c r="P66" s="226"/>
      <c r="Q66" s="226">
        <f>SUM(Q67:Q68)</f>
        <v>0</v>
      </c>
      <c r="R66" s="226"/>
      <c r="S66" s="226"/>
      <c r="T66" s="227"/>
      <c r="U66" s="226">
        <f>SUM(U67:U68)</f>
        <v>32.7</v>
      </c>
      <c r="AE66" t="s">
        <v>117</v>
      </c>
    </row>
    <row r="67" spans="1:60" ht="12.75" outlineLevel="1">
      <c r="A67" s="213">
        <v>39</v>
      </c>
      <c r="B67" s="219" t="s">
        <v>220</v>
      </c>
      <c r="C67" s="264" t="s">
        <v>221</v>
      </c>
      <c r="D67" s="221" t="s">
        <v>120</v>
      </c>
      <c r="E67" s="228">
        <v>56.4</v>
      </c>
      <c r="F67" s="231"/>
      <c r="G67" s="232">
        <f>ROUND(E67*F67,2)</f>
        <v>0</v>
      </c>
      <c r="H67" s="231"/>
      <c r="I67" s="232">
        <f>ROUND(E67*H67,2)</f>
        <v>0</v>
      </c>
      <c r="J67" s="231"/>
      <c r="K67" s="232">
        <f>ROUND(E67*J67,2)</f>
        <v>0</v>
      </c>
      <c r="L67" s="232">
        <v>0</v>
      </c>
      <c r="M67" s="232">
        <f>G67*(1+L67/100)</f>
        <v>0</v>
      </c>
      <c r="N67" s="222">
        <v>0.02625</v>
      </c>
      <c r="O67" s="222">
        <f>ROUND(E67*N67,5)</f>
        <v>1.4805</v>
      </c>
      <c r="P67" s="222">
        <v>0</v>
      </c>
      <c r="Q67" s="222">
        <f>ROUND(E67*P67,5)</f>
        <v>0</v>
      </c>
      <c r="R67" s="222"/>
      <c r="S67" s="222"/>
      <c r="T67" s="223">
        <v>0.57984</v>
      </c>
      <c r="U67" s="222">
        <f>ROUND(E67*T67,2)</f>
        <v>32.7</v>
      </c>
      <c r="V67" s="212"/>
      <c r="W67" s="212"/>
      <c r="X67" s="212"/>
      <c r="Y67" s="212"/>
      <c r="Z67" s="212"/>
      <c r="AA67" s="212"/>
      <c r="AB67" s="212"/>
      <c r="AC67" s="212"/>
      <c r="AD67" s="212"/>
      <c r="AE67" s="212" t="s">
        <v>121</v>
      </c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ht="12.75" outlineLevel="1">
      <c r="A68" s="213"/>
      <c r="B68" s="219"/>
      <c r="C68" s="265" t="s">
        <v>222</v>
      </c>
      <c r="D68" s="224"/>
      <c r="E68" s="229">
        <v>56.4</v>
      </c>
      <c r="F68" s="232"/>
      <c r="G68" s="232"/>
      <c r="H68" s="232"/>
      <c r="I68" s="232"/>
      <c r="J68" s="232"/>
      <c r="K68" s="232"/>
      <c r="L68" s="232"/>
      <c r="M68" s="232"/>
      <c r="N68" s="222"/>
      <c r="O68" s="222"/>
      <c r="P68" s="222"/>
      <c r="Q68" s="222"/>
      <c r="R68" s="222"/>
      <c r="S68" s="222"/>
      <c r="T68" s="223"/>
      <c r="U68" s="222"/>
      <c r="V68" s="212"/>
      <c r="W68" s="212"/>
      <c r="X68" s="212"/>
      <c r="Y68" s="212"/>
      <c r="Z68" s="212"/>
      <c r="AA68" s="212"/>
      <c r="AB68" s="212"/>
      <c r="AC68" s="212"/>
      <c r="AD68" s="212"/>
      <c r="AE68" s="212" t="s">
        <v>123</v>
      </c>
      <c r="AF68" s="212">
        <v>0</v>
      </c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31" ht="12.75">
      <c r="A69" s="214" t="s">
        <v>116</v>
      </c>
      <c r="B69" s="220" t="s">
        <v>71</v>
      </c>
      <c r="C69" s="266" t="s">
        <v>72</v>
      </c>
      <c r="D69" s="225"/>
      <c r="E69" s="230"/>
      <c r="F69" s="233"/>
      <c r="G69" s="233">
        <f>SUMIF(AE70:AE71,"&lt;&gt;NOR",G70:G71)</f>
        <v>0</v>
      </c>
      <c r="H69" s="233"/>
      <c r="I69" s="233">
        <f>SUM(I70:I71)</f>
        <v>0</v>
      </c>
      <c r="J69" s="233"/>
      <c r="K69" s="233">
        <f>SUM(K70:K71)</f>
        <v>0</v>
      </c>
      <c r="L69" s="233"/>
      <c r="M69" s="233">
        <f>SUM(M70:M71)</f>
        <v>0</v>
      </c>
      <c r="N69" s="226"/>
      <c r="O69" s="226">
        <f>SUM(O70:O71)</f>
        <v>3.34452</v>
      </c>
      <c r="P69" s="226"/>
      <c r="Q69" s="226">
        <f>SUM(Q70:Q71)</f>
        <v>0</v>
      </c>
      <c r="R69" s="226"/>
      <c r="S69" s="226"/>
      <c r="T69" s="227"/>
      <c r="U69" s="226">
        <f>SUM(U70:U71)</f>
        <v>60.17</v>
      </c>
      <c r="AE69" t="s">
        <v>117</v>
      </c>
    </row>
    <row r="70" spans="1:60" ht="22.5" outlineLevel="1">
      <c r="A70" s="213">
        <v>40</v>
      </c>
      <c r="B70" s="219" t="s">
        <v>223</v>
      </c>
      <c r="C70" s="264" t="s">
        <v>224</v>
      </c>
      <c r="D70" s="221" t="s">
        <v>120</v>
      </c>
      <c r="E70" s="228">
        <v>79.48</v>
      </c>
      <c r="F70" s="231"/>
      <c r="G70" s="232">
        <f>ROUND(E70*F70,2)</f>
        <v>0</v>
      </c>
      <c r="H70" s="231"/>
      <c r="I70" s="232">
        <f>ROUND(E70*H70,2)</f>
        <v>0</v>
      </c>
      <c r="J70" s="231"/>
      <c r="K70" s="232">
        <f>ROUND(E70*J70,2)</f>
        <v>0</v>
      </c>
      <c r="L70" s="232">
        <v>0</v>
      </c>
      <c r="M70" s="232">
        <f>G70*(1+L70/100)</f>
        <v>0</v>
      </c>
      <c r="N70" s="222">
        <v>0.04165</v>
      </c>
      <c r="O70" s="222">
        <f>ROUND(E70*N70,5)</f>
        <v>3.31034</v>
      </c>
      <c r="P70" s="222">
        <v>0</v>
      </c>
      <c r="Q70" s="222">
        <f>ROUND(E70*P70,5)</f>
        <v>0</v>
      </c>
      <c r="R70" s="222"/>
      <c r="S70" s="222"/>
      <c r="T70" s="223">
        <v>0.52</v>
      </c>
      <c r="U70" s="222">
        <f>ROUND(E70*T70,2)</f>
        <v>41.33</v>
      </c>
      <c r="V70" s="212"/>
      <c r="W70" s="212"/>
      <c r="X70" s="212"/>
      <c r="Y70" s="212"/>
      <c r="Z70" s="212"/>
      <c r="AA70" s="212"/>
      <c r="AB70" s="212"/>
      <c r="AC70" s="212"/>
      <c r="AD70" s="212"/>
      <c r="AE70" s="212" t="s">
        <v>121</v>
      </c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ht="12.75" outlineLevel="1">
      <c r="A71" s="213">
        <v>41</v>
      </c>
      <c r="B71" s="219" t="s">
        <v>225</v>
      </c>
      <c r="C71" s="264" t="s">
        <v>226</v>
      </c>
      <c r="D71" s="221" t="s">
        <v>120</v>
      </c>
      <c r="E71" s="228">
        <v>79.48</v>
      </c>
      <c r="F71" s="231"/>
      <c r="G71" s="232">
        <f>ROUND(E71*F71,2)</f>
        <v>0</v>
      </c>
      <c r="H71" s="231"/>
      <c r="I71" s="232">
        <f>ROUND(E71*H71,2)</f>
        <v>0</v>
      </c>
      <c r="J71" s="231"/>
      <c r="K71" s="232">
        <f>ROUND(E71*J71,2)</f>
        <v>0</v>
      </c>
      <c r="L71" s="232">
        <v>0</v>
      </c>
      <c r="M71" s="232">
        <f>G71*(1+L71/100)</f>
        <v>0</v>
      </c>
      <c r="N71" s="222">
        <v>0.00043</v>
      </c>
      <c r="O71" s="222">
        <f>ROUND(E71*N71,5)</f>
        <v>0.03418</v>
      </c>
      <c r="P71" s="222">
        <v>0</v>
      </c>
      <c r="Q71" s="222">
        <f>ROUND(E71*P71,5)</f>
        <v>0</v>
      </c>
      <c r="R71" s="222"/>
      <c r="S71" s="222"/>
      <c r="T71" s="223">
        <v>0.237</v>
      </c>
      <c r="U71" s="222">
        <f>ROUND(E71*T71,2)</f>
        <v>18.84</v>
      </c>
      <c r="V71" s="212"/>
      <c r="W71" s="212"/>
      <c r="X71" s="212"/>
      <c r="Y71" s="212"/>
      <c r="Z71" s="212"/>
      <c r="AA71" s="212"/>
      <c r="AB71" s="212"/>
      <c r="AC71" s="212"/>
      <c r="AD71" s="212"/>
      <c r="AE71" s="212" t="s">
        <v>121</v>
      </c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31" ht="12.75">
      <c r="A72" s="214" t="s">
        <v>116</v>
      </c>
      <c r="B72" s="220" t="s">
        <v>73</v>
      </c>
      <c r="C72" s="266" t="s">
        <v>74</v>
      </c>
      <c r="D72" s="225"/>
      <c r="E72" s="230"/>
      <c r="F72" s="233"/>
      <c r="G72" s="233">
        <f>SUMIF(AE73:AE74,"&lt;&gt;NOR",G73:G74)</f>
        <v>0</v>
      </c>
      <c r="H72" s="233"/>
      <c r="I72" s="233">
        <f>SUM(I73:I74)</f>
        <v>0</v>
      </c>
      <c r="J72" s="233"/>
      <c r="K72" s="233">
        <f>SUM(K73:K74)</f>
        <v>0</v>
      </c>
      <c r="L72" s="233"/>
      <c r="M72" s="233">
        <f>SUM(M73:M74)</f>
        <v>0</v>
      </c>
      <c r="N72" s="226"/>
      <c r="O72" s="226">
        <f>SUM(O73:O74)</f>
        <v>0.12954</v>
      </c>
      <c r="P72" s="226"/>
      <c r="Q72" s="226">
        <f>SUM(Q73:Q74)</f>
        <v>0.1426</v>
      </c>
      <c r="R72" s="226"/>
      <c r="S72" s="226"/>
      <c r="T72" s="227"/>
      <c r="U72" s="226">
        <f>SUM(U73:U74)</f>
        <v>7.58</v>
      </c>
      <c r="AE72" t="s">
        <v>117</v>
      </c>
    </row>
    <row r="73" spans="1:60" ht="12.75" outlineLevel="1">
      <c r="A73" s="213">
        <v>42</v>
      </c>
      <c r="B73" s="219" t="s">
        <v>227</v>
      </c>
      <c r="C73" s="264" t="s">
        <v>228</v>
      </c>
      <c r="D73" s="221" t="s">
        <v>139</v>
      </c>
      <c r="E73" s="228">
        <v>1</v>
      </c>
      <c r="F73" s="231"/>
      <c r="G73" s="232">
        <f>ROUND(E73*F73,2)</f>
        <v>0</v>
      </c>
      <c r="H73" s="231"/>
      <c r="I73" s="232">
        <f>ROUND(E73*H73,2)</f>
        <v>0</v>
      </c>
      <c r="J73" s="231"/>
      <c r="K73" s="232">
        <f>ROUND(E73*J73,2)</f>
        <v>0</v>
      </c>
      <c r="L73" s="232">
        <v>0</v>
      </c>
      <c r="M73" s="232">
        <f>G73*(1+L73/100)</f>
        <v>0</v>
      </c>
      <c r="N73" s="222">
        <v>0.10354</v>
      </c>
      <c r="O73" s="222">
        <f>ROUND(E73*N73,5)</f>
        <v>0.10354</v>
      </c>
      <c r="P73" s="222">
        <v>0.1426</v>
      </c>
      <c r="Q73" s="222">
        <f>ROUND(E73*P73,5)</f>
        <v>0.1426</v>
      </c>
      <c r="R73" s="222"/>
      <c r="S73" s="222"/>
      <c r="T73" s="223">
        <v>7.58154</v>
      </c>
      <c r="U73" s="222">
        <f>ROUND(E73*T73,2)</f>
        <v>7.58</v>
      </c>
      <c r="V73" s="212"/>
      <c r="W73" s="212"/>
      <c r="X73" s="212"/>
      <c r="Y73" s="212"/>
      <c r="Z73" s="212"/>
      <c r="AA73" s="212"/>
      <c r="AB73" s="212"/>
      <c r="AC73" s="212"/>
      <c r="AD73" s="212"/>
      <c r="AE73" s="212" t="s">
        <v>132</v>
      </c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ht="22.5" outlineLevel="1">
      <c r="A74" s="213">
        <v>43</v>
      </c>
      <c r="B74" s="219" t="s">
        <v>229</v>
      </c>
      <c r="C74" s="264" t="s">
        <v>230</v>
      </c>
      <c r="D74" s="221" t="s">
        <v>139</v>
      </c>
      <c r="E74" s="228">
        <v>1</v>
      </c>
      <c r="F74" s="231"/>
      <c r="G74" s="232">
        <f>ROUND(E74*F74,2)</f>
        <v>0</v>
      </c>
      <c r="H74" s="231"/>
      <c r="I74" s="232">
        <f>ROUND(E74*H74,2)</f>
        <v>0</v>
      </c>
      <c r="J74" s="231"/>
      <c r="K74" s="232">
        <f>ROUND(E74*J74,2)</f>
        <v>0</v>
      </c>
      <c r="L74" s="232">
        <v>0</v>
      </c>
      <c r="M74" s="232">
        <f>G74*(1+L74/100)</f>
        <v>0</v>
      </c>
      <c r="N74" s="222">
        <v>0.026</v>
      </c>
      <c r="O74" s="222">
        <f>ROUND(E74*N74,5)</f>
        <v>0.026</v>
      </c>
      <c r="P74" s="222">
        <v>0</v>
      </c>
      <c r="Q74" s="222">
        <f>ROUND(E74*P74,5)</f>
        <v>0</v>
      </c>
      <c r="R74" s="222"/>
      <c r="S74" s="222"/>
      <c r="T74" s="223">
        <v>0</v>
      </c>
      <c r="U74" s="222">
        <f>ROUND(E74*T74,2)</f>
        <v>0</v>
      </c>
      <c r="V74" s="212"/>
      <c r="W74" s="212"/>
      <c r="X74" s="212"/>
      <c r="Y74" s="212"/>
      <c r="Z74" s="212"/>
      <c r="AA74" s="212"/>
      <c r="AB74" s="212"/>
      <c r="AC74" s="212"/>
      <c r="AD74" s="212"/>
      <c r="AE74" s="212" t="s">
        <v>140</v>
      </c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31" ht="12.75">
      <c r="A75" s="214" t="s">
        <v>116</v>
      </c>
      <c r="B75" s="220" t="s">
        <v>75</v>
      </c>
      <c r="C75" s="266" t="s">
        <v>76</v>
      </c>
      <c r="D75" s="225"/>
      <c r="E75" s="230"/>
      <c r="F75" s="233"/>
      <c r="G75" s="233">
        <f>SUMIF(AE76:AE79,"&lt;&gt;NOR",G76:G79)</f>
        <v>0</v>
      </c>
      <c r="H75" s="233"/>
      <c r="I75" s="233">
        <f>SUM(I76:I79)</f>
        <v>0</v>
      </c>
      <c r="J75" s="233"/>
      <c r="K75" s="233">
        <f>SUM(K76:K79)</f>
        <v>0</v>
      </c>
      <c r="L75" s="233"/>
      <c r="M75" s="233">
        <f>SUM(M76:M79)</f>
        <v>0</v>
      </c>
      <c r="N75" s="226"/>
      <c r="O75" s="226">
        <f>SUM(O76:O79)</f>
        <v>1.9539</v>
      </c>
      <c r="P75" s="226"/>
      <c r="Q75" s="226">
        <f>SUM(Q76:Q79)</f>
        <v>0</v>
      </c>
      <c r="R75" s="226"/>
      <c r="S75" s="226"/>
      <c r="T75" s="227"/>
      <c r="U75" s="226">
        <f>SUM(U76:U79)</f>
        <v>18.88</v>
      </c>
      <c r="AE75" t="s">
        <v>117</v>
      </c>
    </row>
    <row r="76" spans="1:60" ht="12.75" outlineLevel="1">
      <c r="A76" s="213">
        <v>44</v>
      </c>
      <c r="B76" s="219" t="s">
        <v>231</v>
      </c>
      <c r="C76" s="264" t="s">
        <v>232</v>
      </c>
      <c r="D76" s="221" t="s">
        <v>139</v>
      </c>
      <c r="E76" s="228">
        <v>2</v>
      </c>
      <c r="F76" s="231"/>
      <c r="G76" s="232">
        <f>ROUND(E76*F76,2)</f>
        <v>0</v>
      </c>
      <c r="H76" s="231"/>
      <c r="I76" s="232">
        <f>ROUND(E76*H76,2)</f>
        <v>0</v>
      </c>
      <c r="J76" s="231"/>
      <c r="K76" s="232">
        <f>ROUND(E76*J76,2)</f>
        <v>0</v>
      </c>
      <c r="L76" s="232">
        <v>0</v>
      </c>
      <c r="M76" s="232">
        <f>G76*(1+L76/100)</f>
        <v>0</v>
      </c>
      <c r="N76" s="222">
        <v>0.85539</v>
      </c>
      <c r="O76" s="222">
        <f>ROUND(E76*N76,5)</f>
        <v>1.71078</v>
      </c>
      <c r="P76" s="222">
        <v>0</v>
      </c>
      <c r="Q76" s="222">
        <f>ROUND(E76*P76,5)</f>
        <v>0</v>
      </c>
      <c r="R76" s="222"/>
      <c r="S76" s="222"/>
      <c r="T76" s="223">
        <v>7.399</v>
      </c>
      <c r="U76" s="222">
        <f>ROUND(E76*T76,2)</f>
        <v>14.8</v>
      </c>
      <c r="V76" s="212"/>
      <c r="W76" s="212"/>
      <c r="X76" s="212"/>
      <c r="Y76" s="212"/>
      <c r="Z76" s="212"/>
      <c r="AA76" s="212"/>
      <c r="AB76" s="212"/>
      <c r="AC76" s="212"/>
      <c r="AD76" s="212"/>
      <c r="AE76" s="212" t="s">
        <v>121</v>
      </c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ht="12.75" outlineLevel="1">
      <c r="A77" s="213">
        <v>45</v>
      </c>
      <c r="B77" s="219" t="s">
        <v>233</v>
      </c>
      <c r="C77" s="264" t="s">
        <v>234</v>
      </c>
      <c r="D77" s="221" t="s">
        <v>235</v>
      </c>
      <c r="E77" s="228">
        <v>3</v>
      </c>
      <c r="F77" s="231"/>
      <c r="G77" s="232">
        <f>ROUND(E77*F77,2)</f>
        <v>0</v>
      </c>
      <c r="H77" s="231"/>
      <c r="I77" s="232">
        <f>ROUND(E77*H77,2)</f>
        <v>0</v>
      </c>
      <c r="J77" s="231"/>
      <c r="K77" s="232">
        <f>ROUND(E77*J77,2)</f>
        <v>0</v>
      </c>
      <c r="L77" s="232">
        <v>0</v>
      </c>
      <c r="M77" s="232">
        <f>G77*(1+L77/100)</f>
        <v>0</v>
      </c>
      <c r="N77" s="222">
        <v>0</v>
      </c>
      <c r="O77" s="222">
        <f>ROUND(E77*N77,5)</f>
        <v>0</v>
      </c>
      <c r="P77" s="222">
        <v>0</v>
      </c>
      <c r="Q77" s="222">
        <f>ROUND(E77*P77,5)</f>
        <v>0</v>
      </c>
      <c r="R77" s="222"/>
      <c r="S77" s="222"/>
      <c r="T77" s="223">
        <v>0.9</v>
      </c>
      <c r="U77" s="222">
        <f>ROUND(E77*T77,2)</f>
        <v>2.7</v>
      </c>
      <c r="V77" s="212"/>
      <c r="W77" s="212"/>
      <c r="X77" s="212"/>
      <c r="Y77" s="212"/>
      <c r="Z77" s="212"/>
      <c r="AA77" s="212"/>
      <c r="AB77" s="212"/>
      <c r="AC77" s="212"/>
      <c r="AD77" s="212"/>
      <c r="AE77" s="212" t="s">
        <v>121</v>
      </c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ht="12.75" outlineLevel="1">
      <c r="A78" s="213">
        <v>46</v>
      </c>
      <c r="B78" s="219" t="s">
        <v>236</v>
      </c>
      <c r="C78" s="264" t="s">
        <v>237</v>
      </c>
      <c r="D78" s="221" t="s">
        <v>143</v>
      </c>
      <c r="E78" s="228">
        <v>4</v>
      </c>
      <c r="F78" s="231"/>
      <c r="G78" s="232">
        <f>ROUND(E78*F78,2)</f>
        <v>0</v>
      </c>
      <c r="H78" s="231"/>
      <c r="I78" s="232">
        <f>ROUND(E78*H78,2)</f>
        <v>0</v>
      </c>
      <c r="J78" s="231"/>
      <c r="K78" s="232">
        <f>ROUND(E78*J78,2)</f>
        <v>0</v>
      </c>
      <c r="L78" s="232">
        <v>0</v>
      </c>
      <c r="M78" s="232">
        <f>G78*(1+L78/100)</f>
        <v>0</v>
      </c>
      <c r="N78" s="222">
        <v>3E-05</v>
      </c>
      <c r="O78" s="222">
        <f>ROUND(E78*N78,5)</f>
        <v>0.00012</v>
      </c>
      <c r="P78" s="222">
        <v>0</v>
      </c>
      <c r="Q78" s="222">
        <f>ROUND(E78*P78,5)</f>
        <v>0</v>
      </c>
      <c r="R78" s="222"/>
      <c r="S78" s="222"/>
      <c r="T78" s="223">
        <v>0.344</v>
      </c>
      <c r="U78" s="222">
        <f>ROUND(E78*T78,2)</f>
        <v>1.38</v>
      </c>
      <c r="V78" s="212"/>
      <c r="W78" s="212"/>
      <c r="X78" s="212"/>
      <c r="Y78" s="212"/>
      <c r="Z78" s="212"/>
      <c r="AA78" s="212"/>
      <c r="AB78" s="212"/>
      <c r="AC78" s="212"/>
      <c r="AD78" s="212"/>
      <c r="AE78" s="212" t="s">
        <v>121</v>
      </c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ht="22.5" outlineLevel="1">
      <c r="A79" s="213">
        <v>47</v>
      </c>
      <c r="B79" s="219" t="s">
        <v>238</v>
      </c>
      <c r="C79" s="264" t="s">
        <v>239</v>
      </c>
      <c r="D79" s="221" t="s">
        <v>139</v>
      </c>
      <c r="E79" s="228">
        <v>1</v>
      </c>
      <c r="F79" s="231"/>
      <c r="G79" s="232">
        <f>ROUND(E79*F79,2)</f>
        <v>0</v>
      </c>
      <c r="H79" s="231"/>
      <c r="I79" s="232">
        <f>ROUND(E79*H79,2)</f>
        <v>0</v>
      </c>
      <c r="J79" s="231"/>
      <c r="K79" s="232">
        <f>ROUND(E79*J79,2)</f>
        <v>0</v>
      </c>
      <c r="L79" s="232">
        <v>0</v>
      </c>
      <c r="M79" s="232">
        <f>G79*(1+L79/100)</f>
        <v>0</v>
      </c>
      <c r="N79" s="222">
        <v>0.243</v>
      </c>
      <c r="O79" s="222">
        <f>ROUND(E79*N79,5)</f>
        <v>0.243</v>
      </c>
      <c r="P79" s="222">
        <v>0</v>
      </c>
      <c r="Q79" s="222">
        <f>ROUND(E79*P79,5)</f>
        <v>0</v>
      </c>
      <c r="R79" s="222"/>
      <c r="S79" s="222"/>
      <c r="T79" s="223">
        <v>0</v>
      </c>
      <c r="U79" s="222">
        <f>ROUND(E79*T79,2)</f>
        <v>0</v>
      </c>
      <c r="V79" s="212"/>
      <c r="W79" s="212"/>
      <c r="X79" s="212"/>
      <c r="Y79" s="212"/>
      <c r="Z79" s="212"/>
      <c r="AA79" s="212"/>
      <c r="AB79" s="212"/>
      <c r="AC79" s="212"/>
      <c r="AD79" s="212"/>
      <c r="AE79" s="212" t="s">
        <v>140</v>
      </c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31" ht="12.75">
      <c r="A80" s="214" t="s">
        <v>116</v>
      </c>
      <c r="B80" s="220" t="s">
        <v>77</v>
      </c>
      <c r="C80" s="266" t="s">
        <v>78</v>
      </c>
      <c r="D80" s="225"/>
      <c r="E80" s="230"/>
      <c r="F80" s="233"/>
      <c r="G80" s="233">
        <f>SUMIF(AE81:AE81,"&lt;&gt;NOR",G81:G81)</f>
        <v>0</v>
      </c>
      <c r="H80" s="233"/>
      <c r="I80" s="233">
        <f>SUM(I81:I81)</f>
        <v>0</v>
      </c>
      <c r="J80" s="233"/>
      <c r="K80" s="233">
        <f>SUM(K81:K81)</f>
        <v>0</v>
      </c>
      <c r="L80" s="233"/>
      <c r="M80" s="233">
        <f>SUM(M81:M81)</f>
        <v>0</v>
      </c>
      <c r="N80" s="226"/>
      <c r="O80" s="226">
        <f>SUM(O81:O81)</f>
        <v>0</v>
      </c>
      <c r="P80" s="226"/>
      <c r="Q80" s="226">
        <f>SUM(Q81:Q81)</f>
        <v>0</v>
      </c>
      <c r="R80" s="226"/>
      <c r="S80" s="226"/>
      <c r="T80" s="227"/>
      <c r="U80" s="226">
        <f>SUM(U81:U81)</f>
        <v>64</v>
      </c>
      <c r="AE80" t="s">
        <v>117</v>
      </c>
    </row>
    <row r="81" spans="1:60" ht="22.5" outlineLevel="1">
      <c r="A81" s="213">
        <v>48</v>
      </c>
      <c r="B81" s="219" t="s">
        <v>240</v>
      </c>
      <c r="C81" s="264" t="s">
        <v>241</v>
      </c>
      <c r="D81" s="221" t="s">
        <v>136</v>
      </c>
      <c r="E81" s="228">
        <v>64</v>
      </c>
      <c r="F81" s="231"/>
      <c r="G81" s="232">
        <f>ROUND(E81*F81,2)</f>
        <v>0</v>
      </c>
      <c r="H81" s="231"/>
      <c r="I81" s="232">
        <f>ROUND(E81*H81,2)</f>
        <v>0</v>
      </c>
      <c r="J81" s="231"/>
      <c r="K81" s="232">
        <f>ROUND(E81*J81,2)</f>
        <v>0</v>
      </c>
      <c r="L81" s="232">
        <v>0</v>
      </c>
      <c r="M81" s="232">
        <f>G81*(1+L81/100)</f>
        <v>0</v>
      </c>
      <c r="N81" s="222">
        <v>0</v>
      </c>
      <c r="O81" s="222">
        <f>ROUND(E81*N81,5)</f>
        <v>0</v>
      </c>
      <c r="P81" s="222">
        <v>0</v>
      </c>
      <c r="Q81" s="222">
        <f>ROUND(E81*P81,5)</f>
        <v>0</v>
      </c>
      <c r="R81" s="222"/>
      <c r="S81" s="222"/>
      <c r="T81" s="223">
        <v>1</v>
      </c>
      <c r="U81" s="222">
        <f>ROUND(E81*T81,2)</f>
        <v>64</v>
      </c>
      <c r="V81" s="212"/>
      <c r="W81" s="212"/>
      <c r="X81" s="212"/>
      <c r="Y81" s="212"/>
      <c r="Z81" s="212"/>
      <c r="AA81" s="212"/>
      <c r="AB81" s="212"/>
      <c r="AC81" s="212"/>
      <c r="AD81" s="212"/>
      <c r="AE81" s="212" t="s">
        <v>121</v>
      </c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31" ht="12.75">
      <c r="A82" s="214" t="s">
        <v>116</v>
      </c>
      <c r="B82" s="220" t="s">
        <v>79</v>
      </c>
      <c r="C82" s="266" t="s">
        <v>80</v>
      </c>
      <c r="D82" s="225"/>
      <c r="E82" s="230"/>
      <c r="F82" s="233"/>
      <c r="G82" s="233">
        <f>SUMIF(AE83:AE84,"&lt;&gt;NOR",G83:G84)</f>
        <v>0</v>
      </c>
      <c r="H82" s="233"/>
      <c r="I82" s="233">
        <f>SUM(I83:I84)</f>
        <v>0</v>
      </c>
      <c r="J82" s="233"/>
      <c r="K82" s="233">
        <f>SUM(K83:K84)</f>
        <v>0</v>
      </c>
      <c r="L82" s="233"/>
      <c r="M82" s="233">
        <f>SUM(M83:M84)</f>
        <v>0</v>
      </c>
      <c r="N82" s="226"/>
      <c r="O82" s="226">
        <f>SUM(O83:O84)</f>
        <v>0.03572</v>
      </c>
      <c r="P82" s="226"/>
      <c r="Q82" s="226">
        <f>SUM(Q83:Q84)</f>
        <v>0</v>
      </c>
      <c r="R82" s="226"/>
      <c r="S82" s="226"/>
      <c r="T82" s="227"/>
      <c r="U82" s="226">
        <f>SUM(U83:U84)</f>
        <v>59.629999999999995</v>
      </c>
      <c r="AE82" t="s">
        <v>117</v>
      </c>
    </row>
    <row r="83" spans="1:60" ht="22.5" outlineLevel="1">
      <c r="A83" s="213">
        <v>49</v>
      </c>
      <c r="B83" s="219" t="s">
        <v>242</v>
      </c>
      <c r="C83" s="264" t="s">
        <v>243</v>
      </c>
      <c r="D83" s="221" t="s">
        <v>120</v>
      </c>
      <c r="E83" s="228">
        <v>79.48</v>
      </c>
      <c r="F83" s="231"/>
      <c r="G83" s="232">
        <f>ROUND(E83*F83,2)</f>
        <v>0</v>
      </c>
      <c r="H83" s="231"/>
      <c r="I83" s="232">
        <f>ROUND(E83*H83,2)</f>
        <v>0</v>
      </c>
      <c r="J83" s="231"/>
      <c r="K83" s="232">
        <f>ROUND(E83*J83,2)</f>
        <v>0</v>
      </c>
      <c r="L83" s="232">
        <v>0</v>
      </c>
      <c r="M83" s="232">
        <f>G83*(1+L83/100)</f>
        <v>0</v>
      </c>
      <c r="N83" s="222">
        <v>0</v>
      </c>
      <c r="O83" s="222">
        <f>ROUND(E83*N83,5)</f>
        <v>0</v>
      </c>
      <c r="P83" s="222">
        <v>0</v>
      </c>
      <c r="Q83" s="222">
        <f>ROUND(E83*P83,5)</f>
        <v>0</v>
      </c>
      <c r="R83" s="222"/>
      <c r="S83" s="222"/>
      <c r="T83" s="223">
        <v>0.703</v>
      </c>
      <c r="U83" s="222">
        <f>ROUND(E83*T83,2)</f>
        <v>55.87</v>
      </c>
      <c r="V83" s="212"/>
      <c r="W83" s="212"/>
      <c r="X83" s="212"/>
      <c r="Y83" s="212"/>
      <c r="Z83" s="212"/>
      <c r="AA83" s="212"/>
      <c r="AB83" s="212"/>
      <c r="AC83" s="212"/>
      <c r="AD83" s="212"/>
      <c r="AE83" s="212" t="s">
        <v>121</v>
      </c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ht="12.75" outlineLevel="1">
      <c r="A84" s="213">
        <v>50</v>
      </c>
      <c r="B84" s="219" t="s">
        <v>244</v>
      </c>
      <c r="C84" s="264" t="s">
        <v>245</v>
      </c>
      <c r="D84" s="221" t="s">
        <v>143</v>
      </c>
      <c r="E84" s="228">
        <v>37.6</v>
      </c>
      <c r="F84" s="231"/>
      <c r="G84" s="232">
        <f>ROUND(E84*F84,2)</f>
        <v>0</v>
      </c>
      <c r="H84" s="231"/>
      <c r="I84" s="232">
        <f>ROUND(E84*H84,2)</f>
        <v>0</v>
      </c>
      <c r="J84" s="231"/>
      <c r="K84" s="232">
        <f>ROUND(E84*J84,2)</f>
        <v>0</v>
      </c>
      <c r="L84" s="232">
        <v>0</v>
      </c>
      <c r="M84" s="232">
        <f>G84*(1+L84/100)</f>
        <v>0</v>
      </c>
      <c r="N84" s="222">
        <v>0.00095</v>
      </c>
      <c r="O84" s="222">
        <f>ROUND(E84*N84,5)</f>
        <v>0.03572</v>
      </c>
      <c r="P84" s="222">
        <v>0</v>
      </c>
      <c r="Q84" s="222">
        <f>ROUND(E84*P84,5)</f>
        <v>0</v>
      </c>
      <c r="R84" s="222"/>
      <c r="S84" s="222"/>
      <c r="T84" s="223">
        <v>0.1</v>
      </c>
      <c r="U84" s="222">
        <f>ROUND(E84*T84,2)</f>
        <v>3.76</v>
      </c>
      <c r="V84" s="212"/>
      <c r="W84" s="212"/>
      <c r="X84" s="212"/>
      <c r="Y84" s="212"/>
      <c r="Z84" s="212"/>
      <c r="AA84" s="212"/>
      <c r="AB84" s="212"/>
      <c r="AC84" s="212"/>
      <c r="AD84" s="212"/>
      <c r="AE84" s="212" t="s">
        <v>121</v>
      </c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31" ht="12.75">
      <c r="A85" s="214" t="s">
        <v>116</v>
      </c>
      <c r="B85" s="220" t="s">
        <v>81</v>
      </c>
      <c r="C85" s="266" t="s">
        <v>82</v>
      </c>
      <c r="D85" s="225"/>
      <c r="E85" s="230"/>
      <c r="F85" s="233"/>
      <c r="G85" s="233">
        <f>SUMIF(AE86:AE88,"&lt;&gt;NOR",G86:G88)</f>
        <v>0</v>
      </c>
      <c r="H85" s="233"/>
      <c r="I85" s="233">
        <f>SUM(I86:I88)</f>
        <v>0</v>
      </c>
      <c r="J85" s="233"/>
      <c r="K85" s="233">
        <f>SUM(K86:K88)</f>
        <v>0</v>
      </c>
      <c r="L85" s="233"/>
      <c r="M85" s="233">
        <f>SUM(M86:M88)</f>
        <v>0</v>
      </c>
      <c r="N85" s="226"/>
      <c r="O85" s="226">
        <f>SUM(O86:O88)</f>
        <v>0.04057</v>
      </c>
      <c r="P85" s="226"/>
      <c r="Q85" s="226">
        <f>SUM(Q86:Q88)</f>
        <v>12.3042</v>
      </c>
      <c r="R85" s="226"/>
      <c r="S85" s="226"/>
      <c r="T85" s="227"/>
      <c r="U85" s="226">
        <f>SUM(U86:U88)</f>
        <v>15.309999999999999</v>
      </c>
      <c r="AE85" t="s">
        <v>117</v>
      </c>
    </row>
    <row r="86" spans="1:60" ht="22.5" outlineLevel="1">
      <c r="A86" s="213">
        <v>51</v>
      </c>
      <c r="B86" s="219" t="s">
        <v>246</v>
      </c>
      <c r="C86" s="264" t="s">
        <v>247</v>
      </c>
      <c r="D86" s="221" t="s">
        <v>120</v>
      </c>
      <c r="E86" s="228">
        <v>2.4</v>
      </c>
      <c r="F86" s="231"/>
      <c r="G86" s="232">
        <f>ROUND(E86*F86,2)</f>
        <v>0</v>
      </c>
      <c r="H86" s="231"/>
      <c r="I86" s="232">
        <f>ROUND(E86*H86,2)</f>
        <v>0</v>
      </c>
      <c r="J86" s="231"/>
      <c r="K86" s="232">
        <f>ROUND(E86*J86,2)</f>
        <v>0</v>
      </c>
      <c r="L86" s="232">
        <v>0</v>
      </c>
      <c r="M86" s="232">
        <f>G86*(1+L86/100)</f>
        <v>0</v>
      </c>
      <c r="N86" s="222">
        <v>0.00067</v>
      </c>
      <c r="O86" s="222">
        <f>ROUND(E86*N86,5)</f>
        <v>0.00161</v>
      </c>
      <c r="P86" s="222">
        <v>0.184</v>
      </c>
      <c r="Q86" s="222">
        <f>ROUND(E86*P86,5)</f>
        <v>0.4416</v>
      </c>
      <c r="R86" s="222"/>
      <c r="S86" s="222"/>
      <c r="T86" s="223">
        <v>0.227</v>
      </c>
      <c r="U86" s="222">
        <f>ROUND(E86*T86,2)</f>
        <v>0.54</v>
      </c>
      <c r="V86" s="212"/>
      <c r="W86" s="212"/>
      <c r="X86" s="212"/>
      <c r="Y86" s="212"/>
      <c r="Z86" s="212"/>
      <c r="AA86" s="212"/>
      <c r="AB86" s="212"/>
      <c r="AC86" s="212"/>
      <c r="AD86" s="212"/>
      <c r="AE86" s="212" t="s">
        <v>121</v>
      </c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ht="12.75" outlineLevel="1">
      <c r="A87" s="213"/>
      <c r="B87" s="219"/>
      <c r="C87" s="265" t="s">
        <v>248</v>
      </c>
      <c r="D87" s="224"/>
      <c r="E87" s="229">
        <v>2.4</v>
      </c>
      <c r="F87" s="232"/>
      <c r="G87" s="232"/>
      <c r="H87" s="232"/>
      <c r="I87" s="232"/>
      <c r="J87" s="232"/>
      <c r="K87" s="232"/>
      <c r="L87" s="232"/>
      <c r="M87" s="232"/>
      <c r="N87" s="222"/>
      <c r="O87" s="222"/>
      <c r="P87" s="222"/>
      <c r="Q87" s="222"/>
      <c r="R87" s="222"/>
      <c r="S87" s="222"/>
      <c r="T87" s="223"/>
      <c r="U87" s="222"/>
      <c r="V87" s="212"/>
      <c r="W87" s="212"/>
      <c r="X87" s="212"/>
      <c r="Y87" s="212"/>
      <c r="Z87" s="212"/>
      <c r="AA87" s="212"/>
      <c r="AB87" s="212"/>
      <c r="AC87" s="212"/>
      <c r="AD87" s="212"/>
      <c r="AE87" s="212" t="s">
        <v>123</v>
      </c>
      <c r="AF87" s="212">
        <v>0</v>
      </c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ht="12.75" outlineLevel="1">
      <c r="A88" s="213">
        <v>52</v>
      </c>
      <c r="B88" s="219" t="s">
        <v>249</v>
      </c>
      <c r="C88" s="264" t="s">
        <v>250</v>
      </c>
      <c r="D88" s="221" t="s">
        <v>120</v>
      </c>
      <c r="E88" s="228">
        <v>58.15</v>
      </c>
      <c r="F88" s="231"/>
      <c r="G88" s="232">
        <f>ROUND(E88*F88,2)</f>
        <v>0</v>
      </c>
      <c r="H88" s="231"/>
      <c r="I88" s="232">
        <f>ROUND(E88*H88,2)</f>
        <v>0</v>
      </c>
      <c r="J88" s="231"/>
      <c r="K88" s="232">
        <f>ROUND(E88*J88,2)</f>
        <v>0</v>
      </c>
      <c r="L88" s="232">
        <v>0</v>
      </c>
      <c r="M88" s="232">
        <f>G88*(1+L88/100)</f>
        <v>0</v>
      </c>
      <c r="N88" s="222">
        <v>0.00067</v>
      </c>
      <c r="O88" s="222">
        <f>ROUND(E88*N88,5)</f>
        <v>0.03896</v>
      </c>
      <c r="P88" s="222">
        <v>0.204</v>
      </c>
      <c r="Q88" s="222">
        <f>ROUND(E88*P88,5)</f>
        <v>11.8626</v>
      </c>
      <c r="R88" s="222"/>
      <c r="S88" s="222"/>
      <c r="T88" s="223">
        <v>0.254</v>
      </c>
      <c r="U88" s="222">
        <f>ROUND(E88*T88,2)</f>
        <v>14.77</v>
      </c>
      <c r="V88" s="212"/>
      <c r="W88" s="212"/>
      <c r="X88" s="212"/>
      <c r="Y88" s="212"/>
      <c r="Z88" s="212"/>
      <c r="AA88" s="212"/>
      <c r="AB88" s="212"/>
      <c r="AC88" s="212"/>
      <c r="AD88" s="212"/>
      <c r="AE88" s="212" t="s">
        <v>121</v>
      </c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31" ht="12.75">
      <c r="A89" s="214" t="s">
        <v>116</v>
      </c>
      <c r="B89" s="220" t="s">
        <v>83</v>
      </c>
      <c r="C89" s="266" t="s">
        <v>84</v>
      </c>
      <c r="D89" s="225"/>
      <c r="E89" s="230"/>
      <c r="F89" s="233"/>
      <c r="G89" s="233">
        <f>SUMIF(AE90:AE105,"&lt;&gt;NOR",G90:G105)</f>
        <v>0</v>
      </c>
      <c r="H89" s="233"/>
      <c r="I89" s="233">
        <f>SUM(I90:I105)</f>
        <v>0</v>
      </c>
      <c r="J89" s="233"/>
      <c r="K89" s="233">
        <f>SUM(K90:K105)</f>
        <v>0</v>
      </c>
      <c r="L89" s="233"/>
      <c r="M89" s="233">
        <f>SUM(M90:M105)</f>
        <v>0</v>
      </c>
      <c r="N89" s="226"/>
      <c r="O89" s="226">
        <f>SUM(O90:O105)</f>
        <v>0.041</v>
      </c>
      <c r="P89" s="226"/>
      <c r="Q89" s="226">
        <f>SUM(Q90:Q105)</f>
        <v>52.98975999999999</v>
      </c>
      <c r="R89" s="226"/>
      <c r="S89" s="226"/>
      <c r="T89" s="227"/>
      <c r="U89" s="226">
        <f>SUM(U90:U105)</f>
        <v>431.41</v>
      </c>
      <c r="AE89" t="s">
        <v>117</v>
      </c>
    </row>
    <row r="90" spans="1:60" ht="22.5" outlineLevel="1">
      <c r="A90" s="213">
        <v>53</v>
      </c>
      <c r="B90" s="219" t="s">
        <v>251</v>
      </c>
      <c r="C90" s="264" t="s">
        <v>252</v>
      </c>
      <c r="D90" s="221" t="s">
        <v>153</v>
      </c>
      <c r="E90" s="228">
        <v>2.303</v>
      </c>
      <c r="F90" s="231"/>
      <c r="G90" s="232">
        <f>ROUND(E90*F90,2)</f>
        <v>0</v>
      </c>
      <c r="H90" s="231"/>
      <c r="I90" s="232">
        <f>ROUND(E90*H90,2)</f>
        <v>0</v>
      </c>
      <c r="J90" s="231"/>
      <c r="K90" s="232">
        <f>ROUND(E90*J90,2)</f>
        <v>0</v>
      </c>
      <c r="L90" s="232">
        <v>0</v>
      </c>
      <c r="M90" s="232">
        <f>G90*(1+L90/100)</f>
        <v>0</v>
      </c>
      <c r="N90" s="222">
        <v>0</v>
      </c>
      <c r="O90" s="222">
        <f>ROUND(E90*N90,5)</f>
        <v>0</v>
      </c>
      <c r="P90" s="222">
        <v>0</v>
      </c>
      <c r="Q90" s="222">
        <f>ROUND(E90*P90,5)</f>
        <v>0</v>
      </c>
      <c r="R90" s="222"/>
      <c r="S90" s="222"/>
      <c r="T90" s="223">
        <v>2.47</v>
      </c>
      <c r="U90" s="222">
        <f>ROUND(E90*T90,2)</f>
        <v>5.69</v>
      </c>
      <c r="V90" s="212"/>
      <c r="W90" s="212"/>
      <c r="X90" s="212"/>
      <c r="Y90" s="212"/>
      <c r="Z90" s="212"/>
      <c r="AA90" s="212"/>
      <c r="AB90" s="212"/>
      <c r="AC90" s="212"/>
      <c r="AD90" s="212"/>
      <c r="AE90" s="212" t="s">
        <v>132</v>
      </c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ht="12.75" outlineLevel="1">
      <c r="A91" s="213">
        <v>54</v>
      </c>
      <c r="B91" s="219" t="s">
        <v>253</v>
      </c>
      <c r="C91" s="264" t="s">
        <v>254</v>
      </c>
      <c r="D91" s="221" t="s">
        <v>153</v>
      </c>
      <c r="E91" s="228">
        <v>2.303</v>
      </c>
      <c r="F91" s="231"/>
      <c r="G91" s="232">
        <f>ROUND(E91*F91,2)</f>
        <v>0</v>
      </c>
      <c r="H91" s="231"/>
      <c r="I91" s="232">
        <f>ROUND(E91*H91,2)</f>
        <v>0</v>
      </c>
      <c r="J91" s="231"/>
      <c r="K91" s="232">
        <f>ROUND(E91*J91,2)</f>
        <v>0</v>
      </c>
      <c r="L91" s="232">
        <v>0</v>
      </c>
      <c r="M91" s="232">
        <f>G91*(1+L91/100)</f>
        <v>0</v>
      </c>
      <c r="N91" s="222">
        <v>0</v>
      </c>
      <c r="O91" s="222">
        <f>ROUND(E91*N91,5)</f>
        <v>0</v>
      </c>
      <c r="P91" s="222">
        <v>0</v>
      </c>
      <c r="Q91" s="222">
        <f>ROUND(E91*P91,5)</f>
        <v>0</v>
      </c>
      <c r="R91" s="222"/>
      <c r="S91" s="222"/>
      <c r="T91" s="223">
        <v>0</v>
      </c>
      <c r="U91" s="222">
        <f>ROUND(E91*T91,2)</f>
        <v>0</v>
      </c>
      <c r="V91" s="212"/>
      <c r="W91" s="212"/>
      <c r="X91" s="212"/>
      <c r="Y91" s="212"/>
      <c r="Z91" s="212"/>
      <c r="AA91" s="212"/>
      <c r="AB91" s="212"/>
      <c r="AC91" s="212"/>
      <c r="AD91" s="212"/>
      <c r="AE91" s="212" t="s">
        <v>121</v>
      </c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ht="22.5" outlineLevel="1">
      <c r="A92" s="213">
        <v>55</v>
      </c>
      <c r="B92" s="219" t="s">
        <v>255</v>
      </c>
      <c r="C92" s="264" t="s">
        <v>256</v>
      </c>
      <c r="D92" s="221" t="s">
        <v>120</v>
      </c>
      <c r="E92" s="228">
        <v>95.68</v>
      </c>
      <c r="F92" s="231"/>
      <c r="G92" s="232">
        <f>ROUND(E92*F92,2)</f>
        <v>0</v>
      </c>
      <c r="H92" s="231"/>
      <c r="I92" s="232">
        <f>ROUND(E92*H92,2)</f>
        <v>0</v>
      </c>
      <c r="J92" s="231"/>
      <c r="K92" s="232">
        <f>ROUND(E92*J92,2)</f>
        <v>0</v>
      </c>
      <c r="L92" s="232">
        <v>0</v>
      </c>
      <c r="M92" s="232">
        <f>G92*(1+L92/100)</f>
        <v>0</v>
      </c>
      <c r="N92" s="222">
        <v>0</v>
      </c>
      <c r="O92" s="222">
        <f>ROUND(E92*N92,5)</f>
        <v>0</v>
      </c>
      <c r="P92" s="222">
        <v>0.073</v>
      </c>
      <c r="Q92" s="222">
        <f>ROUND(E92*P92,5)</f>
        <v>6.98464</v>
      </c>
      <c r="R92" s="222"/>
      <c r="S92" s="222"/>
      <c r="T92" s="223">
        <v>0.45</v>
      </c>
      <c r="U92" s="222">
        <f>ROUND(E92*T92,2)</f>
        <v>43.06</v>
      </c>
      <c r="V92" s="212"/>
      <c r="W92" s="212"/>
      <c r="X92" s="212"/>
      <c r="Y92" s="212"/>
      <c r="Z92" s="212"/>
      <c r="AA92" s="212"/>
      <c r="AB92" s="212"/>
      <c r="AC92" s="212"/>
      <c r="AD92" s="212"/>
      <c r="AE92" s="212" t="s">
        <v>121</v>
      </c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ht="33.75" outlineLevel="1">
      <c r="A93" s="213"/>
      <c r="B93" s="219"/>
      <c r="C93" s="265" t="s">
        <v>257</v>
      </c>
      <c r="D93" s="224"/>
      <c r="E93" s="229">
        <v>75.2</v>
      </c>
      <c r="F93" s="232"/>
      <c r="G93" s="232"/>
      <c r="H93" s="232"/>
      <c r="I93" s="232"/>
      <c r="J93" s="232"/>
      <c r="K93" s="232"/>
      <c r="L93" s="232"/>
      <c r="M93" s="232"/>
      <c r="N93" s="222"/>
      <c r="O93" s="222"/>
      <c r="P93" s="222"/>
      <c r="Q93" s="222"/>
      <c r="R93" s="222"/>
      <c r="S93" s="222"/>
      <c r="T93" s="223"/>
      <c r="U93" s="222"/>
      <c r="V93" s="212"/>
      <c r="W93" s="212"/>
      <c r="X93" s="212"/>
      <c r="Y93" s="212"/>
      <c r="Z93" s="212"/>
      <c r="AA93" s="212"/>
      <c r="AB93" s="212"/>
      <c r="AC93" s="212"/>
      <c r="AD93" s="212"/>
      <c r="AE93" s="212" t="s">
        <v>123</v>
      </c>
      <c r="AF93" s="212">
        <v>0</v>
      </c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</row>
    <row r="94" spans="1:60" ht="12.75" outlineLevel="1">
      <c r="A94" s="213"/>
      <c r="B94" s="219"/>
      <c r="C94" s="265" t="s">
        <v>258</v>
      </c>
      <c r="D94" s="224"/>
      <c r="E94" s="229">
        <v>20.48</v>
      </c>
      <c r="F94" s="232"/>
      <c r="G94" s="232"/>
      <c r="H94" s="232"/>
      <c r="I94" s="232"/>
      <c r="J94" s="232"/>
      <c r="K94" s="232"/>
      <c r="L94" s="232"/>
      <c r="M94" s="232"/>
      <c r="N94" s="222"/>
      <c r="O94" s="222"/>
      <c r="P94" s="222"/>
      <c r="Q94" s="222"/>
      <c r="R94" s="222"/>
      <c r="S94" s="222"/>
      <c r="T94" s="223"/>
      <c r="U94" s="222"/>
      <c r="V94" s="212"/>
      <c r="W94" s="212"/>
      <c r="X94" s="212"/>
      <c r="Y94" s="212"/>
      <c r="Z94" s="212"/>
      <c r="AA94" s="212"/>
      <c r="AB94" s="212"/>
      <c r="AC94" s="212"/>
      <c r="AD94" s="212"/>
      <c r="AE94" s="212" t="s">
        <v>123</v>
      </c>
      <c r="AF94" s="212">
        <v>0</v>
      </c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ht="22.5" outlineLevel="1">
      <c r="A95" s="213">
        <v>56</v>
      </c>
      <c r="B95" s="219" t="s">
        <v>259</v>
      </c>
      <c r="C95" s="264" t="s">
        <v>260</v>
      </c>
      <c r="D95" s="221" t="s">
        <v>127</v>
      </c>
      <c r="E95" s="228">
        <v>21.808</v>
      </c>
      <c r="F95" s="231"/>
      <c r="G95" s="232">
        <f>ROUND(E95*F95,2)</f>
        <v>0</v>
      </c>
      <c r="H95" s="231"/>
      <c r="I95" s="232">
        <f>ROUND(E95*H95,2)</f>
        <v>0</v>
      </c>
      <c r="J95" s="231"/>
      <c r="K95" s="232">
        <f>ROUND(E95*J95,2)</f>
        <v>0</v>
      </c>
      <c r="L95" s="232">
        <v>0</v>
      </c>
      <c r="M95" s="232">
        <f>G95*(1+L95/100)</f>
        <v>0</v>
      </c>
      <c r="N95" s="222">
        <v>0.00182</v>
      </c>
      <c r="O95" s="222">
        <f>ROUND(E95*N95,5)</f>
        <v>0.03969</v>
      </c>
      <c r="P95" s="222">
        <v>1.95</v>
      </c>
      <c r="Q95" s="222">
        <f>ROUND(E95*P95,5)</f>
        <v>42.5256</v>
      </c>
      <c r="R95" s="222"/>
      <c r="S95" s="222"/>
      <c r="T95" s="223">
        <v>6.756</v>
      </c>
      <c r="U95" s="222">
        <f>ROUND(E95*T95,2)</f>
        <v>147.33</v>
      </c>
      <c r="V95" s="212"/>
      <c r="W95" s="212"/>
      <c r="X95" s="212"/>
      <c r="Y95" s="212"/>
      <c r="Z95" s="212"/>
      <c r="AA95" s="212"/>
      <c r="AB95" s="212"/>
      <c r="AC95" s="212"/>
      <c r="AD95" s="212"/>
      <c r="AE95" s="212" t="s">
        <v>121</v>
      </c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ht="12.75" outlineLevel="1">
      <c r="A96" s="213"/>
      <c r="B96" s="219"/>
      <c r="C96" s="265" t="s">
        <v>261</v>
      </c>
      <c r="D96" s="224"/>
      <c r="E96" s="229">
        <v>21.808</v>
      </c>
      <c r="F96" s="232"/>
      <c r="G96" s="232"/>
      <c r="H96" s="232"/>
      <c r="I96" s="232"/>
      <c r="J96" s="232"/>
      <c r="K96" s="232"/>
      <c r="L96" s="232"/>
      <c r="M96" s="232"/>
      <c r="N96" s="222"/>
      <c r="O96" s="222"/>
      <c r="P96" s="222"/>
      <c r="Q96" s="222"/>
      <c r="R96" s="222"/>
      <c r="S96" s="222"/>
      <c r="T96" s="223"/>
      <c r="U96" s="222"/>
      <c r="V96" s="212"/>
      <c r="W96" s="212"/>
      <c r="X96" s="212"/>
      <c r="Y96" s="212"/>
      <c r="Z96" s="212"/>
      <c r="AA96" s="212"/>
      <c r="AB96" s="212"/>
      <c r="AC96" s="212"/>
      <c r="AD96" s="212"/>
      <c r="AE96" s="212" t="s">
        <v>123</v>
      </c>
      <c r="AF96" s="212">
        <v>0</v>
      </c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ht="22.5" outlineLevel="1">
      <c r="A97" s="213">
        <v>57</v>
      </c>
      <c r="B97" s="219" t="s">
        <v>259</v>
      </c>
      <c r="C97" s="264" t="s">
        <v>262</v>
      </c>
      <c r="D97" s="221" t="s">
        <v>127</v>
      </c>
      <c r="E97" s="228">
        <v>0.72</v>
      </c>
      <c r="F97" s="231"/>
      <c r="G97" s="232">
        <f>ROUND(E97*F97,2)</f>
        <v>0</v>
      </c>
      <c r="H97" s="231"/>
      <c r="I97" s="232">
        <f>ROUND(E97*H97,2)</f>
        <v>0</v>
      </c>
      <c r="J97" s="231"/>
      <c r="K97" s="232">
        <f>ROUND(E97*J97,2)</f>
        <v>0</v>
      </c>
      <c r="L97" s="232">
        <v>0</v>
      </c>
      <c r="M97" s="232">
        <f>G97*(1+L97/100)</f>
        <v>0</v>
      </c>
      <c r="N97" s="222">
        <v>0.00182</v>
      </c>
      <c r="O97" s="222">
        <f>ROUND(E97*N97,5)</f>
        <v>0.00131</v>
      </c>
      <c r="P97" s="222">
        <v>1.95</v>
      </c>
      <c r="Q97" s="222">
        <f>ROUND(E97*P97,5)</f>
        <v>1.404</v>
      </c>
      <c r="R97" s="222"/>
      <c r="S97" s="222"/>
      <c r="T97" s="223">
        <v>6.756</v>
      </c>
      <c r="U97" s="222">
        <f>ROUND(E97*T97,2)</f>
        <v>4.86</v>
      </c>
      <c r="V97" s="212"/>
      <c r="W97" s="212"/>
      <c r="X97" s="212"/>
      <c r="Y97" s="212"/>
      <c r="Z97" s="212"/>
      <c r="AA97" s="212"/>
      <c r="AB97" s="212"/>
      <c r="AC97" s="212"/>
      <c r="AD97" s="212"/>
      <c r="AE97" s="212" t="s">
        <v>121</v>
      </c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ht="12.75" outlineLevel="1">
      <c r="A98" s="213"/>
      <c r="B98" s="219"/>
      <c r="C98" s="265" t="s">
        <v>263</v>
      </c>
      <c r="D98" s="224"/>
      <c r="E98" s="229">
        <v>0.144</v>
      </c>
      <c r="F98" s="232"/>
      <c r="G98" s="232"/>
      <c r="H98" s="232"/>
      <c r="I98" s="232"/>
      <c r="J98" s="232"/>
      <c r="K98" s="232"/>
      <c r="L98" s="232"/>
      <c r="M98" s="232"/>
      <c r="N98" s="222"/>
      <c r="O98" s="222"/>
      <c r="P98" s="222"/>
      <c r="Q98" s="222"/>
      <c r="R98" s="222"/>
      <c r="S98" s="222"/>
      <c r="T98" s="223"/>
      <c r="U98" s="222"/>
      <c r="V98" s="212"/>
      <c r="W98" s="212"/>
      <c r="X98" s="212"/>
      <c r="Y98" s="212"/>
      <c r="Z98" s="212"/>
      <c r="AA98" s="212"/>
      <c r="AB98" s="212"/>
      <c r="AC98" s="212"/>
      <c r="AD98" s="212"/>
      <c r="AE98" s="212" t="s">
        <v>123</v>
      </c>
      <c r="AF98" s="212">
        <v>0</v>
      </c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ht="12.75" outlineLevel="1">
      <c r="A99" s="213"/>
      <c r="B99" s="219"/>
      <c r="C99" s="265" t="s">
        <v>264</v>
      </c>
      <c r="D99" s="224"/>
      <c r="E99" s="229">
        <v>0.576</v>
      </c>
      <c r="F99" s="232"/>
      <c r="G99" s="232"/>
      <c r="H99" s="232"/>
      <c r="I99" s="232"/>
      <c r="J99" s="232"/>
      <c r="K99" s="232"/>
      <c r="L99" s="232"/>
      <c r="M99" s="232"/>
      <c r="N99" s="222"/>
      <c r="O99" s="222"/>
      <c r="P99" s="222"/>
      <c r="Q99" s="222"/>
      <c r="R99" s="222"/>
      <c r="S99" s="222"/>
      <c r="T99" s="223"/>
      <c r="U99" s="222"/>
      <c r="V99" s="212"/>
      <c r="W99" s="212"/>
      <c r="X99" s="212"/>
      <c r="Y99" s="212"/>
      <c r="Z99" s="212"/>
      <c r="AA99" s="212"/>
      <c r="AB99" s="212"/>
      <c r="AC99" s="212"/>
      <c r="AD99" s="212"/>
      <c r="AE99" s="212" t="s">
        <v>123</v>
      </c>
      <c r="AF99" s="212">
        <v>0</v>
      </c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ht="12.75" outlineLevel="1">
      <c r="A100" s="213">
        <v>58</v>
      </c>
      <c r="B100" s="219" t="s">
        <v>265</v>
      </c>
      <c r="C100" s="264" t="s">
        <v>266</v>
      </c>
      <c r="D100" s="221" t="s">
        <v>120</v>
      </c>
      <c r="E100" s="228">
        <v>45.12</v>
      </c>
      <c r="F100" s="231"/>
      <c r="G100" s="232">
        <f>ROUND(E100*F100,2)</f>
        <v>0</v>
      </c>
      <c r="H100" s="231"/>
      <c r="I100" s="232">
        <f>ROUND(E100*H100,2)</f>
        <v>0</v>
      </c>
      <c r="J100" s="231"/>
      <c r="K100" s="232">
        <f>ROUND(E100*J100,2)</f>
        <v>0</v>
      </c>
      <c r="L100" s="232">
        <v>0</v>
      </c>
      <c r="M100" s="232">
        <f>G100*(1+L100/100)</f>
        <v>0</v>
      </c>
      <c r="N100" s="222">
        <v>0</v>
      </c>
      <c r="O100" s="222">
        <f>ROUND(E100*N100,5)</f>
        <v>0</v>
      </c>
      <c r="P100" s="222">
        <v>0.046</v>
      </c>
      <c r="Q100" s="222">
        <f>ROUND(E100*P100,5)</f>
        <v>2.07552</v>
      </c>
      <c r="R100" s="222"/>
      <c r="S100" s="222"/>
      <c r="T100" s="223">
        <v>0.26</v>
      </c>
      <c r="U100" s="222">
        <f>ROUND(E100*T100,2)</f>
        <v>11.73</v>
      </c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 t="s">
        <v>121</v>
      </c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ht="12.75" outlineLevel="1">
      <c r="A101" s="213"/>
      <c r="B101" s="219"/>
      <c r="C101" s="265" t="s">
        <v>186</v>
      </c>
      <c r="D101" s="224"/>
      <c r="E101" s="229">
        <v>45.12</v>
      </c>
      <c r="F101" s="232"/>
      <c r="G101" s="232"/>
      <c r="H101" s="232"/>
      <c r="I101" s="232"/>
      <c r="J101" s="232"/>
      <c r="K101" s="232"/>
      <c r="L101" s="232"/>
      <c r="M101" s="232"/>
      <c r="N101" s="222"/>
      <c r="O101" s="222"/>
      <c r="P101" s="222"/>
      <c r="Q101" s="222"/>
      <c r="R101" s="222"/>
      <c r="S101" s="222"/>
      <c r="T101" s="223"/>
      <c r="U101" s="22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 t="s">
        <v>123</v>
      </c>
      <c r="AF101" s="212">
        <v>0</v>
      </c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 ht="12.75" outlineLevel="1">
      <c r="A102" s="213">
        <v>59</v>
      </c>
      <c r="B102" s="219" t="s">
        <v>267</v>
      </c>
      <c r="C102" s="264" t="s">
        <v>268</v>
      </c>
      <c r="D102" s="221" t="s">
        <v>153</v>
      </c>
      <c r="E102" s="228">
        <v>66.4028</v>
      </c>
      <c r="F102" s="231"/>
      <c r="G102" s="232">
        <f>ROUND(E102*F102,2)</f>
        <v>0</v>
      </c>
      <c r="H102" s="231"/>
      <c r="I102" s="232">
        <f>ROUND(E102*H102,2)</f>
        <v>0</v>
      </c>
      <c r="J102" s="231"/>
      <c r="K102" s="232">
        <f>ROUND(E102*J102,2)</f>
        <v>0</v>
      </c>
      <c r="L102" s="232">
        <v>0</v>
      </c>
      <c r="M102" s="232">
        <f>G102*(1+L102/100)</f>
        <v>0</v>
      </c>
      <c r="N102" s="222">
        <v>0</v>
      </c>
      <c r="O102" s="222">
        <f>ROUND(E102*N102,5)</f>
        <v>0</v>
      </c>
      <c r="P102" s="222">
        <v>0</v>
      </c>
      <c r="Q102" s="222">
        <f>ROUND(E102*P102,5)</f>
        <v>0</v>
      </c>
      <c r="R102" s="222"/>
      <c r="S102" s="222"/>
      <c r="T102" s="223">
        <v>1.972</v>
      </c>
      <c r="U102" s="222">
        <f>ROUND(E102*T102,2)</f>
        <v>130.95</v>
      </c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 t="s">
        <v>121</v>
      </c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60" ht="12.75" outlineLevel="1">
      <c r="A103" s="213">
        <v>60</v>
      </c>
      <c r="B103" s="219" t="s">
        <v>269</v>
      </c>
      <c r="C103" s="264" t="s">
        <v>270</v>
      </c>
      <c r="D103" s="221" t="s">
        <v>153</v>
      </c>
      <c r="E103" s="228">
        <v>66.4028</v>
      </c>
      <c r="F103" s="231"/>
      <c r="G103" s="232">
        <f>ROUND(E103*F103,2)</f>
        <v>0</v>
      </c>
      <c r="H103" s="231"/>
      <c r="I103" s="232">
        <f>ROUND(E103*H103,2)</f>
        <v>0</v>
      </c>
      <c r="J103" s="231"/>
      <c r="K103" s="232">
        <f>ROUND(E103*J103,2)</f>
        <v>0</v>
      </c>
      <c r="L103" s="232">
        <v>0</v>
      </c>
      <c r="M103" s="232">
        <f>G103*(1+L103/100)</f>
        <v>0</v>
      </c>
      <c r="N103" s="222">
        <v>0</v>
      </c>
      <c r="O103" s="222">
        <f>ROUND(E103*N103,5)</f>
        <v>0</v>
      </c>
      <c r="P103" s="222">
        <v>0</v>
      </c>
      <c r="Q103" s="222">
        <f>ROUND(E103*P103,5)</f>
        <v>0</v>
      </c>
      <c r="R103" s="222"/>
      <c r="S103" s="222"/>
      <c r="T103" s="223">
        <v>0.832</v>
      </c>
      <c r="U103" s="222">
        <f>ROUND(E103*T103,2)</f>
        <v>55.25</v>
      </c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 t="s">
        <v>121</v>
      </c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</row>
    <row r="104" spans="1:60" ht="12.75" outlineLevel="1">
      <c r="A104" s="213">
        <v>61</v>
      </c>
      <c r="B104" s="219" t="s">
        <v>271</v>
      </c>
      <c r="C104" s="264" t="s">
        <v>272</v>
      </c>
      <c r="D104" s="221" t="s">
        <v>153</v>
      </c>
      <c r="E104" s="228">
        <v>66.4028</v>
      </c>
      <c r="F104" s="231"/>
      <c r="G104" s="232">
        <f>ROUND(E104*F104,2)</f>
        <v>0</v>
      </c>
      <c r="H104" s="231"/>
      <c r="I104" s="232">
        <f>ROUND(E104*H104,2)</f>
        <v>0</v>
      </c>
      <c r="J104" s="231"/>
      <c r="K104" s="232">
        <f>ROUND(E104*J104,2)</f>
        <v>0</v>
      </c>
      <c r="L104" s="232">
        <v>0</v>
      </c>
      <c r="M104" s="232">
        <f>G104*(1+L104/100)</f>
        <v>0</v>
      </c>
      <c r="N104" s="222">
        <v>0</v>
      </c>
      <c r="O104" s="222">
        <f>ROUND(E104*N104,5)</f>
        <v>0</v>
      </c>
      <c r="P104" s="222">
        <v>0</v>
      </c>
      <c r="Q104" s="222">
        <f>ROUND(E104*P104,5)</f>
        <v>0</v>
      </c>
      <c r="R104" s="222"/>
      <c r="S104" s="222"/>
      <c r="T104" s="223">
        <v>0.49</v>
      </c>
      <c r="U104" s="222">
        <f>ROUND(E104*T104,2)</f>
        <v>32.54</v>
      </c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 t="s">
        <v>121</v>
      </c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 ht="12.75" outlineLevel="1">
      <c r="A105" s="213">
        <v>62</v>
      </c>
      <c r="B105" s="219" t="s">
        <v>253</v>
      </c>
      <c r="C105" s="264" t="s">
        <v>273</v>
      </c>
      <c r="D105" s="221" t="s">
        <v>153</v>
      </c>
      <c r="E105" s="228">
        <v>66.40276</v>
      </c>
      <c r="F105" s="231"/>
      <c r="G105" s="232">
        <f>ROUND(E105*F105,2)</f>
        <v>0</v>
      </c>
      <c r="H105" s="231"/>
      <c r="I105" s="232">
        <f>ROUND(E105*H105,2)</f>
        <v>0</v>
      </c>
      <c r="J105" s="231"/>
      <c r="K105" s="232">
        <f>ROUND(E105*J105,2)</f>
        <v>0</v>
      </c>
      <c r="L105" s="232">
        <v>0</v>
      </c>
      <c r="M105" s="232">
        <f>G105*(1+L105/100)</f>
        <v>0</v>
      </c>
      <c r="N105" s="222">
        <v>0</v>
      </c>
      <c r="O105" s="222">
        <f>ROUND(E105*N105,5)</f>
        <v>0</v>
      </c>
      <c r="P105" s="222">
        <v>0</v>
      </c>
      <c r="Q105" s="222">
        <f>ROUND(E105*P105,5)</f>
        <v>0</v>
      </c>
      <c r="R105" s="222"/>
      <c r="S105" s="222"/>
      <c r="T105" s="223">
        <v>0</v>
      </c>
      <c r="U105" s="222">
        <f>ROUND(E105*T105,2)</f>
        <v>0</v>
      </c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 t="s">
        <v>121</v>
      </c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</row>
    <row r="106" spans="1:31" ht="12.75">
      <c r="A106" s="214" t="s">
        <v>116</v>
      </c>
      <c r="B106" s="220" t="s">
        <v>85</v>
      </c>
      <c r="C106" s="266" t="s">
        <v>86</v>
      </c>
      <c r="D106" s="225"/>
      <c r="E106" s="230"/>
      <c r="F106" s="233"/>
      <c r="G106" s="233">
        <f>SUMIF(AE107:AE107,"&lt;&gt;NOR",G107:G107)</f>
        <v>0</v>
      </c>
      <c r="H106" s="233"/>
      <c r="I106" s="233">
        <f>SUM(I107:I107)</f>
        <v>0</v>
      </c>
      <c r="J106" s="233"/>
      <c r="K106" s="233">
        <f>SUM(K107:K107)</f>
        <v>0</v>
      </c>
      <c r="L106" s="233"/>
      <c r="M106" s="233">
        <f>SUM(M107:M107)</f>
        <v>0</v>
      </c>
      <c r="N106" s="226"/>
      <c r="O106" s="226">
        <f>SUM(O107:O107)</f>
        <v>0</v>
      </c>
      <c r="P106" s="226"/>
      <c r="Q106" s="226">
        <f>SUM(Q107:Q107)</f>
        <v>0</v>
      </c>
      <c r="R106" s="226"/>
      <c r="S106" s="226"/>
      <c r="T106" s="227"/>
      <c r="U106" s="226">
        <f>SUM(U107:U107)</f>
        <v>376.66</v>
      </c>
      <c r="AE106" t="s">
        <v>117</v>
      </c>
    </row>
    <row r="107" spans="1:60" ht="22.5" outlineLevel="1">
      <c r="A107" s="213">
        <v>63</v>
      </c>
      <c r="B107" s="219" t="s">
        <v>274</v>
      </c>
      <c r="C107" s="264" t="s">
        <v>275</v>
      </c>
      <c r="D107" s="221" t="s">
        <v>153</v>
      </c>
      <c r="E107" s="228">
        <v>179.36</v>
      </c>
      <c r="F107" s="231"/>
      <c r="G107" s="232">
        <f>ROUND(E107*F107,2)</f>
        <v>0</v>
      </c>
      <c r="H107" s="231"/>
      <c r="I107" s="232">
        <f>ROUND(E107*H107,2)</f>
        <v>0</v>
      </c>
      <c r="J107" s="231"/>
      <c r="K107" s="232">
        <f>ROUND(E107*J107,2)</f>
        <v>0</v>
      </c>
      <c r="L107" s="232">
        <v>0</v>
      </c>
      <c r="M107" s="232">
        <f>G107*(1+L107/100)</f>
        <v>0</v>
      </c>
      <c r="N107" s="222">
        <v>0</v>
      </c>
      <c r="O107" s="222">
        <f>ROUND(E107*N107,5)</f>
        <v>0</v>
      </c>
      <c r="P107" s="222">
        <v>0</v>
      </c>
      <c r="Q107" s="222">
        <f>ROUND(E107*P107,5)</f>
        <v>0</v>
      </c>
      <c r="R107" s="222"/>
      <c r="S107" s="222"/>
      <c r="T107" s="223">
        <v>2.1</v>
      </c>
      <c r="U107" s="222">
        <f>ROUND(E107*T107,2)</f>
        <v>376.66</v>
      </c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 t="s">
        <v>121</v>
      </c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</row>
    <row r="108" spans="1:31" ht="12.75">
      <c r="A108" s="214" t="s">
        <v>116</v>
      </c>
      <c r="B108" s="220" t="s">
        <v>87</v>
      </c>
      <c r="C108" s="266" t="s">
        <v>88</v>
      </c>
      <c r="D108" s="225"/>
      <c r="E108" s="230"/>
      <c r="F108" s="233"/>
      <c r="G108" s="233">
        <f>SUMIF(AE109:AE122,"&lt;&gt;NOR",G109:G122)</f>
        <v>0</v>
      </c>
      <c r="H108" s="233"/>
      <c r="I108" s="233">
        <f>SUM(I109:I122)</f>
        <v>0</v>
      </c>
      <c r="J108" s="233"/>
      <c r="K108" s="233">
        <f>SUM(K109:K122)</f>
        <v>0</v>
      </c>
      <c r="L108" s="233"/>
      <c r="M108" s="233">
        <f>SUM(M109:M122)</f>
        <v>0</v>
      </c>
      <c r="N108" s="226"/>
      <c r="O108" s="226">
        <f>SUM(O109:O122)</f>
        <v>0.7594799999999999</v>
      </c>
      <c r="P108" s="226"/>
      <c r="Q108" s="226">
        <f>SUM(Q109:Q122)</f>
        <v>0</v>
      </c>
      <c r="R108" s="226"/>
      <c r="S108" s="226"/>
      <c r="T108" s="227"/>
      <c r="U108" s="226">
        <f>SUM(U109:U122)</f>
        <v>100.66999999999999</v>
      </c>
      <c r="AE108" t="s">
        <v>117</v>
      </c>
    </row>
    <row r="109" spans="1:60" ht="12.75" outlineLevel="1">
      <c r="A109" s="213">
        <v>64</v>
      </c>
      <c r="B109" s="219" t="s">
        <v>276</v>
      </c>
      <c r="C109" s="264" t="s">
        <v>277</v>
      </c>
      <c r="D109" s="221" t="s">
        <v>120</v>
      </c>
      <c r="E109" s="228">
        <v>79.48</v>
      </c>
      <c r="F109" s="231"/>
      <c r="G109" s="232">
        <f>ROUND(E109*F109,2)</f>
        <v>0</v>
      </c>
      <c r="H109" s="231"/>
      <c r="I109" s="232">
        <f>ROUND(E109*H109,2)</f>
        <v>0</v>
      </c>
      <c r="J109" s="231"/>
      <c r="K109" s="232">
        <f>ROUND(E109*J109,2)</f>
        <v>0</v>
      </c>
      <c r="L109" s="232">
        <v>0</v>
      </c>
      <c r="M109" s="232">
        <f>G109*(1+L109/100)</f>
        <v>0</v>
      </c>
      <c r="N109" s="222">
        <v>0</v>
      </c>
      <c r="O109" s="222">
        <f>ROUND(E109*N109,5)</f>
        <v>0</v>
      </c>
      <c r="P109" s="222">
        <v>0</v>
      </c>
      <c r="Q109" s="222">
        <f>ROUND(E109*P109,5)</f>
        <v>0</v>
      </c>
      <c r="R109" s="222"/>
      <c r="S109" s="222"/>
      <c r="T109" s="223">
        <v>0.112</v>
      </c>
      <c r="U109" s="222">
        <f>ROUND(E109*T109,2)</f>
        <v>8.9</v>
      </c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 t="s">
        <v>121</v>
      </c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</row>
    <row r="110" spans="1:60" ht="12.75" outlineLevel="1">
      <c r="A110" s="213">
        <v>65</v>
      </c>
      <c r="B110" s="219" t="s">
        <v>278</v>
      </c>
      <c r="C110" s="264" t="s">
        <v>279</v>
      </c>
      <c r="D110" s="221" t="s">
        <v>120</v>
      </c>
      <c r="E110" s="228">
        <v>79.48</v>
      </c>
      <c r="F110" s="231"/>
      <c r="G110" s="232">
        <f>ROUND(E110*F110,2)</f>
        <v>0</v>
      </c>
      <c r="H110" s="231"/>
      <c r="I110" s="232">
        <f>ROUND(E110*H110,2)</f>
        <v>0</v>
      </c>
      <c r="J110" s="231"/>
      <c r="K110" s="232">
        <f>ROUND(E110*J110,2)</f>
        <v>0</v>
      </c>
      <c r="L110" s="232">
        <v>0</v>
      </c>
      <c r="M110" s="232">
        <f>G110*(1+L110/100)</f>
        <v>0</v>
      </c>
      <c r="N110" s="222">
        <v>0.00326</v>
      </c>
      <c r="O110" s="222">
        <f>ROUND(E110*N110,5)</f>
        <v>0.2591</v>
      </c>
      <c r="P110" s="222">
        <v>0</v>
      </c>
      <c r="Q110" s="222">
        <f>ROUND(E110*P110,5)</f>
        <v>0</v>
      </c>
      <c r="R110" s="222"/>
      <c r="S110" s="222"/>
      <c r="T110" s="223">
        <v>0.385</v>
      </c>
      <c r="U110" s="222">
        <f>ROUND(E110*T110,2)</f>
        <v>30.6</v>
      </c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 t="s">
        <v>121</v>
      </c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</row>
    <row r="111" spans="1:60" ht="22.5" outlineLevel="1">
      <c r="A111" s="213">
        <v>66</v>
      </c>
      <c r="B111" s="219" t="s">
        <v>280</v>
      </c>
      <c r="C111" s="264" t="s">
        <v>281</v>
      </c>
      <c r="D111" s="221" t="s">
        <v>120</v>
      </c>
      <c r="E111" s="228">
        <v>69.56</v>
      </c>
      <c r="F111" s="231"/>
      <c r="G111" s="232">
        <f>ROUND(E111*F111,2)</f>
        <v>0</v>
      </c>
      <c r="H111" s="231"/>
      <c r="I111" s="232">
        <f>ROUND(E111*H111,2)</f>
        <v>0</v>
      </c>
      <c r="J111" s="231"/>
      <c r="K111" s="232">
        <f>ROUND(E111*J111,2)</f>
        <v>0</v>
      </c>
      <c r="L111" s="232">
        <v>0</v>
      </c>
      <c r="M111" s="232">
        <f>G111*(1+L111/100)</f>
        <v>0</v>
      </c>
      <c r="N111" s="222">
        <v>0.0042</v>
      </c>
      <c r="O111" s="222">
        <f>ROUND(E111*N111,5)</f>
        <v>0.29215</v>
      </c>
      <c r="P111" s="222">
        <v>0</v>
      </c>
      <c r="Q111" s="222">
        <f>ROUND(E111*P111,5)</f>
        <v>0</v>
      </c>
      <c r="R111" s="222"/>
      <c r="S111" s="222"/>
      <c r="T111" s="223">
        <v>0.37</v>
      </c>
      <c r="U111" s="222">
        <f>ROUND(E111*T111,2)</f>
        <v>25.74</v>
      </c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 t="s">
        <v>121</v>
      </c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</row>
    <row r="112" spans="1:60" ht="12.75" outlineLevel="1">
      <c r="A112" s="213"/>
      <c r="B112" s="219"/>
      <c r="C112" s="265" t="s">
        <v>282</v>
      </c>
      <c r="D112" s="224"/>
      <c r="E112" s="229">
        <v>54.52</v>
      </c>
      <c r="F112" s="232"/>
      <c r="G112" s="232"/>
      <c r="H112" s="232"/>
      <c r="I112" s="232"/>
      <c r="J112" s="232"/>
      <c r="K112" s="232"/>
      <c r="L112" s="232"/>
      <c r="M112" s="232"/>
      <c r="N112" s="222"/>
      <c r="O112" s="222"/>
      <c r="P112" s="222"/>
      <c r="Q112" s="222"/>
      <c r="R112" s="222"/>
      <c r="S112" s="222"/>
      <c r="T112" s="223"/>
      <c r="U112" s="22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 t="s">
        <v>123</v>
      </c>
      <c r="AF112" s="212">
        <v>0</v>
      </c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</row>
    <row r="113" spans="1:60" ht="12.75" outlineLevel="1">
      <c r="A113" s="213"/>
      <c r="B113" s="219"/>
      <c r="C113" s="265" t="s">
        <v>283</v>
      </c>
      <c r="D113" s="224"/>
      <c r="E113" s="229">
        <v>15.04</v>
      </c>
      <c r="F113" s="232"/>
      <c r="G113" s="232"/>
      <c r="H113" s="232"/>
      <c r="I113" s="232"/>
      <c r="J113" s="232"/>
      <c r="K113" s="232"/>
      <c r="L113" s="232"/>
      <c r="M113" s="232"/>
      <c r="N113" s="222"/>
      <c r="O113" s="222"/>
      <c r="P113" s="222"/>
      <c r="Q113" s="222"/>
      <c r="R113" s="222"/>
      <c r="S113" s="222"/>
      <c r="T113" s="223"/>
      <c r="U113" s="22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 t="s">
        <v>123</v>
      </c>
      <c r="AF113" s="212">
        <v>0</v>
      </c>
      <c r="AG113" s="212"/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</row>
    <row r="114" spans="1:60" ht="22.5" outlineLevel="1">
      <c r="A114" s="213">
        <v>67</v>
      </c>
      <c r="B114" s="219" t="s">
        <v>284</v>
      </c>
      <c r="C114" s="264" t="s">
        <v>285</v>
      </c>
      <c r="D114" s="221" t="s">
        <v>120</v>
      </c>
      <c r="E114" s="228">
        <v>79.48</v>
      </c>
      <c r="F114" s="231"/>
      <c r="G114" s="232">
        <f>ROUND(E114*F114,2)</f>
        <v>0</v>
      </c>
      <c r="H114" s="231"/>
      <c r="I114" s="232">
        <f>ROUND(E114*H114,2)</f>
        <v>0</v>
      </c>
      <c r="J114" s="231"/>
      <c r="K114" s="232">
        <f>ROUND(E114*J114,2)</f>
        <v>0</v>
      </c>
      <c r="L114" s="232">
        <v>0</v>
      </c>
      <c r="M114" s="232">
        <f>G114*(1+L114/100)</f>
        <v>0</v>
      </c>
      <c r="N114" s="222">
        <v>0.00022</v>
      </c>
      <c r="O114" s="222">
        <f>ROUND(E114*N114,5)</f>
        <v>0.01749</v>
      </c>
      <c r="P114" s="222">
        <v>0</v>
      </c>
      <c r="Q114" s="222">
        <f>ROUND(E114*P114,5)</f>
        <v>0</v>
      </c>
      <c r="R114" s="222"/>
      <c r="S114" s="222"/>
      <c r="T114" s="223">
        <v>0.095</v>
      </c>
      <c r="U114" s="222">
        <f>ROUND(E114*T114,2)</f>
        <v>7.55</v>
      </c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 t="s">
        <v>121</v>
      </c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</row>
    <row r="115" spans="1:60" ht="22.5" outlineLevel="1">
      <c r="A115" s="213">
        <v>68</v>
      </c>
      <c r="B115" s="219" t="s">
        <v>286</v>
      </c>
      <c r="C115" s="264" t="s">
        <v>287</v>
      </c>
      <c r="D115" s="221" t="s">
        <v>143</v>
      </c>
      <c r="E115" s="228">
        <v>95.91</v>
      </c>
      <c r="F115" s="231"/>
      <c r="G115" s="232">
        <f>ROUND(E115*F115,2)</f>
        <v>0</v>
      </c>
      <c r="H115" s="231"/>
      <c r="I115" s="232">
        <f>ROUND(E115*H115,2)</f>
        <v>0</v>
      </c>
      <c r="J115" s="231"/>
      <c r="K115" s="232">
        <f>ROUND(E115*J115,2)</f>
        <v>0</v>
      </c>
      <c r="L115" s="232">
        <v>0</v>
      </c>
      <c r="M115" s="232">
        <f>G115*(1+L115/100)</f>
        <v>0</v>
      </c>
      <c r="N115" s="222">
        <v>0.0008</v>
      </c>
      <c r="O115" s="222">
        <f>ROUND(E115*N115,5)</f>
        <v>0.07673</v>
      </c>
      <c r="P115" s="222">
        <v>0</v>
      </c>
      <c r="Q115" s="222">
        <f>ROUND(E115*P115,5)</f>
        <v>0</v>
      </c>
      <c r="R115" s="222"/>
      <c r="S115" s="222"/>
      <c r="T115" s="223">
        <v>0</v>
      </c>
      <c r="U115" s="222">
        <f>ROUND(E115*T115,2)</f>
        <v>0</v>
      </c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 t="s">
        <v>140</v>
      </c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</row>
    <row r="116" spans="1:60" ht="12.75" outlineLevel="1">
      <c r="A116" s="213"/>
      <c r="B116" s="219"/>
      <c r="C116" s="265" t="s">
        <v>288</v>
      </c>
      <c r="D116" s="224"/>
      <c r="E116" s="229">
        <v>75.2</v>
      </c>
      <c r="F116" s="232"/>
      <c r="G116" s="232"/>
      <c r="H116" s="232"/>
      <c r="I116" s="232"/>
      <c r="J116" s="232"/>
      <c r="K116" s="232"/>
      <c r="L116" s="232"/>
      <c r="M116" s="232"/>
      <c r="N116" s="222"/>
      <c r="O116" s="222"/>
      <c r="P116" s="222"/>
      <c r="Q116" s="222"/>
      <c r="R116" s="222"/>
      <c r="S116" s="222"/>
      <c r="T116" s="223"/>
      <c r="U116" s="222"/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 t="s">
        <v>123</v>
      </c>
      <c r="AF116" s="212">
        <v>0</v>
      </c>
      <c r="AG116" s="212"/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</row>
    <row r="117" spans="1:60" ht="12.75" outlineLevel="1">
      <c r="A117" s="213"/>
      <c r="B117" s="219"/>
      <c r="C117" s="265" t="s">
        <v>289</v>
      </c>
      <c r="D117" s="224"/>
      <c r="E117" s="229">
        <v>13.6</v>
      </c>
      <c r="F117" s="232"/>
      <c r="G117" s="232"/>
      <c r="H117" s="232"/>
      <c r="I117" s="232"/>
      <c r="J117" s="232"/>
      <c r="K117" s="232"/>
      <c r="L117" s="232"/>
      <c r="M117" s="232"/>
      <c r="N117" s="222"/>
      <c r="O117" s="222"/>
      <c r="P117" s="222"/>
      <c r="Q117" s="222"/>
      <c r="R117" s="222"/>
      <c r="S117" s="222"/>
      <c r="T117" s="223"/>
      <c r="U117" s="222"/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 t="s">
        <v>123</v>
      </c>
      <c r="AF117" s="212">
        <v>0</v>
      </c>
      <c r="AG117" s="212"/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</row>
    <row r="118" spans="1:60" ht="12.75" outlineLevel="1">
      <c r="A118" s="213"/>
      <c r="B118" s="219"/>
      <c r="C118" s="265" t="s">
        <v>290</v>
      </c>
      <c r="D118" s="224"/>
      <c r="E118" s="229">
        <v>7.11</v>
      </c>
      <c r="F118" s="232"/>
      <c r="G118" s="232"/>
      <c r="H118" s="232"/>
      <c r="I118" s="232"/>
      <c r="J118" s="232"/>
      <c r="K118" s="232"/>
      <c r="L118" s="232"/>
      <c r="M118" s="232"/>
      <c r="N118" s="222"/>
      <c r="O118" s="222"/>
      <c r="P118" s="222"/>
      <c r="Q118" s="222"/>
      <c r="R118" s="222"/>
      <c r="S118" s="222"/>
      <c r="T118" s="223"/>
      <c r="U118" s="222"/>
      <c r="V118" s="212"/>
      <c r="W118" s="212"/>
      <c r="X118" s="212"/>
      <c r="Y118" s="212"/>
      <c r="Z118" s="212"/>
      <c r="AA118" s="212"/>
      <c r="AB118" s="212"/>
      <c r="AC118" s="212"/>
      <c r="AD118" s="212"/>
      <c r="AE118" s="212" t="s">
        <v>123</v>
      </c>
      <c r="AF118" s="212">
        <v>0</v>
      </c>
      <c r="AG118" s="212"/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</row>
    <row r="119" spans="1:60" ht="22.5" outlineLevel="1">
      <c r="A119" s="213">
        <v>69</v>
      </c>
      <c r="B119" s="219" t="s">
        <v>291</v>
      </c>
      <c r="C119" s="264" t="s">
        <v>292</v>
      </c>
      <c r="D119" s="221" t="s">
        <v>143</v>
      </c>
      <c r="E119" s="228">
        <v>95.91</v>
      </c>
      <c r="F119" s="231"/>
      <c r="G119" s="232">
        <f>ROUND(E119*F119,2)</f>
        <v>0</v>
      </c>
      <c r="H119" s="231"/>
      <c r="I119" s="232">
        <f>ROUND(E119*H119,2)</f>
        <v>0</v>
      </c>
      <c r="J119" s="231"/>
      <c r="K119" s="232">
        <f>ROUND(E119*J119,2)</f>
        <v>0</v>
      </c>
      <c r="L119" s="232">
        <v>0</v>
      </c>
      <c r="M119" s="232">
        <f>G119*(1+L119/100)</f>
        <v>0</v>
      </c>
      <c r="N119" s="222">
        <v>0</v>
      </c>
      <c r="O119" s="222">
        <f>ROUND(E119*N119,5)</f>
        <v>0</v>
      </c>
      <c r="P119" s="222">
        <v>0</v>
      </c>
      <c r="Q119" s="222">
        <f>ROUND(E119*P119,5)</f>
        <v>0</v>
      </c>
      <c r="R119" s="222"/>
      <c r="S119" s="222"/>
      <c r="T119" s="223">
        <v>0.128</v>
      </c>
      <c r="U119" s="222">
        <f>ROUND(E119*T119,2)</f>
        <v>12.28</v>
      </c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 t="s">
        <v>121</v>
      </c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</row>
    <row r="120" spans="1:60" ht="22.5" outlineLevel="1">
      <c r="A120" s="213">
        <v>70</v>
      </c>
      <c r="B120" s="219" t="s">
        <v>293</v>
      </c>
      <c r="C120" s="264" t="s">
        <v>294</v>
      </c>
      <c r="D120" s="221" t="s">
        <v>120</v>
      </c>
      <c r="E120" s="228">
        <v>120.008</v>
      </c>
      <c r="F120" s="231"/>
      <c r="G120" s="232">
        <f>ROUND(E120*F120,2)</f>
        <v>0</v>
      </c>
      <c r="H120" s="231"/>
      <c r="I120" s="232">
        <f>ROUND(E120*H120,2)</f>
        <v>0</v>
      </c>
      <c r="J120" s="231"/>
      <c r="K120" s="232">
        <f>ROUND(E120*J120,2)</f>
        <v>0</v>
      </c>
      <c r="L120" s="232">
        <v>0</v>
      </c>
      <c r="M120" s="232">
        <f>G120*(1+L120/100)</f>
        <v>0</v>
      </c>
      <c r="N120" s="222">
        <v>0.00095</v>
      </c>
      <c r="O120" s="222">
        <f>ROUND(E120*N120,5)</f>
        <v>0.11401</v>
      </c>
      <c r="P120" s="222">
        <v>0</v>
      </c>
      <c r="Q120" s="222">
        <f>ROUND(E120*P120,5)</f>
        <v>0</v>
      </c>
      <c r="R120" s="222"/>
      <c r="S120" s="222"/>
      <c r="T120" s="223">
        <v>0.13</v>
      </c>
      <c r="U120" s="222">
        <f>ROUND(E120*T120,2)</f>
        <v>15.6</v>
      </c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 t="s">
        <v>121</v>
      </c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</row>
    <row r="121" spans="1:60" ht="12.75" outlineLevel="1">
      <c r="A121" s="213"/>
      <c r="B121" s="219"/>
      <c r="C121" s="265" t="s">
        <v>295</v>
      </c>
      <c r="D121" s="224"/>
      <c r="E121" s="229">
        <v>40.608</v>
      </c>
      <c r="F121" s="232"/>
      <c r="G121" s="232"/>
      <c r="H121" s="232"/>
      <c r="I121" s="232"/>
      <c r="J121" s="232"/>
      <c r="K121" s="232"/>
      <c r="L121" s="232"/>
      <c r="M121" s="232"/>
      <c r="N121" s="222"/>
      <c r="O121" s="222"/>
      <c r="P121" s="222"/>
      <c r="Q121" s="222"/>
      <c r="R121" s="222"/>
      <c r="S121" s="222"/>
      <c r="T121" s="223"/>
      <c r="U121" s="22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 t="s">
        <v>123</v>
      </c>
      <c r="AF121" s="212">
        <v>0</v>
      </c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</row>
    <row r="122" spans="1:60" ht="12.75" outlineLevel="1">
      <c r="A122" s="213"/>
      <c r="B122" s="219"/>
      <c r="C122" s="265" t="s">
        <v>296</v>
      </c>
      <c r="D122" s="224"/>
      <c r="E122" s="229">
        <v>79.4</v>
      </c>
      <c r="F122" s="232"/>
      <c r="G122" s="232"/>
      <c r="H122" s="232"/>
      <c r="I122" s="232"/>
      <c r="J122" s="232"/>
      <c r="K122" s="232"/>
      <c r="L122" s="232"/>
      <c r="M122" s="232"/>
      <c r="N122" s="222"/>
      <c r="O122" s="222"/>
      <c r="P122" s="222"/>
      <c r="Q122" s="222"/>
      <c r="R122" s="222"/>
      <c r="S122" s="222"/>
      <c r="T122" s="223"/>
      <c r="U122" s="22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 t="s">
        <v>123</v>
      </c>
      <c r="AF122" s="212">
        <v>0</v>
      </c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</row>
    <row r="123" spans="1:31" ht="12.75">
      <c r="A123" s="214" t="s">
        <v>116</v>
      </c>
      <c r="B123" s="220" t="s">
        <v>89</v>
      </c>
      <c r="C123" s="266" t="s">
        <v>26</v>
      </c>
      <c r="D123" s="225"/>
      <c r="E123" s="230"/>
      <c r="F123" s="233"/>
      <c r="G123" s="233">
        <f>SUMIF(AE124:AE124,"&lt;&gt;NOR",G124:G124)</f>
        <v>0</v>
      </c>
      <c r="H123" s="233"/>
      <c r="I123" s="233">
        <f>SUM(I124:I124)</f>
        <v>0</v>
      </c>
      <c r="J123" s="233"/>
      <c r="K123" s="233">
        <f>SUM(K124:K124)</f>
        <v>0</v>
      </c>
      <c r="L123" s="233"/>
      <c r="M123" s="233">
        <f>SUM(M124:M124)</f>
        <v>0</v>
      </c>
      <c r="N123" s="226"/>
      <c r="O123" s="226">
        <f>SUM(O124:O124)</f>
        <v>0</v>
      </c>
      <c r="P123" s="226"/>
      <c r="Q123" s="226">
        <f>SUM(Q124:Q124)</f>
        <v>0</v>
      </c>
      <c r="R123" s="226"/>
      <c r="S123" s="226"/>
      <c r="T123" s="227"/>
      <c r="U123" s="226">
        <f>SUM(U124:U124)</f>
        <v>0</v>
      </c>
      <c r="AE123" t="s">
        <v>117</v>
      </c>
    </row>
    <row r="124" spans="1:60" ht="12.75" outlineLevel="1">
      <c r="A124" s="242">
        <v>71</v>
      </c>
      <c r="B124" s="243" t="s">
        <v>59</v>
      </c>
      <c r="C124" s="267" t="s">
        <v>297</v>
      </c>
      <c r="D124" s="244" t="s">
        <v>298</v>
      </c>
      <c r="E124" s="245">
        <v>0.03</v>
      </c>
      <c r="F124" s="246"/>
      <c r="G124" s="247">
        <f>ROUND(E124*F124,2)</f>
        <v>0</v>
      </c>
      <c r="H124" s="246"/>
      <c r="I124" s="247">
        <f>ROUND(E124*H124,2)</f>
        <v>0</v>
      </c>
      <c r="J124" s="246"/>
      <c r="K124" s="247">
        <f>ROUND(E124*J124,2)</f>
        <v>0</v>
      </c>
      <c r="L124" s="247">
        <v>0</v>
      </c>
      <c r="M124" s="247">
        <f>G124*(1+L124/100)</f>
        <v>0</v>
      </c>
      <c r="N124" s="248">
        <v>0</v>
      </c>
      <c r="O124" s="248">
        <f>ROUND(E124*N124,5)</f>
        <v>0</v>
      </c>
      <c r="P124" s="248">
        <v>0</v>
      </c>
      <c r="Q124" s="248">
        <f>ROUND(E124*P124,5)</f>
        <v>0</v>
      </c>
      <c r="R124" s="248"/>
      <c r="S124" s="248"/>
      <c r="T124" s="249">
        <v>0</v>
      </c>
      <c r="U124" s="248">
        <f>ROUND(E124*T124,2)</f>
        <v>0</v>
      </c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 t="s">
        <v>121</v>
      </c>
      <c r="AF124" s="212"/>
      <c r="AG124" s="212"/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</row>
    <row r="125" spans="1:30" ht="12.75">
      <c r="A125" s="6"/>
      <c r="B125" s="7" t="s">
        <v>299</v>
      </c>
      <c r="C125" s="268" t="s">
        <v>299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AC125">
        <v>15</v>
      </c>
      <c r="AD125">
        <v>21</v>
      </c>
    </row>
    <row r="126" spans="1:31" ht="12.75">
      <c r="A126" s="250"/>
      <c r="B126" s="251">
        <v>26</v>
      </c>
      <c r="C126" s="269" t="s">
        <v>299</v>
      </c>
      <c r="D126" s="252"/>
      <c r="E126" s="252"/>
      <c r="F126" s="252"/>
      <c r="G126" s="263">
        <f>G8+G19+G31+G56+G64+G66+G69+G72+G75+G80+G82+G85+G89+G106+G108+G123</f>
        <v>0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AC126">
        <f>SUMIF(L7:L124,AC125,G7:G124)</f>
        <v>0</v>
      </c>
      <c r="AD126">
        <f>SUMIF(L7:L124,AD125,G7:G124)</f>
        <v>0</v>
      </c>
      <c r="AE126" t="s">
        <v>300</v>
      </c>
    </row>
    <row r="127" spans="1:21" ht="12.75">
      <c r="A127" s="6"/>
      <c r="B127" s="7" t="s">
        <v>299</v>
      </c>
      <c r="C127" s="268" t="s">
        <v>299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ht="12.75">
      <c r="A128" s="6"/>
      <c r="B128" s="7" t="s">
        <v>299</v>
      </c>
      <c r="C128" s="268" t="s">
        <v>299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ht="12.75">
      <c r="A129" s="253">
        <v>33</v>
      </c>
      <c r="B129" s="253"/>
      <c r="C129" s="270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31" ht="12.75">
      <c r="A130" s="254"/>
      <c r="B130" s="255"/>
      <c r="C130" s="271"/>
      <c r="D130" s="255"/>
      <c r="E130" s="255"/>
      <c r="F130" s="255"/>
      <c r="G130" s="25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AE130" t="s">
        <v>301</v>
      </c>
    </row>
    <row r="131" spans="1:21" ht="12.75">
      <c r="A131" s="257"/>
      <c r="B131" s="258"/>
      <c r="C131" s="272"/>
      <c r="D131" s="258"/>
      <c r="E131" s="258"/>
      <c r="F131" s="258"/>
      <c r="G131" s="259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12.75">
      <c r="A132" s="257"/>
      <c r="B132" s="258"/>
      <c r="C132" s="272"/>
      <c r="D132" s="258"/>
      <c r="E132" s="258"/>
      <c r="F132" s="258"/>
      <c r="G132" s="259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ht="12.75">
      <c r="A133" s="257"/>
      <c r="B133" s="258"/>
      <c r="C133" s="272"/>
      <c r="D133" s="258"/>
      <c r="E133" s="258"/>
      <c r="F133" s="258"/>
      <c r="G133" s="259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ht="12.75">
      <c r="A134" s="260"/>
      <c r="B134" s="261"/>
      <c r="C134" s="273"/>
      <c r="D134" s="261"/>
      <c r="E134" s="261"/>
      <c r="F134" s="261"/>
      <c r="G134" s="262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ht="12.75">
      <c r="A135" s="6"/>
      <c r="B135" s="7" t="s">
        <v>299</v>
      </c>
      <c r="C135" s="268" t="s">
        <v>299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3:31" ht="12.75">
      <c r="C136" s="274"/>
      <c r="AE136" t="s">
        <v>302</v>
      </c>
    </row>
  </sheetData>
  <sheetProtection/>
  <mergeCells count="6">
    <mergeCell ref="A1:G1"/>
    <mergeCell ref="C2:G2"/>
    <mergeCell ref="C3:G3"/>
    <mergeCell ref="C4:G4"/>
    <mergeCell ref="A129:C129"/>
    <mergeCell ref="A130:G13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Ilčík</dc:creator>
  <cp:keywords/>
  <dc:description/>
  <cp:lastModifiedBy>Jiří Ilčík</cp:lastModifiedBy>
  <cp:lastPrinted>2014-02-28T09:52:57Z</cp:lastPrinted>
  <dcterms:created xsi:type="dcterms:W3CDTF">2009-04-08T07:15:50Z</dcterms:created>
  <dcterms:modified xsi:type="dcterms:W3CDTF">2021-11-24T07:54:21Z</dcterms:modified>
  <cp:category/>
  <cp:version/>
  <cp:contentType/>
  <cp:contentStatus/>
</cp:coreProperties>
</file>